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718\Quarter 3\"/>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r:id="rId6"/>
    <sheet name="6. CHARTS BY PORTFOLIO" sheetId="7" r:id="rId7"/>
    <sheet name="Q1. SUMMARY" sheetId="9" r:id="rId8"/>
    <sheet name="Q2. SUMMARY" sheetId="10" r:id="rId9"/>
    <sheet name="Q3. SUMMARY" sheetId="11" r:id="rId10"/>
    <sheet name="Q4. SUMMARY" sheetId="12" state="hidden" r:id="rId11"/>
    <sheet name="CUSTOM PIVOT" sheetId="23" r:id="rId12"/>
    <sheet name="Sheet1" sheetId="24" state="hidden" r:id="rId13"/>
  </sheets>
  <definedNames>
    <definedName name="_xlnm._FilterDatabase" localSheetId="1" hidden="1">'1. ALL DATA'!$A$3:$AB$123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DATA'!$A$1:$AB$41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W152" i="22"/>
  <c r="P152" i="22"/>
  <c r="I152" i="22"/>
  <c r="B152" i="22"/>
  <c r="W151" i="22"/>
  <c r="P151" i="22"/>
  <c r="I151" i="22"/>
  <c r="B151" i="22"/>
  <c r="W150" i="22"/>
  <c r="P150" i="22"/>
  <c r="I150" i="22"/>
  <c r="B150" i="22"/>
  <c r="W149" i="22"/>
  <c r="P149" i="22"/>
  <c r="I149" i="22"/>
  <c r="B149" i="22"/>
  <c r="W147" i="22"/>
  <c r="P147" i="22"/>
  <c r="I147" i="22"/>
  <c r="B147" i="22"/>
  <c r="W146" i="22"/>
  <c r="G17" i="12" s="1"/>
  <c r="P146" i="22"/>
  <c r="I146" i="22"/>
  <c r="B146" i="22"/>
  <c r="G17" i="9" s="1"/>
  <c r="W144" i="22"/>
  <c r="W143" i="22"/>
  <c r="W142" i="22"/>
  <c r="P142" i="22"/>
  <c r="E17" i="11" s="1"/>
  <c r="I142" i="22"/>
  <c r="E17" i="10" s="1"/>
  <c r="B142" i="22"/>
  <c r="E17" i="9" s="1"/>
  <c r="W140" i="22"/>
  <c r="P140" i="22"/>
  <c r="I140" i="22"/>
  <c r="B140" i="22"/>
  <c r="W139" i="22"/>
  <c r="P139" i="22"/>
  <c r="I139" i="22"/>
  <c r="B139" i="22"/>
  <c r="W108" i="22"/>
  <c r="P108" i="22"/>
  <c r="I108" i="22"/>
  <c r="B108" i="22"/>
  <c r="W107" i="22"/>
  <c r="P107" i="22"/>
  <c r="I107" i="22"/>
  <c r="B107" i="22"/>
  <c r="W106" i="22"/>
  <c r="P106" i="22"/>
  <c r="I106" i="22"/>
  <c r="B106" i="22"/>
  <c r="W105" i="22"/>
  <c r="P105" i="22"/>
  <c r="I105" i="22"/>
  <c r="B105" i="22"/>
  <c r="W103" i="22"/>
  <c r="P103" i="22"/>
  <c r="I103" i="22"/>
  <c r="B103" i="22"/>
  <c r="W102" i="22"/>
  <c r="P102" i="22"/>
  <c r="I102" i="22"/>
  <c r="G15" i="10" s="1"/>
  <c r="B102" i="22"/>
  <c r="W100" i="22"/>
  <c r="W99" i="22"/>
  <c r="W98" i="22"/>
  <c r="P98" i="22"/>
  <c r="I98" i="22"/>
  <c r="E15" i="10" s="1"/>
  <c r="B98" i="22"/>
  <c r="W96" i="22"/>
  <c r="P96" i="22"/>
  <c r="I96" i="22"/>
  <c r="B96" i="22"/>
  <c r="W95" i="22"/>
  <c r="P95" i="22"/>
  <c r="I95" i="22"/>
  <c r="B95" i="22"/>
  <c r="C15" i="9" s="1"/>
  <c r="W86" i="22"/>
  <c r="P86" i="22"/>
  <c r="I86" i="22"/>
  <c r="B86" i="22"/>
  <c r="W85" i="22"/>
  <c r="P85" i="22"/>
  <c r="I85" i="22"/>
  <c r="B85" i="22"/>
  <c r="W84" i="22"/>
  <c r="P84" i="22"/>
  <c r="I84" i="22"/>
  <c r="B84" i="22"/>
  <c r="W83" i="22"/>
  <c r="P83" i="22"/>
  <c r="I83" i="22"/>
  <c r="B83" i="22"/>
  <c r="W81" i="22"/>
  <c r="P81" i="22"/>
  <c r="I81" i="22"/>
  <c r="B81" i="22"/>
  <c r="W80" i="22"/>
  <c r="P80" i="22"/>
  <c r="I80" i="22"/>
  <c r="B80" i="22"/>
  <c r="W78" i="22"/>
  <c r="W77" i="22"/>
  <c r="W76" i="22"/>
  <c r="P76" i="22"/>
  <c r="E14" i="11" s="1"/>
  <c r="I76" i="22"/>
  <c r="E14" i="10" s="1"/>
  <c r="B76" i="22"/>
  <c r="E14" i="9" s="1"/>
  <c r="W74" i="22"/>
  <c r="P74" i="22"/>
  <c r="I74" i="22"/>
  <c r="B74" i="22"/>
  <c r="W73" i="22"/>
  <c r="P73" i="22"/>
  <c r="C14" i="11" s="1"/>
  <c r="I73" i="22"/>
  <c r="B73" i="22"/>
  <c r="C14" i="9" s="1"/>
  <c r="W64" i="22"/>
  <c r="P64" i="22"/>
  <c r="I64" i="22"/>
  <c r="B64" i="22"/>
  <c r="W63" i="22"/>
  <c r="P63" i="22"/>
  <c r="I63" i="22"/>
  <c r="B63" i="22"/>
  <c r="W62" i="22"/>
  <c r="P62" i="22"/>
  <c r="I62" i="22"/>
  <c r="B62" i="22"/>
  <c r="W61" i="22"/>
  <c r="P61" i="22"/>
  <c r="I61" i="22"/>
  <c r="B61" i="22"/>
  <c r="W59" i="22"/>
  <c r="P59" i="22"/>
  <c r="I59" i="22"/>
  <c r="B59" i="22"/>
  <c r="W58" i="22"/>
  <c r="P58" i="22"/>
  <c r="G13" i="11" s="1"/>
  <c r="I58" i="22"/>
  <c r="B58" i="22"/>
  <c r="W56" i="22"/>
  <c r="W55" i="22"/>
  <c r="W54" i="22"/>
  <c r="P54" i="22"/>
  <c r="E13" i="11" s="1"/>
  <c r="I54" i="22"/>
  <c r="E13" i="10" s="1"/>
  <c r="B54" i="22"/>
  <c r="E13" i="9" s="1"/>
  <c r="W52" i="22"/>
  <c r="P52" i="22"/>
  <c r="I52" i="22"/>
  <c r="B52" i="22"/>
  <c r="W51" i="22"/>
  <c r="P51" i="22"/>
  <c r="I51" i="22"/>
  <c r="B51" i="22"/>
  <c r="C13" i="9" s="1"/>
  <c r="W130" i="22"/>
  <c r="P130" i="22"/>
  <c r="I130" i="22"/>
  <c r="B130" i="22"/>
  <c r="W129" i="22"/>
  <c r="P129" i="22"/>
  <c r="I129" i="22"/>
  <c r="B129" i="22"/>
  <c r="W128" i="22"/>
  <c r="P128" i="22"/>
  <c r="I128" i="22"/>
  <c r="B128" i="22"/>
  <c r="W127" i="22"/>
  <c r="P127" i="22"/>
  <c r="I127" i="22"/>
  <c r="B127" i="22"/>
  <c r="W125" i="22"/>
  <c r="P125" i="22"/>
  <c r="I125" i="22"/>
  <c r="B125" i="22"/>
  <c r="W124" i="22"/>
  <c r="G16" i="12" s="1"/>
  <c r="P124" i="22"/>
  <c r="I124" i="22"/>
  <c r="B124" i="22"/>
  <c r="W122" i="22"/>
  <c r="W121" i="22"/>
  <c r="W120" i="22"/>
  <c r="P120" i="22"/>
  <c r="E16" i="11" s="1"/>
  <c r="I120" i="22"/>
  <c r="E16" i="10" s="1"/>
  <c r="B120" i="22"/>
  <c r="E16" i="9" s="1"/>
  <c r="W118" i="22"/>
  <c r="P118" i="22"/>
  <c r="I118" i="22"/>
  <c r="B118" i="22"/>
  <c r="W117" i="22"/>
  <c r="P117" i="22"/>
  <c r="I117" i="22"/>
  <c r="B117" i="22"/>
  <c r="W42" i="22"/>
  <c r="P42" i="22"/>
  <c r="I42" i="22"/>
  <c r="B42" i="22"/>
  <c r="W41" i="22"/>
  <c r="P41" i="22"/>
  <c r="I41" i="22"/>
  <c r="B41" i="22"/>
  <c r="W40" i="22"/>
  <c r="P40" i="22"/>
  <c r="I40" i="22"/>
  <c r="B40" i="22"/>
  <c r="W39" i="22"/>
  <c r="P39" i="22"/>
  <c r="I39" i="22"/>
  <c r="B39" i="22"/>
  <c r="W37" i="22"/>
  <c r="P37" i="22"/>
  <c r="I37" i="22"/>
  <c r="B37" i="22"/>
  <c r="W36" i="22"/>
  <c r="P36" i="22"/>
  <c r="I36" i="22"/>
  <c r="B36" i="22"/>
  <c r="W34" i="22"/>
  <c r="W33" i="22"/>
  <c r="W32" i="22"/>
  <c r="P32" i="22"/>
  <c r="E12" i="11" s="1"/>
  <c r="I32" i="22"/>
  <c r="E12" i="10" s="1"/>
  <c r="B32" i="22"/>
  <c r="W30" i="22"/>
  <c r="P30" i="22"/>
  <c r="I30" i="22"/>
  <c r="B30" i="22"/>
  <c r="W29" i="22"/>
  <c r="P29" i="22"/>
  <c r="I29" i="22"/>
  <c r="B29" i="22"/>
  <c r="W19" i="22"/>
  <c r="P19" i="22"/>
  <c r="I19" i="22"/>
  <c r="B19" i="22"/>
  <c r="W18" i="22"/>
  <c r="P18" i="22"/>
  <c r="I18" i="22"/>
  <c r="B18" i="22"/>
  <c r="W17" i="22"/>
  <c r="P17" i="22"/>
  <c r="I17" i="22"/>
  <c r="B17" i="22"/>
  <c r="W16" i="22"/>
  <c r="P16" i="22"/>
  <c r="I16" i="22"/>
  <c r="B16" i="22"/>
  <c r="W14" i="22"/>
  <c r="P14" i="22"/>
  <c r="I14" i="22"/>
  <c r="B14" i="22"/>
  <c r="W13" i="22"/>
  <c r="G11" i="12" s="1"/>
  <c r="P13" i="22"/>
  <c r="I13" i="22"/>
  <c r="B13" i="22"/>
  <c r="G11" i="9" s="1"/>
  <c r="W11" i="22"/>
  <c r="W10" i="22"/>
  <c r="W9" i="22"/>
  <c r="P9" i="22"/>
  <c r="I9" i="22"/>
  <c r="E11" i="10" s="1"/>
  <c r="B9" i="22"/>
  <c r="W7" i="22"/>
  <c r="P7" i="22"/>
  <c r="I7" i="22"/>
  <c r="B7" i="22"/>
  <c r="W6" i="22"/>
  <c r="P6" i="22"/>
  <c r="I6" i="22"/>
  <c r="B6" i="22"/>
  <c r="X85" i="4"/>
  <c r="Q85" i="4"/>
  <c r="J85" i="4"/>
  <c r="C85" i="4"/>
  <c r="X84" i="4"/>
  <c r="Q84" i="4"/>
  <c r="J84" i="4"/>
  <c r="C84" i="4"/>
  <c r="X83" i="4"/>
  <c r="Q83" i="4"/>
  <c r="J83" i="4"/>
  <c r="C83" i="4"/>
  <c r="X82" i="4"/>
  <c r="Q82" i="4"/>
  <c r="J82" i="4"/>
  <c r="C82" i="4"/>
  <c r="X80" i="4"/>
  <c r="Q80" i="4"/>
  <c r="J80" i="4"/>
  <c r="C80" i="4"/>
  <c r="X79" i="4"/>
  <c r="Q79" i="4"/>
  <c r="J79" i="4"/>
  <c r="G9" i="10" s="1"/>
  <c r="C79" i="4"/>
  <c r="X77" i="4"/>
  <c r="X76" i="4"/>
  <c r="X75" i="4"/>
  <c r="Q75" i="4"/>
  <c r="E9" i="11" s="1"/>
  <c r="J75" i="4"/>
  <c r="C75" i="4"/>
  <c r="E9" i="9" s="1"/>
  <c r="X73" i="4"/>
  <c r="Q73" i="4"/>
  <c r="J73" i="4"/>
  <c r="C73" i="4"/>
  <c r="X72" i="4"/>
  <c r="C9" i="12" s="1"/>
  <c r="Q72" i="4"/>
  <c r="J72" i="4"/>
  <c r="C72" i="4"/>
  <c r="X63" i="4"/>
  <c r="Q63" i="4"/>
  <c r="J63" i="4"/>
  <c r="C63" i="4"/>
  <c r="X62" i="4"/>
  <c r="Q62" i="4"/>
  <c r="J62" i="4"/>
  <c r="C62" i="4"/>
  <c r="X61" i="4"/>
  <c r="Q61" i="4"/>
  <c r="J61" i="4"/>
  <c r="C61" i="4"/>
  <c r="X60" i="4"/>
  <c r="Q60" i="4"/>
  <c r="J60" i="4"/>
  <c r="C60" i="4"/>
  <c r="X58" i="4"/>
  <c r="Q58" i="4"/>
  <c r="J58" i="4"/>
  <c r="C58" i="4"/>
  <c r="X57" i="4"/>
  <c r="G8" i="12" s="1"/>
  <c r="Q57" i="4"/>
  <c r="J57" i="4"/>
  <c r="C57" i="4"/>
  <c r="X55" i="4"/>
  <c r="X54" i="4"/>
  <c r="X53" i="4"/>
  <c r="Q53" i="4"/>
  <c r="E8" i="11" s="1"/>
  <c r="J53" i="4"/>
  <c r="E8" i="10" s="1"/>
  <c r="C53" i="4"/>
  <c r="E8" i="9" s="1"/>
  <c r="X51" i="4"/>
  <c r="Q51" i="4"/>
  <c r="J51" i="4"/>
  <c r="C51" i="4"/>
  <c r="X50" i="4"/>
  <c r="Q50" i="4"/>
  <c r="J50" i="4"/>
  <c r="C8" i="10" s="1"/>
  <c r="C50" i="4"/>
  <c r="X41" i="4"/>
  <c r="Q41" i="4"/>
  <c r="J41" i="4"/>
  <c r="C41" i="4"/>
  <c r="X40" i="4"/>
  <c r="Q40" i="4"/>
  <c r="J40" i="4"/>
  <c r="C40" i="4"/>
  <c r="X39" i="4"/>
  <c r="Q39" i="4"/>
  <c r="J39" i="4"/>
  <c r="C39" i="4"/>
  <c r="X38" i="4"/>
  <c r="Q38" i="4"/>
  <c r="J38" i="4"/>
  <c r="C38" i="4"/>
  <c r="X36" i="4"/>
  <c r="Q36" i="4"/>
  <c r="J36" i="4"/>
  <c r="C36" i="4"/>
  <c r="X35" i="4"/>
  <c r="Q35" i="4"/>
  <c r="J35" i="4"/>
  <c r="C35" i="4"/>
  <c r="X33" i="4"/>
  <c r="X32" i="4"/>
  <c r="X31" i="4"/>
  <c r="Q31" i="4"/>
  <c r="J31" i="4"/>
  <c r="E7" i="10" s="1"/>
  <c r="C31" i="4"/>
  <c r="E7" i="9" s="1"/>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s="1"/>
  <c r="J9" i="4"/>
  <c r="X7" i="4"/>
  <c r="Q7" i="4"/>
  <c r="J7" i="4"/>
  <c r="X6" i="4"/>
  <c r="Q6" i="4"/>
  <c r="J6" i="4"/>
  <c r="C19" i="4"/>
  <c r="C18" i="4"/>
  <c r="C17" i="4"/>
  <c r="C16" i="4"/>
  <c r="C14" i="4"/>
  <c r="C13" i="4"/>
  <c r="C9" i="4"/>
  <c r="E5" i="9" s="1"/>
  <c r="C7" i="4"/>
  <c r="C6" i="4"/>
  <c r="J4" i="2"/>
  <c r="H4" i="2"/>
  <c r="F4" i="2"/>
  <c r="D4" i="2"/>
  <c r="A4" i="2"/>
  <c r="G14" i="9"/>
  <c r="C15" i="12"/>
  <c r="C13" i="12" l="1"/>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W131" i="22"/>
  <c r="X144" i="22" s="1"/>
  <c r="E15" i="12"/>
  <c r="E5" i="12"/>
  <c r="B43" i="22"/>
  <c r="C41" i="22" s="1"/>
  <c r="D41" i="22" s="1"/>
  <c r="E16" i="12"/>
  <c r="G5" i="10"/>
  <c r="X86" i="4"/>
  <c r="Y75" i="4" s="1"/>
  <c r="G15" i="11"/>
  <c r="G7" i="10"/>
  <c r="B153" i="22"/>
  <c r="B154" i="22" s="1"/>
  <c r="E11" i="12"/>
  <c r="C7" i="12"/>
  <c r="X20" i="4"/>
  <c r="Y17" i="4" s="1"/>
  <c r="Z17" i="4" s="1"/>
  <c r="C17" i="9"/>
  <c r="J42" i="4"/>
  <c r="K39" i="4" s="1"/>
  <c r="L39" i="4" s="1"/>
  <c r="E12" i="9"/>
  <c r="W20" i="22"/>
  <c r="X9" i="22" s="1"/>
  <c r="C5" i="12"/>
  <c r="X42" i="4"/>
  <c r="Y41" i="4" s="1"/>
  <c r="Z41" i="4" s="1"/>
  <c r="B65" i="22"/>
  <c r="C61" i="22" s="1"/>
  <c r="D61" i="22" s="1"/>
  <c r="C15" i="11"/>
  <c r="G5" i="11"/>
  <c r="C5" i="11"/>
  <c r="P131" i="22"/>
  <c r="Q117" i="22" s="1"/>
  <c r="P65" i="22"/>
  <c r="Q62" i="22" s="1"/>
  <c r="R62" i="22" s="1"/>
  <c r="P43" i="22"/>
  <c r="Q40" i="22" s="1"/>
  <c r="R40" i="22" s="1"/>
  <c r="C7" i="11"/>
  <c r="Q64" i="4"/>
  <c r="R57" i="4" s="1"/>
  <c r="C5" i="10"/>
  <c r="G17" i="10"/>
  <c r="I153" i="22"/>
  <c r="J147" i="22" s="1"/>
  <c r="E7" i="12"/>
  <c r="Q20" i="4"/>
  <c r="R6" i="4" s="1"/>
  <c r="G13" i="9"/>
  <c r="J20" i="4"/>
  <c r="K14" i="4" s="1"/>
  <c r="G5" i="12"/>
  <c r="G16" i="11"/>
  <c r="G16" i="9"/>
  <c r="E8" i="12"/>
  <c r="X64" i="4"/>
  <c r="G11" i="11"/>
  <c r="W87" i="22"/>
  <c r="E14" i="12"/>
  <c r="G14" i="11"/>
  <c r="P87" i="22"/>
  <c r="Q86" i="22" s="1"/>
  <c r="R86" i="22" s="1"/>
  <c r="W153" i="22"/>
  <c r="W154" i="22" s="1"/>
  <c r="E17" i="12"/>
  <c r="C8" i="11"/>
  <c r="J64" i="4"/>
  <c r="G8" i="10"/>
  <c r="C86" i="4"/>
  <c r="C9" i="9"/>
  <c r="C12" i="10"/>
  <c r="I43" i="22"/>
  <c r="J41" i="22" s="1"/>
  <c r="K41" i="22" s="1"/>
  <c r="G12" i="10"/>
  <c r="C16" i="10"/>
  <c r="I131" i="22"/>
  <c r="C17" i="11"/>
  <c r="P153" i="22"/>
  <c r="Q139" i="22" s="1"/>
  <c r="G7" i="11"/>
  <c r="G8" i="9"/>
  <c r="C64" i="4"/>
  <c r="D60" i="4" s="1"/>
  <c r="E60" i="4" s="1"/>
  <c r="G9" i="11"/>
  <c r="Q86" i="4"/>
  <c r="R82" i="4" s="1"/>
  <c r="S82" i="4" s="1"/>
  <c r="E11" i="11"/>
  <c r="P20" i="22"/>
  <c r="Q17" i="22" s="1"/>
  <c r="R17" i="22" s="1"/>
  <c r="E12" i="12"/>
  <c r="W43" i="22"/>
  <c r="B87" i="22"/>
  <c r="C74" i="22" s="1"/>
  <c r="C15" i="10"/>
  <c r="I109" i="22"/>
  <c r="E9" i="10"/>
  <c r="J86" i="4"/>
  <c r="K75" i="4" s="1"/>
  <c r="L75" i="4" s="1"/>
  <c r="G13" i="10"/>
  <c r="E7" i="11"/>
  <c r="Q42" i="4"/>
  <c r="R36" i="4" s="1"/>
  <c r="E9" i="12"/>
  <c r="C14" i="10"/>
  <c r="I87" i="22"/>
  <c r="J73" i="22" s="1"/>
  <c r="G15" i="9"/>
  <c r="G15" i="12"/>
  <c r="W109" i="22"/>
  <c r="X106" i="22" s="1"/>
  <c r="Y106" i="22" s="1"/>
  <c r="G7" i="9"/>
  <c r="E13" i="12"/>
  <c r="W65" i="22"/>
  <c r="X55" i="22" s="1"/>
  <c r="E15" i="11"/>
  <c r="P109" i="22"/>
  <c r="Q98" i="22" s="1"/>
  <c r="R98" i="22" s="1"/>
  <c r="C42" i="4"/>
  <c r="D35" i="4" s="1"/>
  <c r="C7" i="9"/>
  <c r="B20" i="22"/>
  <c r="C11" i="9"/>
  <c r="E11" i="9"/>
  <c r="I65" i="22"/>
  <c r="J62" i="22" s="1"/>
  <c r="K62" i="22" s="1"/>
  <c r="C5" i="9"/>
  <c r="C20" i="4"/>
  <c r="E5" i="10"/>
  <c r="C11" i="10"/>
  <c r="I20" i="22"/>
  <c r="J6" i="22" s="1"/>
  <c r="B131" i="22"/>
  <c r="C16" i="9"/>
  <c r="E15" i="9"/>
  <c r="B109" i="22"/>
  <c r="C102" i="22" s="1"/>
  <c r="C36" i="22" l="1"/>
  <c r="C149" i="22"/>
  <c r="D149" i="22" s="1"/>
  <c r="Y16" i="4"/>
  <c r="Z16" i="4" s="1"/>
  <c r="X120" i="22"/>
  <c r="X142" i="22"/>
  <c r="X125" i="22"/>
  <c r="X124" i="22"/>
  <c r="X128" i="22"/>
  <c r="Y128" i="22" s="1"/>
  <c r="X122" i="22"/>
  <c r="X152" i="22"/>
  <c r="Y152" i="22" s="1"/>
  <c r="X140" i="22"/>
  <c r="X146" i="22"/>
  <c r="X127" i="22"/>
  <c r="Y127" i="22" s="1"/>
  <c r="X130" i="22"/>
  <c r="Y130" i="22" s="1"/>
  <c r="X149" i="22"/>
  <c r="Y149" i="22" s="1"/>
  <c r="X117" i="22"/>
  <c r="X143" i="22"/>
  <c r="X151" i="22"/>
  <c r="Y151" i="22" s="1"/>
  <c r="X121" i="22"/>
  <c r="X139" i="22"/>
  <c r="W132" i="22"/>
  <c r="Z142" i="22" s="1"/>
  <c r="AA142" i="22" s="1"/>
  <c r="F17" i="12" s="1"/>
  <c r="X118" i="22"/>
  <c r="X129" i="22"/>
  <c r="Y129" i="22" s="1"/>
  <c r="Y73" i="4"/>
  <c r="Y79" i="4"/>
  <c r="Y83" i="4"/>
  <c r="Z83" i="4" s="1"/>
  <c r="Y72" i="4"/>
  <c r="W21" i="22"/>
  <c r="Z9" i="22" s="1"/>
  <c r="AA9" i="22" s="1"/>
  <c r="Y84" i="4"/>
  <c r="Z84" i="4" s="1"/>
  <c r="C40" i="22"/>
  <c r="D40" i="22" s="1"/>
  <c r="K16" i="4"/>
  <c r="L16" i="4" s="1"/>
  <c r="C63" i="22"/>
  <c r="D63" i="22" s="1"/>
  <c r="X19" i="22"/>
  <c r="Y19" i="22" s="1"/>
  <c r="X13" i="22"/>
  <c r="K9" i="4"/>
  <c r="L9" i="4" s="1"/>
  <c r="Y10" i="4"/>
  <c r="C59" i="22"/>
  <c r="C42" i="22"/>
  <c r="D42" i="22" s="1"/>
  <c r="X10" i="22"/>
  <c r="X14" i="22"/>
  <c r="K19" i="4"/>
  <c r="L19" i="4" s="1"/>
  <c r="X6" i="22"/>
  <c r="C39" i="22"/>
  <c r="D39" i="22" s="1"/>
  <c r="K35" i="4"/>
  <c r="C29" i="22"/>
  <c r="K13" i="4"/>
  <c r="L13" i="4" s="1"/>
  <c r="B44" i="22"/>
  <c r="E37" i="22" s="1"/>
  <c r="C151" i="22"/>
  <c r="D151" i="22" s="1"/>
  <c r="C152" i="22"/>
  <c r="D152" i="22" s="1"/>
  <c r="C147" i="22"/>
  <c r="C139" i="22"/>
  <c r="C140" i="22"/>
  <c r="C150" i="22"/>
  <c r="D150" i="22" s="1"/>
  <c r="C142" i="22"/>
  <c r="D142" i="22" s="1"/>
  <c r="K40" i="4"/>
  <c r="L40" i="4" s="1"/>
  <c r="C37" i="22"/>
  <c r="C30" i="22"/>
  <c r="C32" i="22"/>
  <c r="D32" i="22" s="1"/>
  <c r="X150" i="22"/>
  <c r="Y150" i="22" s="1"/>
  <c r="X147" i="22"/>
  <c r="Y7" i="4"/>
  <c r="Y13" i="4"/>
  <c r="Y77" i="4"/>
  <c r="Y85" i="4"/>
  <c r="Z85" i="4" s="1"/>
  <c r="Y80" i="4"/>
  <c r="Z79" i="4" s="1"/>
  <c r="Y9" i="4"/>
  <c r="Y6" i="4"/>
  <c r="X21" i="4"/>
  <c r="AA9" i="4" s="1"/>
  <c r="AB9" i="4" s="1"/>
  <c r="Y11" i="4"/>
  <c r="Y76" i="4"/>
  <c r="Y82" i="4"/>
  <c r="Z82" i="4" s="1"/>
  <c r="X87" i="4"/>
  <c r="AA77" i="4" s="1"/>
  <c r="Y142" i="22"/>
  <c r="Y19" i="4"/>
  <c r="Z19" i="4" s="1"/>
  <c r="Y18" i="4"/>
  <c r="Z18" i="4" s="1"/>
  <c r="C146" i="22"/>
  <c r="Q41" i="22"/>
  <c r="R41" i="22" s="1"/>
  <c r="E140" i="22"/>
  <c r="E142" i="22"/>
  <c r="F142" i="22" s="1"/>
  <c r="K7" i="4"/>
  <c r="X17" i="22"/>
  <c r="Y17" i="22" s="1"/>
  <c r="K18" i="4"/>
  <c r="L18" i="4" s="1"/>
  <c r="K17" i="4"/>
  <c r="L17" i="4" s="1"/>
  <c r="K6" i="4"/>
  <c r="R62" i="4"/>
  <c r="S62" i="4" s="1"/>
  <c r="C62" i="22"/>
  <c r="D62" i="22" s="1"/>
  <c r="J21" i="4"/>
  <c r="M7" i="4" s="1"/>
  <c r="R53" i="4"/>
  <c r="S53" i="4" s="1"/>
  <c r="Y35" i="4"/>
  <c r="Y40" i="4"/>
  <c r="Z40" i="4" s="1"/>
  <c r="Y33" i="4"/>
  <c r="X43" i="4"/>
  <c r="Y36" i="4"/>
  <c r="Z35" i="4" s="1"/>
  <c r="Y32" i="4"/>
  <c r="Y31" i="4"/>
  <c r="Y38" i="4"/>
  <c r="Z38" i="4" s="1"/>
  <c r="D58" i="4"/>
  <c r="R58" i="4"/>
  <c r="S57" i="4" s="1"/>
  <c r="R61" i="4"/>
  <c r="S61" i="4" s="1"/>
  <c r="J43" i="4"/>
  <c r="M29" i="4" s="1"/>
  <c r="Q51" i="22"/>
  <c r="B66" i="22"/>
  <c r="C58" i="22"/>
  <c r="C52" i="22"/>
  <c r="C51" i="22"/>
  <c r="C64" i="22"/>
  <c r="D64" i="22" s="1"/>
  <c r="C54" i="22"/>
  <c r="D54" i="22" s="1"/>
  <c r="Y28" i="4"/>
  <c r="R50" i="4"/>
  <c r="Q65" i="4"/>
  <c r="T57" i="4" s="1"/>
  <c r="R60" i="4"/>
  <c r="S60" i="4" s="1"/>
  <c r="Y29" i="4"/>
  <c r="J152" i="22"/>
  <c r="K152" i="22" s="1"/>
  <c r="X18" i="22"/>
  <c r="Y18" i="22" s="1"/>
  <c r="X11" i="22"/>
  <c r="X16" i="22"/>
  <c r="Y16" i="22" s="1"/>
  <c r="Y14" i="4"/>
  <c r="E139" i="22"/>
  <c r="E147" i="22"/>
  <c r="E146" i="22"/>
  <c r="K38" i="4"/>
  <c r="L38" i="4" s="1"/>
  <c r="K31" i="4"/>
  <c r="L31" i="4" s="1"/>
  <c r="K36" i="4"/>
  <c r="K29" i="4"/>
  <c r="K28" i="4"/>
  <c r="R51" i="4"/>
  <c r="R63" i="4"/>
  <c r="S63" i="4" s="1"/>
  <c r="Y39" i="4"/>
  <c r="Z39" i="4" s="1"/>
  <c r="K41" i="4"/>
  <c r="L41" i="4" s="1"/>
  <c r="X7" i="22"/>
  <c r="Y6" i="22" s="1"/>
  <c r="Q21" i="4"/>
  <c r="T13" i="4" s="1"/>
  <c r="Q36" i="22"/>
  <c r="Q129" i="22"/>
  <c r="R129" i="22" s="1"/>
  <c r="Q84" i="22"/>
  <c r="R84" i="22" s="1"/>
  <c r="P132" i="22"/>
  <c r="S118" i="22" s="1"/>
  <c r="Q125" i="22"/>
  <c r="Q128" i="22"/>
  <c r="R128" i="22" s="1"/>
  <c r="Q63" i="22"/>
  <c r="R63" i="22" s="1"/>
  <c r="Q64" i="22"/>
  <c r="R64" i="22" s="1"/>
  <c r="Q124" i="22"/>
  <c r="Q118" i="22"/>
  <c r="R117" i="22" s="1"/>
  <c r="Q120" i="22"/>
  <c r="R120" i="22" s="1"/>
  <c r="Q130" i="22"/>
  <c r="R130" i="22" s="1"/>
  <c r="Q127" i="22"/>
  <c r="R127" i="22" s="1"/>
  <c r="Q37" i="22"/>
  <c r="Q32" i="22"/>
  <c r="R32" i="22" s="1"/>
  <c r="Q29" i="22"/>
  <c r="Q54" i="22"/>
  <c r="R54" i="22" s="1"/>
  <c r="Q52" i="22"/>
  <c r="Q30" i="22"/>
  <c r="Q42" i="22"/>
  <c r="R42" i="22" s="1"/>
  <c r="P66" i="22"/>
  <c r="Q58" i="22"/>
  <c r="Q59" i="22"/>
  <c r="Q61" i="22"/>
  <c r="R61" i="22" s="1"/>
  <c r="Q39" i="22"/>
  <c r="R39" i="22" s="1"/>
  <c r="P44" i="22"/>
  <c r="S32" i="22" s="1"/>
  <c r="T32" i="22" s="1"/>
  <c r="F12" i="11" s="1"/>
  <c r="Q83" i="22"/>
  <c r="R83" i="22" s="1"/>
  <c r="Q140" i="22"/>
  <c r="R139" i="22" s="1"/>
  <c r="R13" i="4"/>
  <c r="R31" i="4"/>
  <c r="S31" i="4" s="1"/>
  <c r="D62" i="4"/>
  <c r="E62" i="4" s="1"/>
  <c r="Q85" i="22"/>
  <c r="R85" i="22" s="1"/>
  <c r="R16" i="4"/>
  <c r="S16" i="4" s="1"/>
  <c r="R17" i="4"/>
  <c r="S17" i="4" s="1"/>
  <c r="R18" i="4"/>
  <c r="S18" i="4" s="1"/>
  <c r="R9" i="4"/>
  <c r="S9" i="4" s="1"/>
  <c r="R14" i="4"/>
  <c r="R7" i="4"/>
  <c r="S6" i="4" s="1"/>
  <c r="J150" i="22"/>
  <c r="K150" i="22" s="1"/>
  <c r="R19" i="4"/>
  <c r="S19" i="4" s="1"/>
  <c r="Q19" i="22"/>
  <c r="R19" i="22" s="1"/>
  <c r="R83" i="4"/>
  <c r="S83" i="4" s="1"/>
  <c r="J40" i="22"/>
  <c r="K40" i="22" s="1"/>
  <c r="Q81" i="22"/>
  <c r="J146" i="22"/>
  <c r="K146" i="22" s="1"/>
  <c r="J151" i="22"/>
  <c r="K151" i="22" s="1"/>
  <c r="Q9" i="22"/>
  <c r="R9" i="22" s="1"/>
  <c r="J140" i="22"/>
  <c r="I154" i="22"/>
  <c r="J139" i="22"/>
  <c r="J142" i="22"/>
  <c r="K142" i="22" s="1"/>
  <c r="J149" i="22"/>
  <c r="K149" i="22" s="1"/>
  <c r="C130" i="22"/>
  <c r="D130" i="22" s="1"/>
  <c r="C117" i="22"/>
  <c r="C125" i="22"/>
  <c r="C128" i="22"/>
  <c r="D128" i="22" s="1"/>
  <c r="B132" i="22"/>
  <c r="C127" i="22"/>
  <c r="D127" i="22" s="1"/>
  <c r="C118" i="22"/>
  <c r="C129" i="22"/>
  <c r="D129" i="22" s="1"/>
  <c r="C120" i="22"/>
  <c r="D120" i="22" s="1"/>
  <c r="C124" i="22"/>
  <c r="C6" i="22"/>
  <c r="C13" i="22"/>
  <c r="C17" i="22"/>
  <c r="D17" i="22" s="1"/>
  <c r="B21" i="22"/>
  <c r="C18" i="22"/>
  <c r="D18" i="22" s="1"/>
  <c r="C14" i="22"/>
  <c r="C19" i="22"/>
  <c r="D19" i="22" s="1"/>
  <c r="C16" i="22"/>
  <c r="D16" i="22" s="1"/>
  <c r="X105" i="22"/>
  <c r="Y105" i="22" s="1"/>
  <c r="I110" i="22"/>
  <c r="J106" i="22"/>
  <c r="K106" i="22" s="1"/>
  <c r="J103" i="22"/>
  <c r="J107" i="22"/>
  <c r="K107" i="22" s="1"/>
  <c r="J98" i="22"/>
  <c r="K98" i="22" s="1"/>
  <c r="J95" i="22"/>
  <c r="J108" i="22"/>
  <c r="K108" i="22" s="1"/>
  <c r="J105" i="22"/>
  <c r="K105" i="22" s="1"/>
  <c r="J102" i="22"/>
  <c r="X30" i="22"/>
  <c r="X39" i="22"/>
  <c r="Y39" i="22" s="1"/>
  <c r="X37" i="22"/>
  <c r="W44" i="22"/>
  <c r="X40" i="22"/>
  <c r="Y40" i="22" s="1"/>
  <c r="X32" i="22"/>
  <c r="X34" i="22"/>
  <c r="X29" i="22"/>
  <c r="X36" i="22"/>
  <c r="X41" i="22"/>
  <c r="Y41" i="22" s="1"/>
  <c r="X42" i="22"/>
  <c r="Y42" i="22" s="1"/>
  <c r="J125" i="22"/>
  <c r="J127" i="22"/>
  <c r="K127" i="22" s="1"/>
  <c r="J120" i="22"/>
  <c r="K120" i="22" s="1"/>
  <c r="J129" i="22"/>
  <c r="K129" i="22" s="1"/>
  <c r="J130" i="22"/>
  <c r="K130" i="22" s="1"/>
  <c r="I132" i="22"/>
  <c r="J124" i="22"/>
  <c r="J128" i="22"/>
  <c r="K128" i="22" s="1"/>
  <c r="J118" i="22"/>
  <c r="I44" i="22"/>
  <c r="J32" i="22"/>
  <c r="K32" i="22" s="1"/>
  <c r="J36" i="22"/>
  <c r="J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J39" i="22"/>
  <c r="K39" i="22" s="1"/>
  <c r="Q14" i="22"/>
  <c r="D63" i="4"/>
  <c r="E63" i="4" s="1"/>
  <c r="Y60" i="4"/>
  <c r="Z60" i="4" s="1"/>
  <c r="Y57" i="4"/>
  <c r="Y63" i="4"/>
  <c r="Z63" i="4" s="1"/>
  <c r="Y55" i="4"/>
  <c r="Y50" i="4"/>
  <c r="Y62" i="4"/>
  <c r="Z62" i="4" s="1"/>
  <c r="Y51" i="4"/>
  <c r="Y61" i="4"/>
  <c r="Z61" i="4" s="1"/>
  <c r="Y58" i="4"/>
  <c r="X65" i="4"/>
  <c r="Y54" i="4"/>
  <c r="J51" i="22"/>
  <c r="I66" i="22"/>
  <c r="J52" i="22"/>
  <c r="J54" i="22"/>
  <c r="K54" i="22" s="1"/>
  <c r="J58" i="22"/>
  <c r="J64" i="22"/>
  <c r="K64" i="22" s="1"/>
  <c r="X95" i="22"/>
  <c r="X100" i="22"/>
  <c r="W110" i="22"/>
  <c r="X98" i="22"/>
  <c r="X108" i="22"/>
  <c r="Y108" i="22" s="1"/>
  <c r="X99" i="22"/>
  <c r="X96" i="22"/>
  <c r="X102" i="22"/>
  <c r="X103" i="22"/>
  <c r="Q43" i="4"/>
  <c r="R35" i="4"/>
  <c r="S35" i="4" s="1"/>
  <c r="R28" i="4"/>
  <c r="R29" i="4"/>
  <c r="J59" i="22"/>
  <c r="P154" i="22"/>
  <c r="Q151" i="22"/>
  <c r="R151" i="22" s="1"/>
  <c r="Q152" i="22"/>
  <c r="R152" i="22" s="1"/>
  <c r="Q146" i="22"/>
  <c r="Q147" i="22"/>
  <c r="Q142" i="22"/>
  <c r="R142" i="22" s="1"/>
  <c r="Q150" i="22"/>
  <c r="R150" i="22" s="1"/>
  <c r="Q149" i="22"/>
  <c r="R149" i="22" s="1"/>
  <c r="J117" i="22"/>
  <c r="D72" i="4"/>
  <c r="D61" i="4"/>
  <c r="E61" i="4" s="1"/>
  <c r="R39" i="4"/>
  <c r="S39" i="4" s="1"/>
  <c r="J61" i="22"/>
  <c r="K61" i="22" s="1"/>
  <c r="J17" i="22"/>
  <c r="K17" i="22" s="1"/>
  <c r="J19" i="22"/>
  <c r="K19" i="22" s="1"/>
  <c r="J9" i="22"/>
  <c r="K9" i="22" s="1"/>
  <c r="J14" i="22"/>
  <c r="I21" i="22"/>
  <c r="J13" i="22"/>
  <c r="J18" i="22"/>
  <c r="K18" i="22" s="1"/>
  <c r="J16" i="22"/>
  <c r="K16" i="22" s="1"/>
  <c r="J7" i="22"/>
  <c r="K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J84" i="22"/>
  <c r="K84" i="22" s="1"/>
  <c r="J81" i="22"/>
  <c r="J76" i="22"/>
  <c r="K76" i="22" s="1"/>
  <c r="J83" i="22"/>
  <c r="K83" i="22" s="1"/>
  <c r="J80" i="22"/>
  <c r="J74" i="22"/>
  <c r="K73" i="22" s="1"/>
  <c r="J86" i="22"/>
  <c r="K86" i="22" s="1"/>
  <c r="J85" i="22"/>
  <c r="K85" i="22" s="1"/>
  <c r="I88" i="22"/>
  <c r="Q7" i="22"/>
  <c r="P21" i="22"/>
  <c r="Q13" i="22"/>
  <c r="Q6" i="22"/>
  <c r="R72" i="4"/>
  <c r="Q87" i="4"/>
  <c r="R73" i="4"/>
  <c r="R75" i="4"/>
  <c r="S75" i="4" s="1"/>
  <c r="C65" i="4"/>
  <c r="D57" i="4"/>
  <c r="D53" i="4"/>
  <c r="E53" i="4" s="1"/>
  <c r="D51" i="4"/>
  <c r="D50" i="4"/>
  <c r="J29" i="22"/>
  <c r="X74" i="22"/>
  <c r="X80" i="22"/>
  <c r="X77" i="22"/>
  <c r="X73" i="22"/>
  <c r="X84" i="22"/>
  <c r="Y84" i="22" s="1"/>
  <c r="X85" i="22"/>
  <c r="Y85" i="22" s="1"/>
  <c r="X86" i="22"/>
  <c r="Y86" i="22" s="1"/>
  <c r="X83" i="22"/>
  <c r="Y83" i="22" s="1"/>
  <c r="W88" i="22"/>
  <c r="X76" i="22"/>
  <c r="X81" i="22"/>
  <c r="X78" i="22"/>
  <c r="J30" i="22"/>
  <c r="R84" i="4"/>
  <c r="S84" i="4" s="1"/>
  <c r="Y53" i="4"/>
  <c r="R41" i="4"/>
  <c r="S41" i="4" s="1"/>
  <c r="C105" i="22"/>
  <c r="D105" i="22" s="1"/>
  <c r="C103" i="22"/>
  <c r="D102" i="22" s="1"/>
  <c r="C108" i="22"/>
  <c r="D108" i="22" s="1"/>
  <c r="C107" i="22"/>
  <c r="D107" i="22" s="1"/>
  <c r="C96" i="22"/>
  <c r="B110" i="22"/>
  <c r="C106" i="22"/>
  <c r="D106" i="22" s="1"/>
  <c r="C95" i="22"/>
  <c r="C98" i="22"/>
  <c r="D98" i="22" s="1"/>
  <c r="C9" i="22"/>
  <c r="D9" i="22" s="1"/>
  <c r="C7" i="22"/>
  <c r="Q108" i="22"/>
  <c r="R108" i="22" s="1"/>
  <c r="Q102" i="22"/>
  <c r="Q107" i="22"/>
  <c r="R107" i="22" s="1"/>
  <c r="Q103" i="22"/>
  <c r="P110" i="22"/>
  <c r="Q106" i="22"/>
  <c r="R106" i="22" s="1"/>
  <c r="Q96" i="22"/>
  <c r="Q95" i="22"/>
  <c r="Q105" i="22"/>
  <c r="R105" i="22" s="1"/>
  <c r="X54" i="22"/>
  <c r="X56" i="22"/>
  <c r="X64" i="22"/>
  <c r="Y64" i="22" s="1"/>
  <c r="X58" i="22"/>
  <c r="X61" i="22"/>
  <c r="Y61" i="22" s="1"/>
  <c r="X62" i="22"/>
  <c r="Y62" i="22" s="1"/>
  <c r="X51" i="22"/>
  <c r="X52" i="22"/>
  <c r="X63" i="22"/>
  <c r="Y63" i="22" s="1"/>
  <c r="W66" i="22"/>
  <c r="X59" i="22"/>
  <c r="J63" i="22"/>
  <c r="K63" i="22" s="1"/>
  <c r="K73" i="4"/>
  <c r="K82" i="4"/>
  <c r="L82" i="4" s="1"/>
  <c r="J87" i="4"/>
  <c r="K80" i="4"/>
  <c r="K83" i="4"/>
  <c r="L83" i="4" s="1"/>
  <c r="K72" i="4"/>
  <c r="K79" i="4"/>
  <c r="K85" i="4"/>
  <c r="L85" i="4" s="1"/>
  <c r="K84" i="4"/>
  <c r="L84" i="4" s="1"/>
  <c r="J96" i="22"/>
  <c r="B88" i="22"/>
  <c r="C81" i="22"/>
  <c r="C80" i="22"/>
  <c r="C84" i="22"/>
  <c r="D84" i="22" s="1"/>
  <c r="C85" i="22"/>
  <c r="D85" i="22" s="1"/>
  <c r="C83" i="22"/>
  <c r="D83" i="22" s="1"/>
  <c r="C73" i="22"/>
  <c r="D73" i="22" s="1"/>
  <c r="C76" i="22"/>
  <c r="D76" i="22" s="1"/>
  <c r="C86" i="22"/>
  <c r="D86" i="22" s="1"/>
  <c r="X33" i="22"/>
  <c r="Q16" i="22"/>
  <c r="R16" i="22" s="1"/>
  <c r="R79" i="4"/>
  <c r="R40" i="4"/>
  <c r="S40" i="4" s="1"/>
  <c r="R85" i="4"/>
  <c r="S85" i="4" s="1"/>
  <c r="K57" i="4"/>
  <c r="X107" i="22"/>
  <c r="Y107" i="22" s="1"/>
  <c r="Q76" i="22"/>
  <c r="R76" i="22" s="1"/>
  <c r="P88" i="22"/>
  <c r="Q73" i="22"/>
  <c r="Q74" i="22"/>
  <c r="Q80" i="22"/>
  <c r="J42" i="22"/>
  <c r="K42" i="22" s="1"/>
  <c r="Q18" i="22"/>
  <c r="R18" i="22" s="1"/>
  <c r="R80" i="4"/>
  <c r="R38" i="4"/>
  <c r="S38" i="4" s="1"/>
  <c r="L6" i="4" l="1"/>
  <c r="Z28" i="4"/>
  <c r="Y146" i="22"/>
  <c r="Z7" i="22"/>
  <c r="Z124" i="22"/>
  <c r="Z140" i="22"/>
  <c r="BC104" i="7"/>
  <c r="Z125" i="22"/>
  <c r="Y124" i="22"/>
  <c r="Z143" i="22"/>
  <c r="Z147" i="22"/>
  <c r="Z144" i="22"/>
  <c r="D36" i="22"/>
  <c r="Y117" i="22"/>
  <c r="Y139" i="22"/>
  <c r="AA13" i="4"/>
  <c r="Z121" i="22"/>
  <c r="Z120" i="22"/>
  <c r="AA120" i="22" s="1"/>
  <c r="F16" i="12" s="1"/>
  <c r="Z139" i="22"/>
  <c r="Z117" i="22"/>
  <c r="AA79" i="4"/>
  <c r="Z6" i="22"/>
  <c r="Z146" i="22"/>
  <c r="Z122" i="22"/>
  <c r="Z118" i="22"/>
  <c r="M6" i="4"/>
  <c r="N6" i="4" s="1"/>
  <c r="BA7" i="5" s="1"/>
  <c r="AA11" i="4"/>
  <c r="Z72" i="4"/>
  <c r="Y120" i="22"/>
  <c r="R124" i="22"/>
  <c r="T14" i="4"/>
  <c r="U13" i="4" s="1"/>
  <c r="BB9" i="5" s="1"/>
  <c r="K117" i="22"/>
  <c r="Y9" i="22"/>
  <c r="T9" i="4"/>
  <c r="U9" i="4" s="1"/>
  <c r="F5" i="11" s="1"/>
  <c r="T6" i="4"/>
  <c r="S125" i="22"/>
  <c r="Z13" i="4"/>
  <c r="D146" i="22"/>
  <c r="S117" i="22"/>
  <c r="T117" i="22" s="1"/>
  <c r="Z6" i="4"/>
  <c r="Y13" i="22"/>
  <c r="Z13" i="22"/>
  <c r="Z10" i="22"/>
  <c r="L35" i="4"/>
  <c r="Z14" i="22"/>
  <c r="Z11" i="22"/>
  <c r="M28" i="4"/>
  <c r="N28" i="4" s="1"/>
  <c r="D7" i="10" s="1"/>
  <c r="S29" i="22"/>
  <c r="AA80" i="4"/>
  <c r="AB79" i="4" s="1"/>
  <c r="H9" i="12" s="1"/>
  <c r="AA75" i="4"/>
  <c r="AB75" i="4" s="1"/>
  <c r="BC56" i="5" s="1"/>
  <c r="AA6" i="4"/>
  <c r="AA73" i="4"/>
  <c r="AA76" i="4"/>
  <c r="AA7" i="4"/>
  <c r="D58" i="22"/>
  <c r="AA72" i="4"/>
  <c r="AA14" i="4"/>
  <c r="D29" i="22"/>
  <c r="E36" i="22"/>
  <c r="F36" i="22" s="1"/>
  <c r="E29" i="22"/>
  <c r="D139" i="22"/>
  <c r="E32" i="22"/>
  <c r="F32" i="22" s="1"/>
  <c r="Z9" i="4"/>
  <c r="E30" i="22"/>
  <c r="R13" i="22"/>
  <c r="D124" i="22"/>
  <c r="L50" i="4"/>
  <c r="K124" i="22"/>
  <c r="M36" i="4"/>
  <c r="M31" i="4"/>
  <c r="N31" i="4" s="1"/>
  <c r="F7" i="10" s="1"/>
  <c r="D51" i="22"/>
  <c r="E57" i="4"/>
  <c r="Z75" i="4"/>
  <c r="L57" i="4"/>
  <c r="T7" i="4"/>
  <c r="AA10" i="4"/>
  <c r="S120" i="22"/>
  <c r="T120" i="22" s="1"/>
  <c r="F16" i="11" s="1"/>
  <c r="S124" i="22"/>
  <c r="M35" i="4"/>
  <c r="S50" i="4"/>
  <c r="F139" i="22"/>
  <c r="AZ103" i="7" s="1"/>
  <c r="Z31" i="4"/>
  <c r="S13" i="4"/>
  <c r="R51" i="22"/>
  <c r="BC8" i="5"/>
  <c r="F5" i="12"/>
  <c r="T51" i="4"/>
  <c r="S36" i="22"/>
  <c r="M13" i="4"/>
  <c r="M9" i="4"/>
  <c r="N9" i="4" s="1"/>
  <c r="F5" i="10" s="1"/>
  <c r="M14" i="4"/>
  <c r="F17" i="9"/>
  <c r="AZ104" i="7"/>
  <c r="K102" i="22"/>
  <c r="F146" i="22"/>
  <c r="AZ105" i="7" s="1"/>
  <c r="D95" i="22"/>
  <c r="Y73" i="22"/>
  <c r="T50" i="4"/>
  <c r="T53" i="4"/>
  <c r="U53" i="4" s="1"/>
  <c r="F8" i="11" s="1"/>
  <c r="Y29" i="22"/>
  <c r="E58" i="22"/>
  <c r="E59" i="22"/>
  <c r="E51" i="22"/>
  <c r="E52" i="22"/>
  <c r="E54" i="22"/>
  <c r="F54" i="22" s="1"/>
  <c r="Z53" i="4"/>
  <c r="T58" i="4"/>
  <c r="U57" i="4" s="1"/>
  <c r="BB41" i="5" s="1"/>
  <c r="K139" i="22"/>
  <c r="L79" i="4"/>
  <c r="Y51" i="22"/>
  <c r="Y76" i="22"/>
  <c r="Y80" i="22"/>
  <c r="E50" i="4"/>
  <c r="K80" i="22"/>
  <c r="Y95" i="22"/>
  <c r="Z50" i="4"/>
  <c r="R36" i="22"/>
  <c r="L28" i="4"/>
  <c r="AA35" i="4"/>
  <c r="AA33" i="4"/>
  <c r="AA31" i="4"/>
  <c r="AB31" i="4" s="1"/>
  <c r="AA36" i="4"/>
  <c r="AA28" i="4"/>
  <c r="AA29" i="4"/>
  <c r="AA32" i="4"/>
  <c r="R80" i="22"/>
  <c r="R29" i="22"/>
  <c r="R73" i="22"/>
  <c r="S30" i="22"/>
  <c r="S37" i="22"/>
  <c r="BB24" i="7"/>
  <c r="R95" i="22"/>
  <c r="R58" i="22"/>
  <c r="S52" i="22"/>
  <c r="S58" i="22"/>
  <c r="S59" i="22"/>
  <c r="S54" i="22"/>
  <c r="T54" i="22" s="1"/>
  <c r="S51" i="22"/>
  <c r="S79" i="4"/>
  <c r="S72" i="4"/>
  <c r="K13" i="22"/>
  <c r="E72" i="4"/>
  <c r="Y102" i="22"/>
  <c r="Y98" i="22"/>
  <c r="K51" i="22"/>
  <c r="Y54" i="22"/>
  <c r="E28" i="4"/>
  <c r="Y36" i="22"/>
  <c r="L140" i="22"/>
  <c r="L142" i="22"/>
  <c r="M142" i="22" s="1"/>
  <c r="L147" i="22"/>
  <c r="L139" i="22"/>
  <c r="L146" i="22"/>
  <c r="R102" i="22"/>
  <c r="L14" i="22"/>
  <c r="L7" i="22"/>
  <c r="L13" i="22"/>
  <c r="L9" i="22"/>
  <c r="M9" i="22" s="1"/>
  <c r="L6" i="22"/>
  <c r="BC8" i="7"/>
  <c r="F11" i="12"/>
  <c r="S147" i="22"/>
  <c r="S146" i="22"/>
  <c r="S142" i="22"/>
  <c r="T142" i="22" s="1"/>
  <c r="S139" i="22"/>
  <c r="S140" i="22"/>
  <c r="K58" i="22"/>
  <c r="D6" i="22"/>
  <c r="E76" i="22"/>
  <c r="F76" i="22" s="1"/>
  <c r="E80" i="22"/>
  <c r="E73" i="22"/>
  <c r="E81" i="22"/>
  <c r="E74" i="22"/>
  <c r="Y58" i="22"/>
  <c r="S96" i="22"/>
  <c r="S103" i="22"/>
  <c r="S95" i="22"/>
  <c r="S102" i="22"/>
  <c r="S98" i="22"/>
  <c r="T98" i="22" s="1"/>
  <c r="K29" i="22"/>
  <c r="T73" i="4"/>
  <c r="T72" i="4"/>
  <c r="T75" i="4"/>
  <c r="U75" i="4" s="1"/>
  <c r="T80" i="4"/>
  <c r="T79" i="4"/>
  <c r="S7" i="22"/>
  <c r="S6" i="22"/>
  <c r="S13" i="22"/>
  <c r="S14" i="22"/>
  <c r="S9" i="22"/>
  <c r="T9" i="22" s="1"/>
  <c r="F29" i="4"/>
  <c r="F31" i="4"/>
  <c r="G31" i="4" s="1"/>
  <c r="F36" i="4"/>
  <c r="F28" i="4"/>
  <c r="F35" i="4"/>
  <c r="E6" i="4"/>
  <c r="R146" i="22"/>
  <c r="T29" i="4"/>
  <c r="T35" i="4"/>
  <c r="T28" i="4"/>
  <c r="T36" i="4"/>
  <c r="T31" i="4"/>
  <c r="U31" i="4" s="1"/>
  <c r="Z99" i="22"/>
  <c r="Z100" i="22"/>
  <c r="Z98" i="22"/>
  <c r="AA98" i="22" s="1"/>
  <c r="Z102" i="22"/>
  <c r="Z96" i="22"/>
  <c r="Z95" i="22"/>
  <c r="Z103" i="22"/>
  <c r="E79" i="4"/>
  <c r="L32" i="22"/>
  <c r="M32" i="22" s="1"/>
  <c r="L36" i="22"/>
  <c r="L29" i="22"/>
  <c r="L30" i="22"/>
  <c r="L37" i="22"/>
  <c r="L124" i="22"/>
  <c r="L120" i="22"/>
  <c r="M120" i="22" s="1"/>
  <c r="L125" i="22"/>
  <c r="L118" i="22"/>
  <c r="L117" i="22"/>
  <c r="Y32" i="22"/>
  <c r="E13" i="22"/>
  <c r="E6" i="22"/>
  <c r="E7" i="22"/>
  <c r="E14" i="22"/>
  <c r="E9" i="22"/>
  <c r="F9" i="22" s="1"/>
  <c r="E103" i="22"/>
  <c r="E98" i="22"/>
  <c r="F98" i="22" s="1"/>
  <c r="E95" i="22"/>
  <c r="E96" i="22"/>
  <c r="E102" i="22"/>
  <c r="F57" i="4"/>
  <c r="F53" i="4"/>
  <c r="G53" i="4" s="1"/>
  <c r="F50" i="4"/>
  <c r="F51" i="4"/>
  <c r="F58" i="4"/>
  <c r="L74" i="22"/>
  <c r="L76" i="22"/>
  <c r="M76" i="22" s="1"/>
  <c r="L81" i="22"/>
  <c r="L80" i="22"/>
  <c r="L73" i="22"/>
  <c r="F14" i="4"/>
  <c r="F7" i="4"/>
  <c r="F9" i="4"/>
  <c r="G9" i="4" s="1"/>
  <c r="F13" i="4"/>
  <c r="F6" i="4"/>
  <c r="E13" i="4"/>
  <c r="F73" i="4"/>
  <c r="F79" i="4"/>
  <c r="F80" i="4"/>
  <c r="F75" i="4"/>
  <c r="G75" i="4" s="1"/>
  <c r="F72" i="4"/>
  <c r="K95" i="22"/>
  <c r="D117" i="22"/>
  <c r="M73" i="4"/>
  <c r="M80" i="4"/>
  <c r="M72" i="4"/>
  <c r="M75" i="4"/>
  <c r="N75" i="4" s="1"/>
  <c r="M79" i="4"/>
  <c r="S76" i="22"/>
  <c r="T76" i="22" s="1"/>
  <c r="S80" i="22"/>
  <c r="S74" i="22"/>
  <c r="S73" i="22"/>
  <c r="S81" i="22"/>
  <c r="D80" i="22"/>
  <c r="L72" i="4"/>
  <c r="Z54" i="22"/>
  <c r="AA54" i="22" s="1"/>
  <c r="Z52" i="22"/>
  <c r="Z58" i="22"/>
  <c r="Z56" i="22"/>
  <c r="Z51" i="22"/>
  <c r="Z59" i="22"/>
  <c r="Z55" i="22"/>
  <c r="Z81" i="22"/>
  <c r="Z76" i="22"/>
  <c r="AA76" i="22" s="1"/>
  <c r="Z77" i="22"/>
  <c r="Z74" i="22"/>
  <c r="Z80" i="22"/>
  <c r="Z73" i="22"/>
  <c r="Z78" i="22"/>
  <c r="R6" i="22"/>
  <c r="S28" i="4"/>
  <c r="L51" i="22"/>
  <c r="L52" i="22"/>
  <c r="L58" i="22"/>
  <c r="L54" i="22"/>
  <c r="M54" i="22" s="1"/>
  <c r="L59" i="22"/>
  <c r="AA50" i="4"/>
  <c r="AA58" i="4"/>
  <c r="AA57" i="4"/>
  <c r="AA55" i="4"/>
  <c r="AA54" i="4"/>
  <c r="AA51" i="4"/>
  <c r="AA53" i="4"/>
  <c r="AB53" i="4" s="1"/>
  <c r="Z57" i="4"/>
  <c r="M51" i="4"/>
  <c r="M58" i="4"/>
  <c r="M53" i="4"/>
  <c r="N53" i="4" s="1"/>
  <c r="M50" i="4"/>
  <c r="M57" i="4"/>
  <c r="K36" i="22"/>
  <c r="Z34" i="22"/>
  <c r="Z29" i="22"/>
  <c r="Z36" i="22"/>
  <c r="Z37" i="22"/>
  <c r="Z32" i="22"/>
  <c r="AA32" i="22" s="1"/>
  <c r="Z30" i="22"/>
  <c r="Z33" i="22"/>
  <c r="L102" i="22"/>
  <c r="L95" i="22"/>
  <c r="L103" i="22"/>
  <c r="L98" i="22"/>
  <c r="M98" i="22" s="1"/>
  <c r="L96" i="22"/>
  <c r="D13" i="22"/>
  <c r="E118" i="22"/>
  <c r="E120" i="22"/>
  <c r="F120" i="22" s="1"/>
  <c r="E117" i="22"/>
  <c r="E125" i="22"/>
  <c r="E124" i="22"/>
  <c r="AA146" i="22" l="1"/>
  <c r="H17" i="12" s="1"/>
  <c r="T51" i="22"/>
  <c r="D13" i="11" s="1"/>
  <c r="AA6" i="22"/>
  <c r="BC7" i="7" s="1"/>
  <c r="D17" i="9"/>
  <c r="F102" i="22"/>
  <c r="AZ73" i="7" s="1"/>
  <c r="AA124" i="22"/>
  <c r="H16" i="12" s="1"/>
  <c r="BA24" i="5"/>
  <c r="BC88" i="7"/>
  <c r="AA139" i="22"/>
  <c r="D17" i="12" s="1"/>
  <c r="M73" i="22"/>
  <c r="BA55" i="7" s="1"/>
  <c r="F9" i="12"/>
  <c r="AB72" i="4"/>
  <c r="D9" i="12" s="1"/>
  <c r="AA117" i="22"/>
  <c r="BC87" i="7" s="1"/>
  <c r="G72" i="4"/>
  <c r="D9" i="9" s="1"/>
  <c r="AB13" i="4"/>
  <c r="BC9" i="5" s="1"/>
  <c r="AB6" i="4"/>
  <c r="D5" i="12" s="1"/>
  <c r="H17" i="9"/>
  <c r="U6" i="4"/>
  <c r="BB7" i="5" s="1"/>
  <c r="BB8" i="5"/>
  <c r="AA13" i="22"/>
  <c r="BC9" i="7" s="1"/>
  <c r="T29" i="22"/>
  <c r="BB23" i="7" s="1"/>
  <c r="T124" i="22"/>
  <c r="BB89" i="7" s="1"/>
  <c r="BB88" i="7"/>
  <c r="N13" i="4"/>
  <c r="BA9" i="5" s="1"/>
  <c r="T36" i="22"/>
  <c r="BB25" i="7" s="1"/>
  <c r="BA23" i="5"/>
  <c r="H12" i="9"/>
  <c r="AZ25" i="7"/>
  <c r="N35" i="4"/>
  <c r="H7" i="10" s="1"/>
  <c r="F29" i="22"/>
  <c r="AZ24" i="7"/>
  <c r="F12" i="9"/>
  <c r="BA8" i="5"/>
  <c r="F124" i="22"/>
  <c r="H16" i="9" s="1"/>
  <c r="N50" i="4"/>
  <c r="BA39" i="5" s="1"/>
  <c r="M51" i="22"/>
  <c r="D13" i="10" s="1"/>
  <c r="U50" i="4"/>
  <c r="D8" i="11" s="1"/>
  <c r="H5" i="11"/>
  <c r="BB40" i="5"/>
  <c r="BC57" i="5"/>
  <c r="AA80" i="22"/>
  <c r="BC57" i="7" s="1"/>
  <c r="AB28" i="4"/>
  <c r="BC23" i="5" s="1"/>
  <c r="F58" i="22"/>
  <c r="H13" i="9" s="1"/>
  <c r="AA51" i="22"/>
  <c r="BC39" i="7" s="1"/>
  <c r="N79" i="4"/>
  <c r="H9" i="10" s="1"/>
  <c r="G13" i="4"/>
  <c r="AZ9" i="5" s="1"/>
  <c r="M6" i="22"/>
  <c r="BA7" i="7" s="1"/>
  <c r="AB35" i="4"/>
  <c r="F51" i="22"/>
  <c r="AZ40" i="7"/>
  <c r="F13" i="9"/>
  <c r="D5" i="10"/>
  <c r="M146" i="22"/>
  <c r="BA105" i="7" s="1"/>
  <c r="BC24" i="5"/>
  <c r="F7" i="12"/>
  <c r="AA58" i="22"/>
  <c r="H13" i="12" s="1"/>
  <c r="F95" i="22"/>
  <c r="AZ71" i="7" s="1"/>
  <c r="F13" i="22"/>
  <c r="H11" i="9" s="1"/>
  <c r="AA102" i="22"/>
  <c r="BC73" i="7" s="1"/>
  <c r="T6" i="22"/>
  <c r="D11" i="11" s="1"/>
  <c r="T58" i="22"/>
  <c r="H13" i="11" s="1"/>
  <c r="T139" i="22"/>
  <c r="BB103" i="7" s="1"/>
  <c r="T146" i="22"/>
  <c r="BB105" i="7" s="1"/>
  <c r="H8" i="11"/>
  <c r="F13" i="11"/>
  <c r="BB40" i="7"/>
  <c r="T80" i="22"/>
  <c r="H14" i="11" s="1"/>
  <c r="AA36" i="22"/>
  <c r="H12" i="12" s="1"/>
  <c r="N57" i="4"/>
  <c r="BA41" i="5" s="1"/>
  <c r="AB50" i="4"/>
  <c r="D8" i="12" s="1"/>
  <c r="M80" i="22"/>
  <c r="H14" i="10" s="1"/>
  <c r="G50" i="4"/>
  <c r="D8" i="9" s="1"/>
  <c r="F6" i="22"/>
  <c r="AZ7" i="7" s="1"/>
  <c r="U35" i="4"/>
  <c r="BB25" i="5" s="1"/>
  <c r="T13" i="22"/>
  <c r="BB9" i="7" s="1"/>
  <c r="N72" i="4"/>
  <c r="D9" i="10" s="1"/>
  <c r="G35" i="4"/>
  <c r="AZ25" i="5" s="1"/>
  <c r="F73" i="22"/>
  <c r="AZ55" i="7" s="1"/>
  <c r="BA104" i="7"/>
  <c r="F17" i="10"/>
  <c r="AA73" i="22"/>
  <c r="BC55" i="7" s="1"/>
  <c r="M95" i="22"/>
  <c r="BA71" i="7" s="1"/>
  <c r="AB57" i="4"/>
  <c r="H8" i="12" s="1"/>
  <c r="U72" i="4"/>
  <c r="BB55" i="5" s="1"/>
  <c r="M139" i="22"/>
  <c r="D16" i="11"/>
  <c r="BB87" i="7"/>
  <c r="BA72" i="7"/>
  <c r="F15" i="10"/>
  <c r="BA56" i="5"/>
  <c r="F9" i="10"/>
  <c r="F5" i="9"/>
  <c r="AZ8" i="5"/>
  <c r="BA24" i="7"/>
  <c r="F12" i="10"/>
  <c r="F7" i="9"/>
  <c r="AZ24" i="5"/>
  <c r="F17" i="11"/>
  <c r="BB104" i="7"/>
  <c r="AA29" i="22"/>
  <c r="BC56" i="7"/>
  <c r="F14" i="12"/>
  <c r="G79" i="4"/>
  <c r="AZ40" i="5"/>
  <c r="F8" i="9"/>
  <c r="F11" i="9"/>
  <c r="AZ8" i="7"/>
  <c r="F7" i="11"/>
  <c r="BB24" i="5"/>
  <c r="BB56" i="5"/>
  <c r="F9" i="11"/>
  <c r="BB72" i="7"/>
  <c r="F15" i="11"/>
  <c r="F12" i="12"/>
  <c r="BC24" i="7"/>
  <c r="BA40" i="5"/>
  <c r="F8" i="10"/>
  <c r="BC40" i="5"/>
  <c r="F8" i="12"/>
  <c r="BA40" i="7"/>
  <c r="F13" i="10"/>
  <c r="BB56" i="7"/>
  <c r="F14" i="11"/>
  <c r="G6" i="4"/>
  <c r="F14" i="10"/>
  <c r="BA56" i="7"/>
  <c r="G57" i="4"/>
  <c r="F15" i="9"/>
  <c r="AZ72" i="7"/>
  <c r="F16" i="10"/>
  <c r="BA88" i="7"/>
  <c r="M29" i="22"/>
  <c r="F15" i="12"/>
  <c r="BC72" i="7"/>
  <c r="G28" i="4"/>
  <c r="BB8" i="7"/>
  <c r="F11" i="11"/>
  <c r="T102" i="22"/>
  <c r="F80" i="22"/>
  <c r="F11" i="10"/>
  <c r="BA8" i="7"/>
  <c r="AZ88" i="7"/>
  <c r="F16" i="9"/>
  <c r="F117" i="22"/>
  <c r="M102" i="22"/>
  <c r="M58" i="22"/>
  <c r="F13" i="12"/>
  <c r="BC40" i="7"/>
  <c r="T73" i="22"/>
  <c r="AZ56" i="5"/>
  <c r="F9" i="9"/>
  <c r="H15" i="9"/>
  <c r="M117" i="22"/>
  <c r="M124" i="22"/>
  <c r="M36" i="22"/>
  <c r="AA95" i="22"/>
  <c r="U28" i="4"/>
  <c r="U79" i="4"/>
  <c r="T95" i="22"/>
  <c r="F14" i="9"/>
  <c r="AZ56" i="7"/>
  <c r="M13" i="22"/>
  <c r="BC105" i="7" l="1"/>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<sst xmlns="http://schemas.openxmlformats.org/spreadsheetml/2006/main" count="3231" uniqueCount="781">
  <si>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</si>
  <si>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</si>
  <si>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</si>
  <si>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</si>
  <si>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</si>
  <si>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</si>
  <si>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</si>
  <si>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</si>
  <si>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</si>
  <si>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</si>
  <si>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</si>
  <si>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</si>
  <si>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</si>
  <si>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</si>
  <si>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</si>
  <si>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</si>
  <si>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</si>
  <si>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</si>
  <si>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</si>
  <si>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</si>
  <si>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</si>
  <si>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</si>
  <si>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</si>
  <si>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</si>
  <si>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</si>
  <si>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</si>
  <si>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</si>
  <si>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</si>
  <si>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</si>
  <si>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</si>
  <si>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</si>
  <si>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</si>
  <si>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</si>
  <si>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</si>
  <si>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</si>
  <si>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</si>
  <si>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</si>
  <si>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</si>
  <si>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</si>
  <si>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</si>
  <si>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</si>
  <si>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</si>
  <si>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</si>
  <si>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</si>
  <si>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</si>
  <si>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</si>
  <si>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</si>
  <si>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</si>
  <si>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</si>
  <si>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</si>
  <si>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</si>
  <si>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</si>
  <si>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</si>
  <si>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</si>
  <si>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</si>
  <si>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</si>
  <si>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</si>
  <si>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</si>
  <si>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</si>
  <si>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</si>
  <si>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</si>
  <si>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</si>
  <si>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</si>
  <si>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</si>
  <si>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</si>
  <si>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</si>
  <si>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</si>
  <si>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</si>
  <si>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</si>
  <si>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</si>
  <si>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</si>
  <si>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</si>
  <si>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</si>
  <si>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</si>
  <si>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</si>
  <si>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</si>
  <si>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</si>
  <si>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</si>
  <si>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</si>
  <si>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</si>
  <si>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</si>
  <si>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</si>
  <si>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</si>
  <si>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</si>
  <si>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</si>
  <si>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</si>
  <si>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</si>
  <si>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</si>
  <si>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</si>
  <si>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</si>
  <si>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</si>
  <si>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</si>
  <si>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</si>
  <si>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</si>
  <si>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</si>
  <si>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</si>
  <si>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</si>
  <si>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</si>
  <si>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</si>
  <si>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</si>
  <si>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</si>
  <si>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</si>
  <si>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</si>
  <si>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Chloe Brown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</si>
  <si>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</si>
  <si>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</si>
  <si>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</si>
  <si>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</si>
  <si>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</si>
  <si>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</si>
  <si>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</si>
  <si>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</si>
  <si>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</si>
  <si>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</si>
  <si>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</si>
  <si>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</si>
  <si>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</si>
  <si>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</si>
  <si>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</si>
  <si>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</si>
  <si>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</si>
  <si>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</si>
  <si>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</si>
  <si>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</si>
  <si>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</si>
  <si>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</si>
  <si>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</si>
  <si>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</si>
  <si>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</si>
  <si>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</si>
  <si>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</si>
  <si>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</si>
  <si>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</si>
  <si>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</si>
  <si>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</si>
  <si>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</si>
  <si>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</si>
  <si>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</si>
  <si>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</si>
  <si>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</si>
  <si>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</si>
  <si>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</si>
  <si>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</si>
  <si>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</si>
  <si>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</si>
  <si>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</si>
  <si>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</si>
  <si>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</si>
  <si>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</si>
  <si>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</si>
  <si>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</si>
  <si>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</si>
  <si>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</si>
  <si>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</si>
  <si>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</si>
  <si>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</si>
  <si>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</si>
  <si>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</si>
  <si>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</si>
  <si>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</si>
  <si>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</si>
  <si>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</si>
  <si>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</si>
  <si>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</si>
  <si>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</si>
  <si>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</si>
  <si>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</si>
  <si>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</si>
  <si>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</si>
  <si>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</si>
  <si>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</si>
  <si>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</si>
  <si>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</si>
  <si>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</si>
  <si>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</si>
  <si>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</si>
  <si>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</si>
  <si>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</si>
  <si>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</si>
  <si>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</si>
  <si>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</si>
  <si>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</si>
  <si>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</si>
  <si>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</si>
  <si>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</si>
  <si>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</si>
  <si>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</si>
  <si>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</si>
  <si>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</si>
  <si>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</si>
  <si>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</si>
  <si>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</si>
  <si>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</si>
  <si>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</si>
  <si>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</si>
  <si>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</si>
  <si>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</si>
  <si>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</si>
  <si>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</si>
  <si>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</si>
  <si>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</si>
  <si>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</si>
  <si>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</si>
  <si>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</si>
  <si>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</si>
  <si>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</si>
  <si>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</si>
  <si>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</si>
  <si>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</si>
  <si>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</si>
  <si>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</si>
  <si>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</si>
  <si>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</si>
  <si>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</si>
  <si>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</si>
  <si>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</si>
  <si>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</si>
  <si>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</si>
  <si>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</si>
  <si>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</si>
  <si>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</si>
  <si>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</si>
  <si>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</si>
  <si>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</si>
  <si>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</si>
  <si>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</si>
  <si>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</si>
  <si>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</si>
  <si>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</si>
  <si>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</si>
  <si>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</si>
  <si>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</si>
  <si>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</si>
  <si>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</si>
  <si>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</si>
  <si>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</si>
  <si>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</si>
  <si>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</si>
  <si>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</si>
  <si>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</si>
  <si>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</si>
  <si>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</si>
  <si>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</si>
  <si>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</si>
  <si>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</si>
  <si>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</si>
  <si>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</si>
  <si>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</si>
  <si>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</si>
  <si>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</si>
  <si>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</si>
  <si>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</si>
  <si>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</si>
  <si>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</si>
  <si>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</si>
  <si>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</si>
  <si>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</si>
  <si>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</si>
  <si>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</si>
  <si>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</si>
  <si>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</si>
  <si>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</si>
  <si>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</si>
  <si>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Caroline Frankland</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</si>
  <si>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</si>
  <si>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</si>
  <si>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</si>
  <si>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</si>
  <si>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</si>
  <si>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</si>
  <si>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</si>
  <si>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</si>
  <si>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t>Jeff Upton</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</si>
  <si>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</si>
  <si>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</si>
  <si>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</si>
  <si>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</si>
  <si>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</si>
  <si>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</si>
  <si>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</si>
  <si>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</si>
  <si>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</si>
  <si>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</si>
  <si>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</si>
  <si>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</si>
  <si>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</si>
  <si>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</si>
  <si>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</si>
  <si>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</si>
  <si>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</si>
  <si>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</si>
  <si>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</si>
  <si>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</si>
  <si>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</si>
  <si>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</si>
  <si>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</si>
  <si>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</si>
  <si>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</si>
  <si>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</si>
  <si>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</si>
  <si>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</si>
  <si>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</si>
  <si>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</si>
  <si>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</si>
  <si>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</si>
  <si>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</si>
  <si>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</si>
  <si>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</si>
  <si>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</si>
  <si>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</si>
  <si>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</si>
  <si>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</si>
  <si>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</si>
  <si>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</si>
  <si>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</si>
  <si>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</si>
  <si>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</si>
  <si>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</si>
  <si>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</si>
  <si>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</si>
  <si>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</si>
  <si>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</si>
  <si>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</si>
  <si>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</si>
  <si>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</si>
  <si>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</si>
  <si>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</si>
  <si>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</si>
  <si>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</si>
  <si>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</si>
  <si>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</si>
  <si>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</si>
  <si>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</si>
  <si>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</si>
  <si>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</si>
  <si>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</si>
  <si>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</si>
  <si>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</si>
  <si>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</si>
  <si>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</si>
  <si>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</si>
  <si>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</si>
  <si>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</si>
  <si>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</si>
  <si>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</si>
  <si>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</si>
  <si>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</si>
  <si>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Recycling </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</si>
  <si>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</si>
  <si>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</si>
  <si>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</si>
  <si>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</si>
  <si>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</si>
  <si>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</si>
  <si>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</si>
  <si>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</si>
  <si>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</si>
  <si>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</si>
  <si>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</si>
  <si>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</si>
  <si>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</si>
  <si>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</si>
  <si>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Sarah Bradley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</si>
  <si>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</si>
  <si>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</si>
  <si>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</si>
  <si>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</si>
  <si>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</si>
  <si>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</si>
  <si>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</si>
  <si>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</si>
  <si>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</si>
  <si>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</si>
  <si>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</si>
  <si>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</si>
  <si>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</si>
  <si>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 xml:space="preserve">TOWN CENTRE AND NEIGHBOURHOODS </t>
  </si>
  <si>
    <t>a) £1,8000,000
b) £500,000
c) £40,000</t>
  </si>
  <si>
    <t>a) 70%
b) 80%</t>
  </si>
  <si>
    <r>
      <t xml:space="preserve">E-Services take-up targets:
</t>
    </r>
    <r>
      <rPr>
        <b/>
        <sz val="12"/>
        <rFont val="Arial"/>
        <family val="2"/>
      </rPr>
      <t>a) Council Tax Accounts: 1,500
b) Business Rate Accounts: 250
c) Benefit Claimants: 150</t>
    </r>
  </si>
  <si>
    <t>Household waste recycled and composted per household: 455kg</t>
  </si>
  <si>
    <t>Residual household waste per household: 50%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</si>
  <si>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</si>
  <si>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</si>
  <si>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</si>
  <si>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</si>
  <si>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</si>
  <si>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</si>
  <si>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</si>
  <si>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</si>
  <si>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</si>
  <si>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</si>
  <si>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</si>
  <si>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</si>
  <si>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</si>
  <si>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</si>
  <si>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</si>
  <si>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</si>
  <si>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</si>
  <si>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</si>
  <si>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</si>
  <si>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</si>
  <si>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</si>
  <si>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</si>
  <si>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</si>
  <si>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</si>
  <si>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</si>
  <si>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</si>
  <si>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</si>
  <si>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</si>
  <si>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</si>
  <si>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</si>
  <si>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</si>
  <si>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</si>
  <si>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</si>
  <si>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</si>
  <si>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</si>
  <si>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</si>
  <si>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</si>
  <si>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</si>
  <si>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</si>
  <si>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</si>
  <si>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</si>
  <si>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</si>
  <si>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</si>
  <si>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</si>
  <si>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</si>
  <si>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</si>
  <si>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</si>
  <si>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</si>
  <si>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</si>
  <si>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</si>
  <si>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</si>
  <si>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</si>
  <si>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</si>
  <si>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</si>
  <si>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</si>
  <si>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</si>
  <si>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</si>
  <si>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</si>
  <si>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</si>
  <si>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</si>
  <si>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</si>
  <si>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</si>
  <si>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</si>
  <si>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</si>
  <si>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</si>
  <si>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</si>
  <si>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</si>
  <si>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</si>
  <si>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</si>
  <si>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</si>
  <si>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</si>
  <si>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</si>
  <si>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</si>
  <si>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</si>
  <si>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</si>
  <si>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</si>
  <si>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</si>
  <si>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</si>
  <si>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</si>
  <si>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</si>
  <si>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</si>
  <si>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</si>
  <si>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</si>
  <si>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</si>
  <si>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</si>
  <si>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</si>
  <si>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</si>
  <si>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</si>
  <si>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</si>
  <si>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</si>
  <si>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</si>
  <si>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</si>
  <si>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</si>
  <si>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</si>
  <si>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</si>
  <si>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</si>
  <si>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</si>
  <si>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</si>
  <si>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</si>
  <si>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</si>
  <si>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</si>
  <si>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</si>
  <si>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</si>
  <si>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</si>
  <si>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</si>
  <si>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</si>
  <si>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</si>
  <si>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</si>
  <si>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</si>
  <si>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</si>
  <si>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</si>
  <si>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</si>
  <si>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</si>
  <si>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</si>
  <si>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</si>
  <si>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</si>
  <si>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</si>
  <si>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</si>
  <si>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</si>
  <si>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</si>
  <si>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</si>
  <si>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</si>
  <si>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</si>
  <si>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</si>
  <si>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</si>
  <si>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</si>
  <si>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</si>
  <si>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</si>
  <si>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</si>
  <si>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</si>
  <si>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</si>
  <si>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</si>
  <si>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</si>
  <si>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</si>
  <si>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</si>
  <si>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</si>
  <si>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</si>
  <si>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</si>
  <si>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</si>
  <si>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</si>
  <si>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</si>
  <si>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</si>
  <si>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</si>
  <si>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</si>
  <si>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</si>
  <si>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</si>
  <si>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</si>
  <si>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</si>
  <si>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</si>
  <si>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</si>
  <si>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</si>
  <si>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</si>
  <si>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</si>
  <si>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</si>
  <si>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</si>
  <si>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</si>
  <si>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</si>
  <si>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</si>
  <si>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</si>
  <si>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</si>
  <si>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</si>
  <si>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</si>
  <si>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</si>
  <si>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</si>
  <si>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</si>
  <si>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</si>
  <si>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</si>
  <si>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</si>
  <si>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</si>
  <si>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</si>
  <si>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</si>
  <si>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</si>
  <si>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</si>
  <si>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</si>
  <si>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</si>
  <si>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</si>
  <si>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</si>
  <si>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</si>
  <si>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</si>
  <si>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</si>
  <si>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</si>
  <si>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</si>
  <si>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</si>
  <si>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</si>
  <si>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</si>
  <si>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</si>
  <si>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</si>
  <si>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</si>
  <si>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</si>
  <si>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</si>
  <si>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</si>
  <si>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</si>
  <si>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</si>
  <si>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</si>
  <si>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</si>
  <si>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</si>
  <si>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</si>
  <si>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</si>
  <si>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Winshill examination completed and moving forward to referendum.  Shobnall consultation underway closng early October</t>
  </si>
  <si>
    <t>Draft register prpared for consideration and publication taking account fo statutory timescales.  CMT first in October</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</si>
  <si>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</si>
  <si>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</si>
  <si>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</si>
  <si>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</si>
  <si>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</si>
  <si>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</si>
  <si>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</si>
  <si>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</si>
  <si>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</si>
  <si>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</si>
  <si>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</si>
  <si>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</si>
  <si>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</si>
  <si>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</si>
  <si>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</si>
  <si>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</si>
  <si>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</si>
  <si>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</si>
  <si>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</si>
  <si>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</si>
  <si>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</si>
  <si>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</si>
  <si>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</si>
  <si>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</si>
  <si>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</si>
  <si>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</si>
  <si>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</si>
  <si>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</si>
  <si>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</si>
  <si>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Review underway and cut to be taken following lastest tranche of meetings to end of September</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</si>
  <si>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</si>
  <si>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</si>
  <si>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</si>
  <si>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5YLS and pipeline - including stratgic sites published.  Further reporting of strategic site progress  to be reported through October CMT</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</si>
  <si>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</si>
  <si>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</si>
  <si>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Very Postive Outcome - the external auditor stated that this is "the cleanest Annual Audit letter he has presented"</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</si>
  <si>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</si>
  <si>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</si>
  <si>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</si>
  <si>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</si>
  <si>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</si>
  <si>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</si>
  <si>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</si>
  <si>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</si>
  <si>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</si>
  <si>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</si>
  <si>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</si>
  <si>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</si>
  <si>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</si>
  <si>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</si>
  <si>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</si>
  <si>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</si>
  <si>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</si>
  <si>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Customer survey currently being collected and collated to complement intiial databox reports. Action Plan being pulled together around findings i.e. Targetting non-returning customers.</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</si>
  <si>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</si>
  <si>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</si>
  <si>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</si>
  <si>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</si>
  <si>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</si>
  <si>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</si>
  <si>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</si>
  <si>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</si>
  <si>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</si>
  <si>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</si>
  <si>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</si>
  <si>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</si>
  <si>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</si>
  <si>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</si>
  <si>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</si>
  <si>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</si>
  <si>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</si>
  <si>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</si>
  <si>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</si>
  <si>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</si>
  <si>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</si>
  <si>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</si>
  <si>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</si>
  <si>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</si>
  <si>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</si>
  <si>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</si>
  <si>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</si>
  <si>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</si>
  <si>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</si>
  <si>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</si>
  <si>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</si>
  <si>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</si>
  <si>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</si>
  <si>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</si>
  <si>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</si>
  <si>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</si>
  <si>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</si>
  <si>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</si>
  <si>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</si>
  <si>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</si>
  <si>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</si>
  <si>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</si>
  <si>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</si>
  <si>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t>
  </si>
  <si>
    <t>b) Business Rates payers are being actively encouraged to sign up to e-services. During October, a further 102 ratepayers signed up to e-services, bringing the numbers signed up as at 31st October to 161 ratepayers.</t>
  </si>
  <si>
    <t xml:space="preserve">Developed a blended approach of 4 programmes based on soft market testing and a forecasting exercise.  </t>
  </si>
  <si>
    <t>Delivered brief presentation on proposals to the leadership, approval given to develop a full business case</t>
  </si>
  <si>
    <t>Completed in Quarter 2.</t>
  </si>
  <si>
    <t>Night Shelter will remain open until the 31 March 2018.</t>
  </si>
  <si>
    <t xml:space="preserve">Very Postive Outcome - as per the Annual Audit Letter presented at Full Council in December. </t>
  </si>
  <si>
    <t>Star Chamber meetings have taken place this Quarter.  Briefings with the Administration have taken place and the Provisional Local Government Settlement has been announced, with the draft MTFS updated accordingly.</t>
  </si>
  <si>
    <t>Update Provided as part of Mid-Year Treasury Management Report.</t>
  </si>
  <si>
    <t>Further information announced as part of the Local Government Finance Settlement in respect of the move to "75% Business Rates Retention by 2020/21.  Consultation papers issued in late December, responses will be prepared and submitted next quarter.</t>
  </si>
  <si>
    <t>At least two more projects expected to move to the completed phase in January</t>
  </si>
  <si>
    <t>The planning application was submitted in October 2017.</t>
  </si>
  <si>
    <t>Two job fairs have been dellivered with the third occuring in Q4.</t>
  </si>
  <si>
    <t xml:space="preserve">Appraisal works are ongoing. </t>
  </si>
  <si>
    <t>Arrangements for the event are ongoing. A venue for the event has now been booked and invites will be issued at the beginning of Q4.</t>
  </si>
  <si>
    <t>Contract was awarded December 2017 as follows:
Lot 1 Revenues and Benefits - PHD Mail Services
Lot 2 Elections Services - Electoral Reform Services
Contract will commence January 2018.</t>
  </si>
  <si>
    <t>Work started on site November 2017. 
Date for completion remains 16 March 2018.</t>
  </si>
  <si>
    <t xml:space="preserve">The Inclusive Fitness Initiative assessment was completed on the 15th November. The accreditation has been awarded to the facility for 3 years. </t>
  </si>
  <si>
    <t>0% Aug - Nov</t>
  </si>
  <si>
    <t>0% Aug – Nov</t>
  </si>
  <si>
    <t>Current contract extended until Town Hall relocation and cultural services review is complete</t>
  </si>
  <si>
    <t>The first board meeting of 2018 will take place on the 10th January where the new direction of the Programme will be discussed. 
The outcome of this meeting will be presented to an LDL meeting at a time to be agreed.</t>
  </si>
  <si>
    <t>The ESTCR Programme is being delivered on an ongoing basis. Monthly highlight reports continue to be produced and reported demonstrating progress made.
The Quarter 2 report updating the Leader and Deputy Leaders on the progress of the ESTCR was presented at a meeting held on 26th October 2017 as scheduled.
Significant changes have been made to the direction of the programme so further Quarter 3 updates were provided and discussed at LDL meetings held on the 9th and 23rd November 2017.</t>
  </si>
  <si>
    <t>All objectives on track to be achieved.</t>
  </si>
  <si>
    <t xml:space="preserve">Executive Decision Record signed in October retaining current level of fees and charges. </t>
  </si>
  <si>
    <t>Initial comments on detailed business case received from all partner Authorities. Further work to be undertaken to address these.</t>
  </si>
  <si>
    <t>Gold Awards received for Bradley Street, Bramshall Road, Duke Street and Stapenhill Gardens.</t>
  </si>
  <si>
    <t>CMT report completed for January 2018 recommending approval for the provision of an in-house DFG service from 19 March 2018 and the adoption of the Disabled Facilities Grants and Adaptations Policy</t>
  </si>
  <si>
    <t>1.59 mised bins per 10,000 collections</t>
  </si>
  <si>
    <t>100% achieved from a total of 1385</t>
  </si>
  <si>
    <t xml:space="preserve">Opportunities for other categories of supplies / services for centralisation of procurement being investigated throughout Quarter 4. </t>
  </si>
  <si>
    <t>Improvements to processes for suppliers to register for specific categories of work to be considered during Quarter 4. 
Building on the centralised management of the recently renewed agency recruitment procurement category, a contract for purchase of consumable items (e.g. cleaning materials, chemicals) has been implemented and this category is also now being monitored centrally.</t>
  </si>
  <si>
    <t>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actiivty in Uttoxeter, following a number of ASB issues. Reasonable successes, to our knowledge, no further issues of ASB recorded.</t>
  </si>
  <si>
    <t>Review completed and operational changes to be implemented in 2018/19</t>
  </si>
  <si>
    <t>Research undertaken in preparation for quarter 4.</t>
  </si>
  <si>
    <t xml:space="preserve">14 days </t>
  </si>
  <si>
    <t>121.75kg - estimated</t>
  </si>
  <si>
    <t>42.72% - estimated</t>
  </si>
  <si>
    <t>367.15kg - estimated</t>
  </si>
  <si>
    <t>48.08% - estimated</t>
  </si>
  <si>
    <t>7.65 days</t>
  </si>
  <si>
    <t>7.55 days</t>
  </si>
  <si>
    <t>3.77 days</t>
  </si>
  <si>
    <t>3.25 days</t>
  </si>
  <si>
    <t>Two postcodes within East 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t>
  </si>
  <si>
    <t>On track to be achieved.</t>
  </si>
  <si>
    <t xml:space="preserve">
a) 90.48% of HBOPs overpayments recovered during the year; 
b) 78% of HBOPS processed and on payment arrangement</t>
  </si>
  <si>
    <t xml:space="preserve">
a) 69.66% of HBOPs overpayments recovered during the year; 
b) 78% of HBOPS processed and on payment arrangement</t>
  </si>
  <si>
    <t xml:space="preserve">
a) 70% of HBOPs overpayments recovered during the year; 
b) 80% of HBOPS processed and on payment arrangement</t>
  </si>
  <si>
    <t>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t>
  </si>
  <si>
    <t xml:space="preserve">a) Council Tax: 85.4%                                                                                                                                                                                                                                                                       b) NNDR: 85.6%
</t>
  </si>
  <si>
    <t xml:space="preserve">a) Council Tax: 98%                                                                                                                                                                                                                                                                       b) NNDR: 99%
</t>
  </si>
  <si>
    <t xml:space="preserve">a) £1,986,154.80                                                                                                                                                                                                                                                                 b) £2,223,710.58                                          c) £38,299.27
</t>
  </si>
  <si>
    <t xml:space="preserve">a) £1,800,000                                                                                                                                                                                                                                                                b) £500,000                                                 c) £40,000
</t>
  </si>
  <si>
    <t>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t>
  </si>
  <si>
    <t xml:space="preserve">a) 1,500                                                                                                                                                                                                                                                                 b) 262                                                            c) 182
</t>
  </si>
  <si>
    <t>In October 2017 processing of these cases went up to 7 days whereas all other months so far has seen processing at 3 days and less. The October figure unfortunately skews the year to date performance and does not reflect the work processed by the team for the rest of the year.</t>
  </si>
  <si>
    <t>Staffordshire Police have confirmed that over the last 12 months Car Cruising hasn’t caused any particular issues for Staffordshire Police or for East Staffordshire Borough Council.  The Council in conjunction with Staffordshire Police will continue to monitor such future events.</t>
  </si>
  <si>
    <t>12 Applications; all within time = 100%</t>
  </si>
  <si>
    <t>141 Applications; 136 within time = 96%</t>
  </si>
  <si>
    <t>Reports on track to be completed February 2018 and the Playing Pitch Strategy in March.</t>
  </si>
  <si>
    <t>Brownfield register taken through internal processes and EDR signed leading to publication and national acknowledgement by PAS and others. Response provided on Planning for Homes Consultation following key officer/member briefing</t>
  </si>
  <si>
    <t>AMR published.</t>
  </si>
  <si>
    <t>Site delivery progress report to LDL in October and to be rolled out at member briefing at the end of January</t>
  </si>
  <si>
    <t xml:space="preserve">3 projects have been completed.  </t>
  </si>
  <si>
    <t>To be completed in January 2018</t>
  </si>
  <si>
    <t xml:space="preserve">Link to completed CCF projects page has now been inserted on each councillor's page </t>
  </si>
  <si>
    <t>All benchmarking complete. Resulting Action Plan to form part of Brewhouse and Town Hall delivery in 2018/19</t>
  </si>
  <si>
    <t>Auditorium Lighting to be further looked at in 2018/19. Currently investigating possibility of adding to Capital expedniture via Grant from Arts Council England to enhance planned works. Request to carry forwward current balance of project.  Target included in Corproate Plan 2018/19.</t>
  </si>
  <si>
    <t>Review completed and reported through CMT on 14th November for noting the existing engagement of LPA officers in various forums</t>
  </si>
  <si>
    <t>Completed in Quarter 2.
Officer embedded in team and continues to provide regular and valued contrbution to Planning Service responses</t>
  </si>
  <si>
    <t>DCLG live tables interrogated and rate of appeals is significantly below intended levels for designation.  Further refinement to be undertaken during Q4</t>
  </si>
  <si>
    <t>24 Applications of which 23 within time    = 96%
Second Quartile</t>
  </si>
  <si>
    <t>212 Applications of which 199 within time = 94%
Top Quartile</t>
  </si>
  <si>
    <t>400 Applications of which 391 within time = 98%
Top Quartile</t>
  </si>
  <si>
    <t xml:space="preserve">Still achievable to year end with applications coming forward and precise target changing quarterly. </t>
  </si>
  <si>
    <t>86 Applications; 80 within time = 93%</t>
  </si>
  <si>
    <t>Completed in Quarter 2</t>
  </si>
  <si>
    <t>A number of Scrutiny (Audit and Value for Money Council Services) Committee Briefings have taken place.  There is a further briefing on Treasury Management planned for early 2018.</t>
  </si>
  <si>
    <t>Review completed and presented to Cabinet in October. New charges to come into effect from April 2018</t>
  </si>
  <si>
    <t xml:space="preserve">a) £1,986,154.80                                                                                                                                                                                                                                                                 b) £2,223,710.58                                          
c) £38,299.27
</t>
  </si>
  <si>
    <t xml:space="preserve">Burton YMCA report that the target is being met.
Provided comprehensive assistance in conducting the rough sleeper count In November. YMCA opened a Night Shelter on 1 December so work is focussing on ensuring it is accessed, and assisting occupants in securing move on. </t>
  </si>
  <si>
    <t>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
Completed in October 2017.</t>
  </si>
  <si>
    <t>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t>
  </si>
  <si>
    <t>Reported through CMT and EDR signed in December with implementation of agreed charges in April 2018</t>
  </si>
  <si>
    <t>Procurement of new contactless machines completed in November 2017 in line with the target and new maintenance contract agreed for the remaining 16 machines</t>
  </si>
  <si>
    <t>Planned activities in community engagement plan completed by November as per the target.</t>
  </si>
  <si>
    <t>16 applications received
3 did not pass round 1 
1 did not pass round 2</t>
  </si>
  <si>
    <t xml:space="preserve">Date set for Winshill referendum - 25th January 2018.  Shobnall examination undertaken and report received in December.  Further discussions with Shobnall NP group on Examiner's recommended changes with meeting anticipated w/e 26/1/18. </t>
  </si>
  <si>
    <t>Phase 2 of this campaign will be rolled out from Quarter 4. Including more ways sixty plus residents can get active, whilst also highlighting the positive effects physical activity can have on mental health. This will include partnership working.</t>
  </si>
  <si>
    <t xml:space="preserve">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-pitts and Bitham Park focussed on dog fouling issues. We have achieved our 12 planned initiatives to date but this should extend to 19 organised events by Q4. </t>
  </si>
  <si>
    <t>This year has seen a significant decrease in garden waste tonnages as a result of weather conditions. This affects recycling performance. However, end of year figure is likely to be on target.</t>
  </si>
  <si>
    <t xml:space="preserve">a) 1289                                                                                                                                                                                                                                                                 b) 163                                                          
c) 182
</t>
  </si>
  <si>
    <t xml:space="preserve">Target is sum to date.                                                                       In January 2018 a further 99 business rates accounts were added to e-services, meaning both NNDR and Benefits have already exceeded the targets set.                                        </t>
  </si>
  <si>
    <t>a) 1090                                                                    
b) 59                                                                                                      
c) 147</t>
  </si>
  <si>
    <t xml:space="preserve">
The Council is waiting for HMLR to make an announcement with further information and timescales for the transfer of the Local Land Charges Register to the Land Registry. Background preparatory work remains ongoing, for example data / demand sharing with HMLR. 
</t>
  </si>
  <si>
    <t xml:space="preserve">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t>
  </si>
  <si>
    <t>488kg
National residual waste tonnages have been steadily increasing and this trend is reflected in ESBCs figures. Work is being undertaken to establish a countywide funding mechanism to promote recycling and waste minimisation.</t>
  </si>
  <si>
    <t>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t>
  </si>
  <si>
    <t>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t>
  </si>
  <si>
    <t>Christmas In Burton campaign, including a series of events and performances, was delivered in conjunction with sponsors throughout November and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</si>
</sst>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3">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s>
  <fills count="23">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18">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7" fillId="21" borderId="3" xfId="0"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8" borderId="4" xfId="0" applyFont="1" applyFill="1" applyBorder="1" applyAlignment="1" applyProtection="1">
      <alignment horizontal="center" vertical="center"/>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164" fontId="63" fillId="18" borderId="3" xfId="0" applyNumberFormat="1" applyFont="1" applyFill="1" applyBorder="1" applyAlignment="1" applyProtection="1">
      <alignment horizontal="left" vertical="center" wrapText="1"/>
    </xf>
    <xf numFmtId="0" fontId="7" fillId="8"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35" fillId="8" borderId="3" xfId="0" applyFont="1" applyFill="1" applyBorder="1" applyAlignment="1" applyProtection="1">
      <alignment horizontal="left" vertical="center" wrapText="1"/>
    </xf>
    <xf numFmtId="0" fontId="52" fillId="8" borderId="4" xfId="0" applyFont="1" applyFill="1" applyBorder="1" applyAlignment="1" applyProtection="1">
      <alignment horizontal="left" vertical="top" wrapText="1"/>
    </xf>
    <xf numFmtId="0" fontId="7" fillId="8" borderId="0" xfId="0" applyFont="1" applyFill="1" applyBorder="1" applyAlignment="1">
      <alignment vertical="center"/>
    </xf>
    <xf numFmtId="0" fontId="2" fillId="8" borderId="0" xfId="0" applyFont="1" applyFill="1" applyBorder="1" applyAlignment="1">
      <alignment vertical="center"/>
    </xf>
    <xf numFmtId="9" fontId="7" fillId="21" borderId="3" xfId="4" applyFont="1" applyFill="1" applyBorder="1" applyAlignment="1" applyProtection="1">
      <alignment horizontal="left" vertical="center" wrapText="1"/>
    </xf>
    <xf numFmtId="0" fontId="2" fillId="21" borderId="3" xfId="0" applyFont="1" applyFill="1" applyBorder="1" applyAlignment="1" applyProtection="1">
      <alignment horizontal="left" vertical="center" wrapText="1"/>
    </xf>
    <xf numFmtId="0" fontId="66" fillId="21" borderId="3" xfId="0" applyFont="1" applyFill="1" applyBorder="1" applyAlignment="1" applyProtection="1">
      <alignment horizontal="left" vertical="center" wrapText="1"/>
    </xf>
    <xf numFmtId="0" fontId="1" fillId="17" borderId="3" xfId="0" applyFont="1" applyFill="1" applyBorder="1" applyAlignment="1" applyProtection="1">
      <alignment horizontal="left" vertical="center" wrapText="1"/>
    </xf>
    <xf numFmtId="0" fontId="7" fillId="21" borderId="3" xfId="0" applyFont="1" applyFill="1" applyBorder="1" applyAlignment="1" applyProtection="1">
      <alignment horizontal="center" vertical="center" wrapText="1"/>
    </xf>
    <xf numFmtId="0" fontId="0" fillId="8" borderId="3" xfId="0" applyFill="1" applyBorder="1" applyProtection="1"/>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13" xfId="0" applyNumberFormat="1" applyFont="1" applyFill="1" applyBorder="1" applyAlignment="1" applyProtection="1">
      <alignment horizontal="left" vertical="center"/>
    </xf>
    <xf numFmtId="0" fontId="69" fillId="18" borderId="5" xfId="0" applyFont="1" applyFill="1" applyBorder="1" applyAlignment="1" applyProtection="1">
      <alignment horizontal="left" vertical="center" wrapText="1"/>
    </xf>
    <xf numFmtId="0" fontId="21" fillId="18" borderId="6" xfId="0" applyFont="1" applyFill="1" applyBorder="1" applyAlignment="1" applyProtection="1">
      <alignment horizontal="center" vertical="center" wrapText="1"/>
    </xf>
    <xf numFmtId="0" fontId="69" fillId="18" borderId="6" xfId="0" applyFont="1" applyFill="1" applyBorder="1" applyAlignment="1" applyProtection="1">
      <alignment horizontal="center" vertical="center" wrapText="1"/>
    </xf>
    <xf numFmtId="0" fontId="70" fillId="18" borderId="6" xfId="0" applyFont="1" applyFill="1" applyBorder="1" applyAlignment="1" applyProtection="1">
      <alignment horizontal="center" vertical="center"/>
    </xf>
    <xf numFmtId="0" fontId="69" fillId="18" borderId="7" xfId="0" applyFont="1" applyFill="1" applyBorder="1" applyAlignment="1" applyProtection="1">
      <alignment horizontal="center" vertical="center" wrapText="1"/>
    </xf>
    <xf numFmtId="0" fontId="71" fillId="8" borderId="0" xfId="0" applyFont="1" applyFill="1" applyProtection="1"/>
    <xf numFmtId="0" fontId="71" fillId="0" borderId="0" xfId="0" applyFont="1" applyProtection="1"/>
    <xf numFmtId="0" fontId="69" fillId="18" borderId="6" xfId="0" applyFont="1" applyFill="1" applyBorder="1" applyAlignment="1" applyProtection="1">
      <alignment horizontal="left" vertical="center" wrapText="1"/>
    </xf>
    <xf numFmtId="0" fontId="13" fillId="18" borderId="6" xfId="0" applyFont="1" applyFill="1" applyBorder="1" applyAlignment="1" applyProtection="1">
      <alignment horizontal="center" vertical="center"/>
    </xf>
    <xf numFmtId="0" fontId="2" fillId="8" borderId="3" xfId="0" applyFont="1" applyFill="1" applyBorder="1" applyAlignment="1" applyProtection="1">
      <alignment horizontal="left" vertical="center" wrapText="1"/>
    </xf>
    <xf numFmtId="0" fontId="1" fillId="8" borderId="3"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9" fontId="35" fillId="5" borderId="3" xfId="0" applyNumberFormat="1" applyFont="1" applyFill="1" applyBorder="1" applyAlignment="1" applyProtection="1">
      <alignment horizontal="center" vertical="center" wrapText="1"/>
    </xf>
    <xf numFmtId="17" fontId="35" fillId="5" borderId="3" xfId="0" applyNumberFormat="1" applyFont="1" applyFill="1" applyBorder="1" applyAlignment="1" applyProtection="1">
      <alignment horizontal="left" vertical="center" wrapText="1"/>
    </xf>
    <xf numFmtId="0" fontId="0" fillId="8" borderId="0" xfId="0"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164" fontId="20" fillId="18" borderId="3" xfId="0" applyNumberFormat="1"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6" fillId="0" borderId="0" xfId="0" applyFont="1" applyAlignment="1" applyProtection="1">
      <alignment horizontal="left" vertical="top" wrapText="1"/>
      <protection locked="0"/>
    </xf>
    <xf numFmtId="0" fontId="35" fillId="5" borderId="0" xfId="0" applyFont="1" applyFill="1" applyBorder="1" applyAlignment="1" applyProtection="1">
      <alignment horizontal="left" vertical="center" wrapText="1"/>
    </xf>
    <xf numFmtId="0" fontId="0" fillId="5" borderId="3" xfId="0" applyFill="1" applyBorder="1" applyAlignment="1" applyProtection="1">
      <alignment horizontal="left" vertical="top" wrapText="1"/>
    </xf>
    <xf numFmtId="0" fontId="6" fillId="8" borderId="0" xfId="0" applyFont="1" applyFill="1" applyAlignment="1" applyProtection="1">
      <alignment horizontal="left" vertical="center" wrapText="1"/>
      <protection locked="0"/>
    </xf>
    <xf numFmtId="0" fontId="0" fillId="8" borderId="0" xfId="0" applyFont="1" applyFill="1" applyAlignment="1" applyProtection="1">
      <alignment horizontal="left" vertical="top" wrapText="1"/>
      <protection locked="0"/>
    </xf>
    <xf numFmtId="0" fontId="52" fillId="8" borderId="3" xfId="0" applyFont="1" applyFill="1" applyBorder="1" applyAlignment="1" applyProtection="1">
      <alignment horizontal="left" vertical="center" wrapText="1"/>
      <protection locked="0"/>
    </xf>
    <xf numFmtId="0" fontId="52" fillId="8" borderId="3" xfId="0" applyFont="1" applyFill="1" applyBorder="1" applyAlignment="1" applyProtection="1">
      <alignment horizontal="left" vertical="top" wrapText="1"/>
      <protection locked="0"/>
    </xf>
    <xf numFmtId="164" fontId="63" fillId="18" borderId="3" xfId="0" applyNumberFormat="1"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5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9" fontId="52" fillId="8" borderId="3" xfId="0" applyNumberFormat="1"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52" fillId="8" borderId="0"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0" fontId="2" fillId="10" borderId="8" xfId="2" applyFont="1" applyFill="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left" vertical="center" wrapText="1"/>
    </xf>
    <xf numFmtId="1" fontId="61" fillId="9" borderId="34" xfId="0" applyNumberFormat="1" applyFont="1" applyFill="1" applyBorder="1" applyAlignment="1" applyProtection="1">
      <alignment horizontal="left" vertical="center" wrapText="1"/>
    </xf>
    <xf numFmtId="1" fontId="61" fillId="9" borderId="35" xfId="0" applyNumberFormat="1" applyFont="1" applyFill="1" applyBorder="1" applyAlignment="1" applyProtection="1">
      <alignment horizontal="left"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56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0.9642857142857143</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2.6785714285714284E-2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8.9285714285714281E-3</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537647288"/>
        <c:axId val="537651208"/>
      </c:lineChart>
      <c:catAx>
        <c:axId val="537647288"/>
        <c:scaling>
          <c:orientation val="minMax"/>
        </c:scaling>
        <c:delete val="0"/>
        <c:axPos val="b"/>
        <c:numFmt formatCode="General" sourceLinked="0"/>
        <c:majorTickMark val="out"/>
        <c:minorTickMark val="none"/>
        <c:tickLblPos val="nextTo"/>
        <c:txPr>
          <a:bodyPr/>
          <a:lstStyle/>
          <a:p>
            <a:pPr>
              <a:defRPr lang="en-US"/>
            </a:pPr>
            <a:endParaRPr lang="en-US"/>
          </a:p>
        </c:txPr>
        <c:crossAx val="537651208"/>
        <c:crosses val="autoZero"/>
        <c:auto val="1"/>
        <c:lblAlgn val="ctr"/>
        <c:lblOffset val="100"/>
        <c:noMultiLvlLbl val="0"/>
      </c:catAx>
      <c:valAx>
        <c:axId val="5376512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76472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1"/>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0.96969696969696972</c:v>
                </c:pt>
                <c:pt idx="1">
                  <c:v>0</c:v>
                </c:pt>
                <c:pt idx="2">
                  <c:v>3.0303030303030304E-2</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0.9642857142857143</c:v>
                </c:pt>
                <c:pt idx="1">
                  <c:v>2.6785714285714284E-2</c:v>
                </c:pt>
                <c:pt idx="2">
                  <c:v>8.9285714285714281E-3</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0.98245614035087714</c:v>
                </c:pt>
                <c:pt idx="1">
                  <c:v>1.7543859649122806E-2</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0.94444444444444442</c:v>
                </c:pt>
                <c:pt idx="1">
                  <c:v>2.7777777777777776E-2</c:v>
                </c:pt>
                <c:pt idx="2">
                  <c:v>2.7777777777777776E-2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1</c:v>
                </c:pt>
                <c:pt idx="1">
                  <c:v>1</c:v>
                </c:pt>
                <c:pt idx="2">
                  <c:v>0.98245614035087714</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1.7543859649122806E-2</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537646112"/>
        <c:axId val="537644544"/>
      </c:lineChart>
      <c:catAx>
        <c:axId val="537646112"/>
        <c:scaling>
          <c:orientation val="minMax"/>
        </c:scaling>
        <c:delete val="0"/>
        <c:axPos val="b"/>
        <c:numFmt formatCode="General" sourceLinked="0"/>
        <c:majorTickMark val="out"/>
        <c:minorTickMark val="none"/>
        <c:tickLblPos val="nextTo"/>
        <c:txPr>
          <a:bodyPr/>
          <a:lstStyle/>
          <a:p>
            <a:pPr>
              <a:defRPr lang="en-US"/>
            </a:pPr>
            <a:endParaRPr lang="en-US"/>
          </a:p>
        </c:txPr>
        <c:crossAx val="537644544"/>
        <c:crosses val="autoZero"/>
        <c:auto val="1"/>
        <c:lblAlgn val="ctr"/>
        <c:lblOffset val="100"/>
        <c:noMultiLvlLbl val="0"/>
      </c:catAx>
      <c:valAx>
        <c:axId val="5376445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7646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0.96875</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3.125E-2</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37655128"/>
        <c:axId val="537656696"/>
      </c:lineChart>
      <c:catAx>
        <c:axId val="537655128"/>
        <c:scaling>
          <c:orientation val="minMax"/>
        </c:scaling>
        <c:delete val="0"/>
        <c:axPos val="b"/>
        <c:majorTickMark val="out"/>
        <c:minorTickMark val="none"/>
        <c:tickLblPos val="nextTo"/>
        <c:txPr>
          <a:bodyPr/>
          <a:lstStyle/>
          <a:p>
            <a:pPr>
              <a:defRPr lang="en-US"/>
            </a:pPr>
            <a:endParaRPr lang="en-US"/>
          </a:p>
        </c:txPr>
        <c:crossAx val="537656696"/>
        <c:crosses val="autoZero"/>
        <c:auto val="1"/>
        <c:lblAlgn val="ctr"/>
        <c:lblOffset val="100"/>
        <c:noMultiLvlLbl val="0"/>
      </c:catAx>
      <c:valAx>
        <c:axId val="5376566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76551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37655912"/>
        <c:axId val="537653952"/>
      </c:lineChart>
      <c:catAx>
        <c:axId val="537655912"/>
        <c:scaling>
          <c:orientation val="minMax"/>
        </c:scaling>
        <c:delete val="0"/>
        <c:axPos val="b"/>
        <c:numFmt formatCode="General" sourceLinked="0"/>
        <c:majorTickMark val="out"/>
        <c:minorTickMark val="none"/>
        <c:tickLblPos val="nextTo"/>
        <c:txPr>
          <a:bodyPr/>
          <a:lstStyle/>
          <a:p>
            <a:pPr>
              <a:defRPr lang="en-US"/>
            </a:pPr>
            <a:endParaRPr lang="en-US"/>
          </a:p>
        </c:txPr>
        <c:crossAx val="537653952"/>
        <c:crosses val="autoZero"/>
        <c:auto val="1"/>
        <c:lblAlgn val="ctr"/>
        <c:lblOffset val="100"/>
        <c:noMultiLvlLbl val="0"/>
      </c:catAx>
      <c:valAx>
        <c:axId val="537653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7655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69825792"/>
        <c:axId val="469824224"/>
      </c:lineChart>
      <c:catAx>
        <c:axId val="469825792"/>
        <c:scaling>
          <c:orientation val="minMax"/>
        </c:scaling>
        <c:delete val="0"/>
        <c:axPos val="b"/>
        <c:numFmt formatCode="General" sourceLinked="0"/>
        <c:majorTickMark val="out"/>
        <c:minorTickMark val="none"/>
        <c:tickLblPos val="nextTo"/>
        <c:txPr>
          <a:bodyPr/>
          <a:lstStyle/>
          <a:p>
            <a:pPr>
              <a:defRPr lang="en-US"/>
            </a:pPr>
            <a:endParaRPr lang="en-US"/>
          </a:p>
        </c:txPr>
        <c:crossAx val="469824224"/>
        <c:crosses val="autoZero"/>
        <c:auto val="1"/>
        <c:lblAlgn val="ctr"/>
        <c:lblOffset val="100"/>
        <c:noMultiLvlLbl val="0"/>
      </c:catAx>
      <c:valAx>
        <c:axId val="4698242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98257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69826184"/>
        <c:axId val="469826576"/>
      </c:lineChart>
      <c:catAx>
        <c:axId val="469826184"/>
        <c:scaling>
          <c:orientation val="minMax"/>
        </c:scaling>
        <c:delete val="0"/>
        <c:axPos val="b"/>
        <c:numFmt formatCode="General" sourceLinked="0"/>
        <c:majorTickMark val="out"/>
        <c:minorTickMark val="none"/>
        <c:tickLblPos val="nextTo"/>
        <c:txPr>
          <a:bodyPr/>
          <a:lstStyle/>
          <a:p>
            <a:pPr>
              <a:defRPr lang="en-US"/>
            </a:pPr>
            <a:endParaRPr lang="en-US"/>
          </a:p>
        </c:txPr>
        <c:crossAx val="469826576"/>
        <c:crosses val="autoZero"/>
        <c:auto val="1"/>
        <c:lblAlgn val="ctr"/>
        <c:lblOffset val="100"/>
        <c:noMultiLvlLbl val="0"/>
      </c:catAx>
      <c:valAx>
        <c:axId val="4698265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98261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565"/>
          <c:y val="2.777777777779367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0.94736842105263153</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5.2631578947368418E-2</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537648856"/>
        <c:axId val="537650424"/>
      </c:lineChart>
      <c:catAx>
        <c:axId val="537648856"/>
        <c:scaling>
          <c:orientation val="minMax"/>
        </c:scaling>
        <c:delete val="0"/>
        <c:axPos val="b"/>
        <c:numFmt formatCode="General" sourceLinked="0"/>
        <c:majorTickMark val="out"/>
        <c:minorTickMark val="none"/>
        <c:tickLblPos val="nextTo"/>
        <c:txPr>
          <a:bodyPr/>
          <a:lstStyle/>
          <a:p>
            <a:pPr>
              <a:defRPr lang="en-US"/>
            </a:pPr>
            <a:endParaRPr lang="en-US"/>
          </a:p>
        </c:txPr>
        <c:crossAx val="537650424"/>
        <c:crosses val="autoZero"/>
        <c:auto val="1"/>
        <c:lblAlgn val="ctr"/>
        <c:lblOffset val="100"/>
        <c:noMultiLvlLbl val="0"/>
      </c:catAx>
      <c:valAx>
        <c:axId val="5376504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76488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0.96875</c:v>
                </c:pt>
                <c:pt idx="1">
                  <c:v>3.125E-2</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0.9642857142857143</c:v>
                </c:pt>
                <c:pt idx="1">
                  <c:v>0.96969696969696972</c:v>
                </c:pt>
                <c:pt idx="2">
                  <c:v>0.94444444444444442</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2.7777777777777776E-2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3.5714285714285712E-2</c:v>
                </c:pt>
                <c:pt idx="1">
                  <c:v>3.0303030303030304E-2</c:v>
                </c:pt>
                <c:pt idx="2">
                  <c:v>2.7777777777777776E-2</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37650032"/>
        <c:axId val="537651992"/>
      </c:lineChart>
      <c:catAx>
        <c:axId val="537650032"/>
        <c:scaling>
          <c:orientation val="minMax"/>
        </c:scaling>
        <c:delete val="0"/>
        <c:axPos val="b"/>
        <c:numFmt formatCode="General" sourceLinked="0"/>
        <c:majorTickMark val="out"/>
        <c:minorTickMark val="none"/>
        <c:tickLblPos val="nextTo"/>
        <c:txPr>
          <a:bodyPr/>
          <a:lstStyle/>
          <a:p>
            <a:pPr>
              <a:defRPr lang="en-US"/>
            </a:pPr>
            <a:endParaRPr lang="en-US"/>
          </a:p>
        </c:txPr>
        <c:crossAx val="537651992"/>
        <c:crosses val="autoZero"/>
        <c:auto val="1"/>
        <c:lblAlgn val="ctr"/>
        <c:lblOffset val="100"/>
        <c:noMultiLvlLbl val="0"/>
      </c:catAx>
      <c:valAx>
        <c:axId val="5376519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7650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69823048"/>
        <c:axId val="469818344"/>
      </c:lineChart>
      <c:catAx>
        <c:axId val="469823048"/>
        <c:scaling>
          <c:orientation val="minMax"/>
        </c:scaling>
        <c:delete val="0"/>
        <c:axPos val="b"/>
        <c:numFmt formatCode="General" sourceLinked="0"/>
        <c:majorTickMark val="out"/>
        <c:minorTickMark val="none"/>
        <c:tickLblPos val="nextTo"/>
        <c:txPr>
          <a:bodyPr/>
          <a:lstStyle/>
          <a:p>
            <a:pPr>
              <a:defRPr lang="en-US"/>
            </a:pPr>
            <a:endParaRPr lang="en-US"/>
          </a:p>
        </c:txPr>
        <c:crossAx val="469818344"/>
        <c:crosses val="autoZero"/>
        <c:auto val="1"/>
        <c:lblAlgn val="ctr"/>
        <c:lblOffset val="100"/>
        <c:noMultiLvlLbl val="0"/>
      </c:catAx>
      <c:valAx>
        <c:axId val="46981834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98230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69817952"/>
        <c:axId val="469811680"/>
      </c:lineChart>
      <c:catAx>
        <c:axId val="469817952"/>
        <c:scaling>
          <c:orientation val="minMax"/>
        </c:scaling>
        <c:delete val="0"/>
        <c:axPos val="b"/>
        <c:numFmt formatCode="General" sourceLinked="0"/>
        <c:majorTickMark val="out"/>
        <c:minorTickMark val="none"/>
        <c:tickLblPos val="nextTo"/>
        <c:txPr>
          <a:bodyPr/>
          <a:lstStyle/>
          <a:p>
            <a:pPr>
              <a:defRPr lang="en-US"/>
            </a:pPr>
            <a:endParaRPr lang="en-US"/>
          </a:p>
        </c:txPr>
        <c:crossAx val="469811680"/>
        <c:crosses val="autoZero"/>
        <c:auto val="1"/>
        <c:lblAlgn val="ctr"/>
        <c:lblOffset val="100"/>
        <c:noMultiLvlLbl val="0"/>
      </c:catAx>
      <c:valAx>
        <c:axId val="46981168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98179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0.8</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0.2</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69812856"/>
        <c:axId val="469813248"/>
      </c:lineChart>
      <c:catAx>
        <c:axId val="469812856"/>
        <c:scaling>
          <c:orientation val="minMax"/>
        </c:scaling>
        <c:delete val="0"/>
        <c:axPos val="b"/>
        <c:numFmt formatCode="General" sourceLinked="0"/>
        <c:majorTickMark val="out"/>
        <c:minorTickMark val="none"/>
        <c:tickLblPos val="nextTo"/>
        <c:txPr>
          <a:bodyPr/>
          <a:lstStyle/>
          <a:p>
            <a:pPr>
              <a:defRPr lang="en-US"/>
            </a:pPr>
            <a:endParaRPr lang="en-US"/>
          </a:p>
        </c:txPr>
        <c:crossAx val="469813248"/>
        <c:crosses val="autoZero"/>
        <c:auto val="1"/>
        <c:lblAlgn val="ctr"/>
        <c:lblOffset val="100"/>
        <c:noMultiLvlLbl val="0"/>
      </c:catAx>
      <c:valAx>
        <c:axId val="4698132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98128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0.9642857142857143</c:v>
                </c:pt>
                <c:pt idx="1">
                  <c:v>0</c:v>
                </c:pt>
                <c:pt idx="2">
                  <c:v>3.5714285714285712E-2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2908.624456597223"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7)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7)" numFmtId="0">
      <sharedItems containsNonDate="0" containsString="0" containsBlank="1"/>
    </cacheField>
    <cacheField name="Year to Date_x000a_(April - Dec 2017)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Off Target" u="1"/>
        <s v="Deleted" u="1"/>
        <s v="Not yet due" u="1"/>
        <s v="Deferred" u="1"/>
        <s v="Fully Achieved" u="1"/>
        <s v="On Track to be Achieved" u="1"/>
        <s v="In Danger of Falling Behind Target" u="1"/>
      </sharedItems>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7 - March 2018)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m/>
    <m/>
    <m/>
    <m/>
    <x v="0"/>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m/>
    <m/>
    <m/>
    <m/>
    <m/>
    <m/>
    <m/>
    <m/>
    <m/>
    <m/>
    <x v="0"/>
    <m/>
    <m/>
    <m/>
    <m/>
    <m/>
    <m/>
    <x v="0"/>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3"/>
  </r>
  <r>
    <m/>
    <m/>
    <m/>
    <m/>
    <m/>
    <m/>
    <m/>
    <m/>
    <m/>
    <m/>
    <x v="0"/>
    <m/>
    <m/>
    <m/>
    <m/>
    <m/>
    <m/>
    <x v="0"/>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3"/>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24" firstHeaderRow="1" firstDataRow="1" firstDataCol="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axis="axisRow" dataField="1" showAll="0">
      <items count="10">
        <item m="1" x="4"/>
        <item x="0"/>
        <item m="1" x="6"/>
        <item m="1" x="7"/>
        <item m="1" x="8"/>
        <item m="1" x="2"/>
        <item m="1" x="3"/>
        <item m="1" x="5"/>
        <item x="1"/>
        <item t="default"/>
      </items>
    </pivotField>
    <pivotField showAll="0" defaultSubtotal="0"/>
    <pivotField showAll="0" defaultSubtotal="0"/>
    <pivotField showAll="0" defaultSubtotal="0"/>
    <pivotField showAll="0"/>
    <pivotField showAll="0" defaultSubtotal="0"/>
    <pivotField showAll="0"/>
    <pivotField axis="axisRow" showAll="0">
      <items count="13">
        <item x="1"/>
        <item m="1" x="8"/>
        <item m="1" x="10"/>
        <item x="3"/>
        <item m="1" x="9"/>
        <item x="6"/>
        <item x="0"/>
        <item m="1" x="11"/>
        <item x="2"/>
        <item x="4"/>
        <item x="5"/>
        <item x="7"/>
        <item t="default"/>
      </items>
    </pivotField>
  </pivotFields>
  <rowFields count="2">
    <field x="17"/>
    <field x="10"/>
  </rowFields>
  <rowItems count="17">
    <i>
      <x/>
    </i>
    <i r="1">
      <x v="8"/>
    </i>
    <i>
      <x v="3"/>
    </i>
    <i r="1">
      <x v="8"/>
    </i>
    <i>
      <x v="5"/>
    </i>
    <i r="1">
      <x v="8"/>
    </i>
    <i>
      <x v="6"/>
    </i>
    <i r="1">
      <x v="1"/>
    </i>
    <i>
      <x v="8"/>
    </i>
    <i r="1">
      <x v="8"/>
    </i>
    <i>
      <x v="9"/>
    </i>
    <i r="1">
      <x v="8"/>
    </i>
    <i>
      <x v="10"/>
    </i>
    <i r="1">
      <x v="8"/>
    </i>
    <i>
      <x v="11"/>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5" zoomScale="70" zoomScaleNormal="70" workbookViewId="0"/>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273</v>
      </c>
      <c r="B1" s="21"/>
      <c r="C1" s="12"/>
      <c r="D1" s="12"/>
      <c r="E1" s="12"/>
      <c r="F1" s="12"/>
      <c r="G1" s="12"/>
      <c r="H1" s="12"/>
      <c r="I1" s="12"/>
    </row>
    <row r="2" spans="1:9" s="13" customFormat="1" ht="27" customHeight="1" thickTop="1" thickBot="1">
      <c r="A2" s="19" t="s">
        <v>73</v>
      </c>
      <c r="B2" s="20"/>
      <c r="C2" s="17"/>
      <c r="D2" s="17"/>
      <c r="E2" s="17"/>
      <c r="F2" s="25" t="s">
        <v>51</v>
      </c>
      <c r="G2" s="18" t="s">
        <v>229</v>
      </c>
      <c r="H2" s="18" t="s">
        <v>230</v>
      </c>
      <c r="I2" s="18" t="s">
        <v>231</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69" t="s">
        <v>62</v>
      </c>
      <c r="B8" s="472" t="s">
        <v>54</v>
      </c>
      <c r="C8" s="27" t="s">
        <v>55</v>
      </c>
      <c r="D8" s="27" t="s">
        <v>55</v>
      </c>
      <c r="E8" s="28"/>
      <c r="F8" s="466" t="s">
        <v>77</v>
      </c>
      <c r="G8" s="27" t="s">
        <v>235</v>
      </c>
      <c r="H8" s="27" t="s">
        <v>235</v>
      </c>
    </row>
    <row r="9" spans="1:9" s="29" customFormat="1" ht="17.25" thickTop="1" thickBot="1">
      <c r="A9" s="470"/>
      <c r="B9" s="472"/>
      <c r="C9" s="27" t="s">
        <v>56</v>
      </c>
      <c r="D9" s="27" t="s">
        <v>56</v>
      </c>
      <c r="E9" s="28"/>
      <c r="F9" s="467"/>
      <c r="G9" s="27" t="s">
        <v>236</v>
      </c>
      <c r="H9" s="27" t="s">
        <v>236</v>
      </c>
    </row>
    <row r="10" spans="1:9" s="29" customFormat="1" ht="17.25" thickTop="1" thickBot="1">
      <c r="A10" s="470"/>
      <c r="B10" s="472"/>
      <c r="C10" s="27" t="s">
        <v>57</v>
      </c>
      <c r="D10" s="27" t="s">
        <v>57</v>
      </c>
      <c r="E10" s="28"/>
      <c r="F10" s="467"/>
      <c r="G10" s="27" t="s">
        <v>237</v>
      </c>
      <c r="H10" s="27" t="s">
        <v>237</v>
      </c>
    </row>
    <row r="11" spans="1:9" s="29" customFormat="1" ht="17.25" thickTop="1" thickBot="1">
      <c r="A11" s="470"/>
      <c r="B11" s="472"/>
      <c r="C11" s="27" t="s">
        <v>58</v>
      </c>
      <c r="D11" s="27" t="s">
        <v>58</v>
      </c>
      <c r="E11" s="28"/>
      <c r="F11" s="468"/>
      <c r="G11" s="27" t="s">
        <v>238</v>
      </c>
      <c r="H11" s="27" t="s">
        <v>238</v>
      </c>
    </row>
    <row r="12" spans="1:9" s="29" customFormat="1" ht="6" customHeight="1" thickTop="1" thickBot="1">
      <c r="A12" s="470"/>
      <c r="B12" s="26"/>
      <c r="C12" s="26"/>
      <c r="D12" s="26"/>
      <c r="E12" s="28"/>
      <c r="F12" s="26"/>
      <c r="G12" s="32"/>
      <c r="H12" s="32"/>
    </row>
    <row r="13" spans="1:9" s="29" customFormat="1" ht="17.25" thickTop="1" thickBot="1">
      <c r="A13" s="470"/>
      <c r="B13" s="472" t="s">
        <v>232</v>
      </c>
      <c r="C13" s="27" t="s">
        <v>55</v>
      </c>
      <c r="D13" s="27" t="s">
        <v>55</v>
      </c>
      <c r="E13" s="28"/>
      <c r="F13" s="466" t="s">
        <v>95</v>
      </c>
      <c r="G13" s="27" t="s">
        <v>235</v>
      </c>
      <c r="H13" s="27" t="s">
        <v>235</v>
      </c>
    </row>
    <row r="14" spans="1:9" s="29" customFormat="1" ht="17.25" thickTop="1" thickBot="1">
      <c r="A14" s="470"/>
      <c r="B14" s="472"/>
      <c r="C14" s="27" t="s">
        <v>56</v>
      </c>
      <c r="D14" s="27" t="s">
        <v>56</v>
      </c>
      <c r="E14" s="28"/>
      <c r="F14" s="467"/>
      <c r="G14" s="27" t="s">
        <v>236</v>
      </c>
      <c r="H14" s="27" t="s">
        <v>236</v>
      </c>
    </row>
    <row r="15" spans="1:9" s="29" customFormat="1" ht="17.25" thickTop="1" thickBot="1">
      <c r="A15" s="470"/>
      <c r="B15" s="472"/>
      <c r="C15" s="27" t="s">
        <v>57</v>
      </c>
      <c r="D15" s="27" t="s">
        <v>57</v>
      </c>
      <c r="E15" s="28"/>
      <c r="F15" s="467"/>
      <c r="G15" s="27" t="s">
        <v>237</v>
      </c>
      <c r="H15" s="27" t="s">
        <v>237</v>
      </c>
    </row>
    <row r="16" spans="1:9" s="29" customFormat="1" ht="17.25" thickTop="1" thickBot="1">
      <c r="A16" s="470"/>
      <c r="B16" s="472"/>
      <c r="C16" s="27" t="s">
        <v>58</v>
      </c>
      <c r="D16" s="27" t="s">
        <v>58</v>
      </c>
      <c r="E16" s="28"/>
      <c r="F16" s="468"/>
      <c r="G16" s="27" t="s">
        <v>238</v>
      </c>
      <c r="H16" s="27" t="s">
        <v>238</v>
      </c>
    </row>
    <row r="17" spans="1:8" s="29" customFormat="1" ht="6" customHeight="1" thickTop="1" thickBot="1">
      <c r="A17" s="470"/>
      <c r="B17" s="26"/>
      <c r="C17" s="26"/>
      <c r="D17" s="26"/>
      <c r="E17" s="28"/>
      <c r="F17" s="26"/>
      <c r="G17" s="26"/>
      <c r="H17" s="26"/>
    </row>
    <row r="18" spans="1:8" s="29" customFormat="1" ht="17.25" customHeight="1" thickTop="1" thickBot="1">
      <c r="A18" s="470"/>
      <c r="B18" s="472" t="s">
        <v>233</v>
      </c>
      <c r="C18" s="27" t="s">
        <v>55</v>
      </c>
      <c r="D18" s="27" t="s">
        <v>55</v>
      </c>
      <c r="E18" s="28"/>
      <c r="F18" s="462" t="s">
        <v>274</v>
      </c>
      <c r="G18" s="27" t="s">
        <v>235</v>
      </c>
      <c r="H18" s="27" t="s">
        <v>235</v>
      </c>
    </row>
    <row r="19" spans="1:8" s="29" customFormat="1" ht="17.25" thickTop="1" thickBot="1">
      <c r="A19" s="470"/>
      <c r="B19" s="472"/>
      <c r="C19" s="27" t="s">
        <v>56</v>
      </c>
      <c r="D19" s="27" t="s">
        <v>56</v>
      </c>
      <c r="E19" s="28"/>
      <c r="F19" s="462"/>
      <c r="G19" s="27" t="s">
        <v>236</v>
      </c>
      <c r="H19" s="27" t="s">
        <v>236</v>
      </c>
    </row>
    <row r="20" spans="1:8" s="29" customFormat="1" ht="17.25" thickTop="1" thickBot="1">
      <c r="A20" s="470"/>
      <c r="B20" s="472"/>
      <c r="C20" s="27" t="s">
        <v>57</v>
      </c>
      <c r="D20" s="27" t="s">
        <v>57</v>
      </c>
      <c r="E20" s="28"/>
      <c r="F20" s="462"/>
      <c r="G20" s="27" t="s">
        <v>237</v>
      </c>
      <c r="H20" s="27" t="s">
        <v>237</v>
      </c>
    </row>
    <row r="21" spans="1:8" s="29" customFormat="1" ht="17.25" thickTop="1" thickBot="1">
      <c r="A21" s="470"/>
      <c r="B21" s="472"/>
      <c r="C21" s="27" t="s">
        <v>58</v>
      </c>
      <c r="D21" s="27" t="s">
        <v>58</v>
      </c>
      <c r="E21" s="28"/>
      <c r="F21" s="462"/>
      <c r="G21" s="27" t="s">
        <v>238</v>
      </c>
      <c r="H21" s="27" t="s">
        <v>238</v>
      </c>
    </row>
    <row r="22" spans="1:8" s="29" customFormat="1" ht="6" customHeight="1" thickTop="1" thickBot="1">
      <c r="A22" s="470"/>
      <c r="B22" s="26"/>
      <c r="C22" s="26"/>
      <c r="D22" s="26"/>
      <c r="E22" s="28"/>
      <c r="F22" s="26"/>
      <c r="G22" s="26"/>
      <c r="H22" s="26"/>
    </row>
    <row r="23" spans="1:8" s="29" customFormat="1" ht="17.25" customHeight="1" thickTop="1" thickBot="1">
      <c r="A23" s="470"/>
      <c r="B23" s="472" t="s">
        <v>234</v>
      </c>
      <c r="C23" s="27" t="s">
        <v>55</v>
      </c>
      <c r="D23" s="27" t="s">
        <v>55</v>
      </c>
      <c r="E23" s="28"/>
      <c r="F23" s="462" t="s">
        <v>275</v>
      </c>
      <c r="G23" s="27" t="s">
        <v>235</v>
      </c>
      <c r="H23" s="27" t="s">
        <v>235</v>
      </c>
    </row>
    <row r="24" spans="1:8" s="29" customFormat="1" ht="17.25" thickTop="1" thickBot="1">
      <c r="A24" s="470"/>
      <c r="B24" s="472"/>
      <c r="C24" s="27" t="s">
        <v>56</v>
      </c>
      <c r="D24" s="27" t="s">
        <v>56</v>
      </c>
      <c r="E24" s="28"/>
      <c r="F24" s="462"/>
      <c r="G24" s="27" t="s">
        <v>236</v>
      </c>
      <c r="H24" s="27" t="s">
        <v>236</v>
      </c>
    </row>
    <row r="25" spans="1:8" s="29" customFormat="1" ht="17.25" thickTop="1" thickBot="1">
      <c r="A25" s="470"/>
      <c r="B25" s="472"/>
      <c r="C25" s="27" t="s">
        <v>57</v>
      </c>
      <c r="D25" s="27" t="s">
        <v>57</v>
      </c>
      <c r="E25" s="28"/>
      <c r="F25" s="462"/>
      <c r="G25" s="27" t="s">
        <v>237</v>
      </c>
      <c r="H25" s="27" t="s">
        <v>237</v>
      </c>
    </row>
    <row r="26" spans="1:8" s="29" customFormat="1" ht="17.25" thickTop="1" thickBot="1">
      <c r="A26" s="471"/>
      <c r="B26" s="472"/>
      <c r="C26" s="27" t="s">
        <v>58</v>
      </c>
      <c r="D26" s="27" t="s">
        <v>58</v>
      </c>
      <c r="E26" s="28"/>
      <c r="F26" s="462"/>
      <c r="G26" s="27" t="s">
        <v>238</v>
      </c>
      <c r="H26" s="27" t="s">
        <v>238</v>
      </c>
    </row>
    <row r="27" spans="1:8" ht="6" customHeight="1" thickTop="1" thickBot="1">
      <c r="A27" s="14"/>
      <c r="B27" s="14"/>
      <c r="C27" s="14"/>
      <c r="D27" s="14"/>
      <c r="E27" s="14"/>
      <c r="F27" s="26"/>
      <c r="G27" s="26"/>
      <c r="H27" s="26"/>
    </row>
    <row r="28" spans="1:8" ht="17.25" thickTop="1" thickBot="1">
      <c r="F28" s="462" t="s">
        <v>276</v>
      </c>
      <c r="G28" s="27" t="s">
        <v>235</v>
      </c>
      <c r="H28" s="27" t="s">
        <v>235</v>
      </c>
    </row>
    <row r="29" spans="1:8" ht="17.25" thickTop="1" thickBot="1">
      <c r="F29" s="462"/>
      <c r="G29" s="27" t="s">
        <v>236</v>
      </c>
      <c r="H29" s="27" t="s">
        <v>236</v>
      </c>
    </row>
    <row r="30" spans="1:8" ht="17.25" customHeight="1" thickTop="1" thickBot="1">
      <c r="A30" s="463" t="s">
        <v>250</v>
      </c>
      <c r="F30" s="462"/>
      <c r="G30" s="27" t="s">
        <v>237</v>
      </c>
      <c r="H30" s="27" t="s">
        <v>237</v>
      </c>
    </row>
    <row r="31" spans="1:8" ht="19.5" customHeight="1" thickTop="1" thickBot="1">
      <c r="A31" s="464"/>
      <c r="F31" s="462"/>
      <c r="G31" s="27" t="s">
        <v>238</v>
      </c>
      <c r="H31" s="27" t="s">
        <v>238</v>
      </c>
    </row>
    <row r="32" spans="1:8" ht="6" customHeight="1" thickTop="1" thickBot="1">
      <c r="A32" s="464"/>
      <c r="F32" s="26"/>
      <c r="G32" s="26"/>
      <c r="H32" s="26"/>
    </row>
    <row r="33" spans="1:8" ht="19.5" customHeight="1" thickTop="1" thickBot="1">
      <c r="A33" s="464"/>
      <c r="F33" s="462" t="s">
        <v>39</v>
      </c>
      <c r="G33" s="27" t="s">
        <v>235</v>
      </c>
      <c r="H33" s="27" t="s">
        <v>235</v>
      </c>
    </row>
    <row r="34" spans="1:8" ht="19.5" customHeight="1" thickTop="1" thickBot="1">
      <c r="A34" s="464"/>
      <c r="F34" s="462"/>
      <c r="G34" s="27" t="s">
        <v>236</v>
      </c>
      <c r="H34" s="27" t="s">
        <v>236</v>
      </c>
    </row>
    <row r="35" spans="1:8" ht="19.5" customHeight="1" thickTop="1" thickBot="1">
      <c r="A35" s="465"/>
      <c r="F35" s="462"/>
      <c r="G35" s="27" t="s">
        <v>237</v>
      </c>
      <c r="H35" s="27" t="s">
        <v>237</v>
      </c>
    </row>
    <row r="36" spans="1:8" ht="16.5" thickBot="1">
      <c r="F36" s="462"/>
      <c r="G36" s="27" t="s">
        <v>238</v>
      </c>
      <c r="H36" s="27" t="s">
        <v>238</v>
      </c>
    </row>
    <row r="37" spans="1:8" ht="6" customHeight="1" thickTop="1" thickBot="1">
      <c r="F37" s="26"/>
      <c r="G37" s="26"/>
      <c r="H37" s="26"/>
    </row>
    <row r="38" spans="1:8" ht="16.5" customHeight="1" thickTop="1" thickBot="1">
      <c r="F38" s="462" t="s">
        <v>278</v>
      </c>
      <c r="G38" s="27" t="s">
        <v>235</v>
      </c>
      <c r="H38" s="27" t="s">
        <v>235</v>
      </c>
    </row>
    <row r="39" spans="1:8" ht="17.25" thickTop="1" thickBot="1">
      <c r="F39" s="462"/>
      <c r="G39" s="27" t="s">
        <v>236</v>
      </c>
      <c r="H39" s="27" t="s">
        <v>236</v>
      </c>
    </row>
    <row r="40" spans="1:8" ht="17.25" thickTop="1" thickBot="1">
      <c r="F40" s="462"/>
      <c r="G40" s="27" t="s">
        <v>237</v>
      </c>
      <c r="H40" s="27" t="s">
        <v>237</v>
      </c>
    </row>
    <row r="41" spans="1:8" ht="17.25" thickTop="1" thickBot="1">
      <c r="F41" s="462"/>
      <c r="G41" s="27" t="s">
        <v>238</v>
      </c>
      <c r="H41" s="27" t="s">
        <v>238</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topLeftCell="B1" zoomScale="40" zoomScaleNormal="40" workbookViewId="0">
      <selection activeCell="C23" sqref="C23"/>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374</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108</v>
      </c>
      <c r="D5" s="180">
        <f>'3. % BY PRIORITY'!U6</f>
        <v>0.9642857142857143</v>
      </c>
      <c r="E5" s="134">
        <f>'3. % BY PRIORITY'!Q9</f>
        <v>3</v>
      </c>
      <c r="F5" s="130">
        <f>'3. % BY PRIORITY'!U9</f>
        <v>2.6785714285714284E-2</v>
      </c>
      <c r="G5" s="135">
        <f>'3. % BY PRIORITY'!Q13+'3. % BY PRIORITY'!Q14</f>
        <v>1</v>
      </c>
      <c r="H5" s="132">
        <f>'3. % BY PRIORITY'!U13</f>
        <v>8.9285714285714281E-3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PRIORITY'!Q28+'3. % BY PRIORITY'!Q29</f>
        <v>56</v>
      </c>
      <c r="D7" s="180">
        <f>'3. % BY PRIORITY'!U28</f>
        <v>0.98245614035087714</v>
      </c>
      <c r="E7" s="136">
        <f>'3. % BY PRIORITY'!Q31</f>
        <v>1</v>
      </c>
      <c r="F7" s="130">
        <f>'3. % BY PRIORITY'!U31</f>
        <v>1.7543859649122806E-2</v>
      </c>
      <c r="G7" s="135">
        <f>'3. % BY PRIORITY'!Q35+'3. % BY PRIORITY'!Q36</f>
        <v>0</v>
      </c>
      <c r="H7" s="132">
        <f>'3. % BY PRIORITY'!U35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PRIORITY'!Q50+'3. % BY PRIORITY'!Q51</f>
        <v>18</v>
      </c>
      <c r="D8" s="180">
        <f>'3. % BY PRIORITY'!U50</f>
        <v>0.94736842105263153</v>
      </c>
      <c r="E8" s="136">
        <f>'3. % BY PRIORITY'!Q53</f>
        <v>1</v>
      </c>
      <c r="F8" s="130">
        <f>'3. % BY PRIORITY'!U53</f>
        <v>5.2631578947368418E-2</v>
      </c>
      <c r="G8" s="135">
        <f>'3. % BY PRIORITY'!Q57+'3. % BY PRIORITY'!Q58</f>
        <v>0</v>
      </c>
      <c r="H8" s="132">
        <f>'3. % BY PRIORITY'!U57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PRIORITY'!Q72+'3. % BY PRIORITY'!Q73</f>
        <v>34</v>
      </c>
      <c r="D9" s="180">
        <f>'3. % BY PRIORITY'!U72</f>
        <v>0.94444444444444442</v>
      </c>
      <c r="E9" s="136">
        <f>'3. % BY PRIORITY'!Q75</f>
        <v>1</v>
      </c>
      <c r="F9" s="130">
        <f>'3. % BY PRIORITY'!U75</f>
        <v>2.7777777777777776E-2</v>
      </c>
      <c r="G9" s="135">
        <f>'3. % BY PRIORITY'!Q79+'3. % BY PRIORITY'!Q80</f>
        <v>1</v>
      </c>
      <c r="H9" s="132">
        <f>'3. % BY PRIORITY'!U79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PORTFOLIO'!P6+'5. % BY PORTFOLIO'!P7</f>
        <v>31</v>
      </c>
      <c r="D11" s="180">
        <f>'5. % BY PORTFOLIO'!T6</f>
        <v>0.96875</v>
      </c>
      <c r="E11" s="136">
        <f>'5. % BY PORTFOLIO'!P9</f>
        <v>1</v>
      </c>
      <c r="F11" s="130">
        <f>'5. % BY PORTFOLIO'!T9</f>
        <v>3.125E-2</v>
      </c>
      <c r="G11" s="135">
        <f>'5. % BY PORTFOLIO'!P13+'5. % BY PORTFOLIO'!P14</f>
        <v>0</v>
      </c>
      <c r="H11" s="132">
        <f>'5. % BY PORTFOLIO'!T13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PORTFOLIO'!P29+'5. % BY PORTFOLIO'!P30</f>
        <v>23</v>
      </c>
      <c r="D12" s="180">
        <f>'5. % BY PORTFOLIO'!T29</f>
        <v>1</v>
      </c>
      <c r="E12" s="137">
        <f>'5. % BY PORTFOLIO'!P32</f>
        <v>0</v>
      </c>
      <c r="F12" s="130">
        <f>'5. % BY PORTFOLIO'!T32</f>
        <v>0</v>
      </c>
      <c r="G12" s="135">
        <f>'5. % BY PORTFOLIO'!P36+'5. % BY PORTFOLIO'!P37</f>
        <v>0</v>
      </c>
      <c r="H12" s="132">
        <f>'5. % BY PORTFOLIO'!T36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PORTFOLIO'!P51+'5. % BY PORTFOLIO'!P52</f>
        <v>13</v>
      </c>
      <c r="D13" s="180">
        <f>'5. % BY PORTFOLIO'!T51</f>
        <v>1</v>
      </c>
      <c r="E13" s="137">
        <f>'5. % BY PORTFOLIO'!P54</f>
        <v>0</v>
      </c>
      <c r="F13" s="130">
        <f>'5. % BY PORTFOLIO'!T54</f>
        <v>0</v>
      </c>
      <c r="G13" s="135">
        <f>'5. % BY PORTFOLIO'!P58+'5. % BY PORTFOLIO'!P59</f>
        <v>0</v>
      </c>
      <c r="H13" s="132">
        <f>'5. % BY PORTFOLIO'!T58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PORTFOLIO'!P73+'5. % BY PORTFOLIO'!P74</f>
        <v>13</v>
      </c>
      <c r="D14" s="180">
        <f>'5. % BY PORTFOLIO'!T73</f>
        <v>0.9285714285714286</v>
      </c>
      <c r="E14" s="137">
        <f>'5. % BY PORTFOLIO'!P76</f>
        <v>1</v>
      </c>
      <c r="F14" s="130">
        <f>'5. % BY PORTFOLIO'!T76</f>
        <v>7.1428571428571425E-2</v>
      </c>
      <c r="G14" s="135">
        <f>'5. % BY PORTFOLIO'!P80+'5. % BY PORTFOLIO'!P81</f>
        <v>0</v>
      </c>
      <c r="H14" s="132">
        <f>'5. % BY PORTFOLIO'!T80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PORTFOLIO'!P95+'5. % BY PORTFOLIO'!P96</f>
        <v>13</v>
      </c>
      <c r="D15" s="180">
        <f>'5. % BY PORTFOLIO'!T95</f>
        <v>0.9285714285714286</v>
      </c>
      <c r="E15" s="137">
        <f>'5. % BY PORTFOLIO'!P98</f>
        <v>1</v>
      </c>
      <c r="F15" s="130">
        <f>'5. % BY PORTFOLIO'!T98</f>
        <v>7.1428571428571425E-2</v>
      </c>
      <c r="G15" s="135">
        <f>'5. % BY PORTFOLIO'!P102+'5. % BY PORTFOLIO'!P103</f>
        <v>0</v>
      </c>
      <c r="H15" s="132">
        <f>'5. % BY PORTFOLIO'!T102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PORTFOLIO'!P117+'5. % BY PORTFOLIO'!P118</f>
        <v>11</v>
      </c>
      <c r="D16" s="180">
        <f>'5. % BY PORTFOLIO'!T117</f>
        <v>1</v>
      </c>
      <c r="E16" s="137">
        <f>'5. % BY PORTFOLIO'!P120</f>
        <v>0</v>
      </c>
      <c r="F16" s="130">
        <f>'5. % BY PORTFOLIO'!T120</f>
        <v>0</v>
      </c>
      <c r="G16" s="135">
        <f>'5. % BY PORTFOLIO'!P124+'5. % BY PORTFOLIO'!P125</f>
        <v>0</v>
      </c>
      <c r="H16" s="132">
        <f>'5. % BY PORTFOLIO'!T124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PORTFOLIO'!P139+'5. % BY PORTFOLIO'!P140</f>
        <v>4</v>
      </c>
      <c r="D17" s="180">
        <f>'5. % BY PORTFOLIO'!T139</f>
        <v>0.8</v>
      </c>
      <c r="E17" s="137">
        <f>'5. % BY PORTFOLIO'!P142</f>
        <v>0</v>
      </c>
      <c r="F17" s="130">
        <f>'5. % BY PORTFOLIO'!T142</f>
        <v>0</v>
      </c>
      <c r="G17" s="135">
        <f>'5. % BY PORTFOLIO'!P146+'5. % BY PORTFOLIO'!P147</f>
        <v>1</v>
      </c>
      <c r="H17" s="132">
        <f>'5. % BY PORTFOLIO'!T146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375</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0</v>
      </c>
      <c r="D5" s="180" t="e">
        <f>'3. % BY PRIORITY'!AB6</f>
        <v>#DIV/0!</v>
      </c>
      <c r="E5" s="134">
        <f>'3. % BY PRIORITY'!X9+'3. % BY PRIORITY'!X10+'3. % BY PRIORITY'!X11</f>
        <v>0</v>
      </c>
      <c r="F5" s="130" t="e">
        <f>'3. % BY PRIORITY'!AB9</f>
        <v>#DIV/0!</v>
      </c>
      <c r="G5" s="135">
        <f>'3. % BY PRIORITY'!X13+'3. % BY PRIORITY'!X14</f>
        <v>0</v>
      </c>
      <c r="H5" s="132" t="e">
        <f>'3. % BY PRIORITY'!AB13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PRIORITY'!X28+'3. % BY PRIORITY'!X29</f>
        <v>0</v>
      </c>
      <c r="D7" s="180" t="e">
        <f>'3. % BY PRIORITY'!AB28</f>
        <v>#DIV/0!</v>
      </c>
      <c r="E7" s="136">
        <f>'3. % BY PRIORITY'!X31+'3. % BY PRIORITY'!X32+'3. % BY PRIORITY'!X33</f>
        <v>0</v>
      </c>
      <c r="F7" s="130" t="e">
        <f>'3. % BY PRIORITY'!AB31</f>
        <v>#DIV/0!</v>
      </c>
      <c r="G7" s="135">
        <f>'3. % BY PRIORITY'!X35+'3. % BY PRIORITY'!X36</f>
        <v>0</v>
      </c>
      <c r="H7" s="132" t="e">
        <f>'3. % BY PRIORITY'!AB35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PRIORITY'!X50+'3. % BY PRIORITY'!X51</f>
        <v>0</v>
      </c>
      <c r="D8" s="180" t="e">
        <f>'3. % BY PRIORITY'!AB50</f>
        <v>#DIV/0!</v>
      </c>
      <c r="E8" s="136">
        <f>'3. % BY PRIORITY'!X53+'3. % BY PRIORITY'!X54+'3. % BY PRIORITY'!X55</f>
        <v>0</v>
      </c>
      <c r="F8" s="130" t="e">
        <f>'3. % BY PRIORITY'!AB53</f>
        <v>#DIV/0!</v>
      </c>
      <c r="G8" s="135">
        <f>'3. % BY PRIORITY'!X57+'3. % BY PRIORITY'!X58</f>
        <v>0</v>
      </c>
      <c r="H8" s="132" t="e">
        <f>'3. % BY PRIORITY'!AB57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PRIORITY'!X72+'3. % BY PRIORITY'!X73</f>
        <v>0</v>
      </c>
      <c r="D9" s="180" t="e">
        <f>'3. % BY PRIORITY'!AB72</f>
        <v>#DIV/0!</v>
      </c>
      <c r="E9" s="136">
        <f>'3. % BY PRIORITY'!X75+'3. % BY PRIORITY'!X76+'3. % BY PRIORITY'!X77</f>
        <v>0</v>
      </c>
      <c r="F9" s="130" t="e">
        <f>'3. % BY PRIORITY'!AB75</f>
        <v>#DIV/0!</v>
      </c>
      <c r="G9" s="135">
        <f>'3. % BY PRIORITY'!X79+'3. % BY PRIORITY'!X80</f>
        <v>0</v>
      </c>
      <c r="H9" s="132" t="e">
        <f>'3. % BY PRIORITY'!AB79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0</v>
      </c>
      <c r="D11" s="180" t="e">
        <f>'5. % BY PORTFOLIO'!AA6</f>
        <v>#DIV/0!</v>
      </c>
      <c r="E11" s="136">
        <f>'5. % BY PORTFOLIO'!W9+'5. % BY PORTFOLIO'!W10+'5. % BY PORTFOLIO'!W11</f>
        <v>0</v>
      </c>
      <c r="F11" s="130" t="e">
        <f>'5. % BY PORTFOLIO'!AA9</f>
        <v>#DIV/0!</v>
      </c>
      <c r="G11" s="135">
        <f>'5. % BY PORTFOLIO'!W13+'5. % BY PORTFOLIO'!W14</f>
        <v>0</v>
      </c>
      <c r="H11" s="132" t="e">
        <f>'5. % BY PORTFOLIO'!AA13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0</v>
      </c>
      <c r="D12" s="180" t="e">
        <f>'5. % BY PORTFOLIO'!AA29</f>
        <v>#DIV/0!</v>
      </c>
      <c r="E12" s="137">
        <f>'5. % BY PORTFOLIO'!W32+'5. % BY PORTFOLIO'!W33+'5. % BY PORTFOLIO'!W34</f>
        <v>0</v>
      </c>
      <c r="F12" s="130" t="e">
        <f>'5. % BY PORTFOLIO'!AA32</f>
        <v>#DIV/0!</v>
      </c>
      <c r="G12" s="135">
        <f>'5. % BY PORTFOLIO'!W36+'5. % BY PORTFOLIO'!W37</f>
        <v>0</v>
      </c>
      <c r="H12" s="132" t="e">
        <f>'5. % BY PORTFOLIO'!AA36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PORTFOLIO'!W51+'5. % BY PORTFOLIO'!W52</f>
        <v>0</v>
      </c>
      <c r="D13" s="180" t="e">
        <f>'5. % BY PORTFOLIO'!AA51</f>
        <v>#DIV/0!</v>
      </c>
      <c r="E13" s="137">
        <f>'5. % BY PORTFOLIO'!W54+'5. % BY PORTFOLIO'!W55+'5. % BY PORTFOLIO'!W56</f>
        <v>0</v>
      </c>
      <c r="F13" s="130" t="e">
        <f>'5. % BY PORTFOLIO'!AA54</f>
        <v>#DIV/0!</v>
      </c>
      <c r="G13" s="135">
        <f>'5. % BY PORTFOLIO'!W58+'5. % BY PORTFOLIO'!W59</f>
        <v>0</v>
      </c>
      <c r="H13" s="132" t="e">
        <f>'5. % BY PORTFOLIO'!AA58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0</v>
      </c>
      <c r="D14" s="180" t="e">
        <f>'5. % BY PORTFOLIO'!AA73</f>
        <v>#DIV/0!</v>
      </c>
      <c r="E14" s="137">
        <f>'5. % BY PORTFOLIO'!W76+'5. % BY PORTFOLIO'!W77+'5. % BY PORTFOLIO'!W78</f>
        <v>0</v>
      </c>
      <c r="F14" s="130" t="e">
        <f>'5. % BY PORTFOLIO'!AA76</f>
        <v>#DIV/0!</v>
      </c>
      <c r="G14" s="135">
        <f>'5. % BY PORTFOLIO'!W80+'5. % BY PORTFOLIO'!W81</f>
        <v>0</v>
      </c>
      <c r="H14" s="132" t="e">
        <f>'5. % BY PORTFOLIO'!AA80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0</v>
      </c>
      <c r="D15" s="180" t="e">
        <f>'5. % BY PORTFOLIO'!AA95</f>
        <v>#DIV/0!</v>
      </c>
      <c r="E15" s="137">
        <f>'5. % BY PORTFOLIO'!W98+'5. % BY PORTFOLIO'!W99+'5. % BY PORTFOLIO'!W100</f>
        <v>0</v>
      </c>
      <c r="F15" s="130" t="e">
        <f>'5. % BY PORTFOLIO'!AA98</f>
        <v>#DIV/0!</v>
      </c>
      <c r="G15" s="135">
        <f>'5. % BY PORTFOLIO'!W102+'5. % BY PORTFOLIO'!W103</f>
        <v>0</v>
      </c>
      <c r="H15" s="132" t="e">
        <f>'5. % BY PORTFOLIO'!AA102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0</v>
      </c>
      <c r="D16" s="180" t="e">
        <f>'5. % BY PORTFOLIO'!AA117</f>
        <v>#DIV/0!</v>
      </c>
      <c r="E16" s="137">
        <f>'5. % BY PORTFOLIO'!W120+'5. % BY PORTFOLIO'!W121+'5. % BY PORTFOLIO'!W122</f>
        <v>0</v>
      </c>
      <c r="F16" s="130" t="e">
        <f>'5. % BY PORTFOLIO'!AA120</f>
        <v>#DIV/0!</v>
      </c>
      <c r="G16" s="135">
        <f>'5. % BY PORTFOLIO'!W124+'5. % BY PORTFOLIO'!W125</f>
        <v>0</v>
      </c>
      <c r="H16" s="132" t="e">
        <f>'5. % BY PORTFOLIO'!AA124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PORTFOLIO'!W139+'5. % BY PORTFOLIO'!W140</f>
        <v>0</v>
      </c>
      <c r="D17" s="180" t="e">
        <f>'5. % BY PORTFOLIO'!AA139</f>
        <v>#DIV/0!</v>
      </c>
      <c r="E17" s="137">
        <f>'5. % BY PORTFOLIO'!W142+'5. % BY PORTFOLIO'!W143+'5. % BY PORTFOLIO'!W144</f>
        <v>0</v>
      </c>
      <c r="F17" s="130" t="e">
        <f>'5. % BY PORTFOLIO'!AA142</f>
        <v>#DIV/0!</v>
      </c>
      <c r="G17" s="135">
        <f>'5. % BY PORTFOLIO'!W146+'5. % BY PORTFOLIO'!W147</f>
        <v>0</v>
      </c>
      <c r="H17" s="132" t="e">
        <f>'5. % BY PORTFOLIO'!AA146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4"/>
  <sheetViews>
    <sheetView workbookViewId="0">
      <selection activeCell="E17" sqref="E17"/>
    </sheetView>
  </sheetViews>
  <sheetFormatPr defaultRowHeight="15"/>
  <cols>
    <col min="1" max="1" width="38.8554687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74" t="s">
        <v>63</v>
      </c>
    </row>
    <row r="2" spans="1:7" ht="24" customHeight="1">
      <c r="A2" s="509" t="s">
        <v>249</v>
      </c>
      <c r="B2" s="510"/>
      <c r="C2" s="510"/>
      <c r="D2" s="510"/>
      <c r="E2" s="510"/>
      <c r="F2" s="510"/>
      <c r="G2" s="511"/>
    </row>
    <row r="3" spans="1:7" ht="24" customHeight="1">
      <c r="A3" s="512"/>
      <c r="B3" s="513"/>
      <c r="C3" s="513"/>
      <c r="D3" s="513"/>
      <c r="E3" s="513"/>
      <c r="F3" s="513"/>
      <c r="G3" s="514"/>
    </row>
    <row r="4" spans="1:7" ht="24" customHeight="1" thickBot="1">
      <c r="A4" s="515"/>
      <c r="B4" s="516"/>
      <c r="C4" s="516"/>
      <c r="D4" s="516"/>
      <c r="E4" s="516"/>
      <c r="F4" s="516"/>
      <c r="G4" s="517"/>
    </row>
    <row r="7" spans="1:7">
      <c r="A7" s="247" t="s">
        <v>248</v>
      </c>
      <c r="B7" t="s">
        <v>253</v>
      </c>
    </row>
    <row r="8" spans="1:7">
      <c r="A8" s="249" t="s">
        <v>95</v>
      </c>
      <c r="B8" s="248">
        <v>23</v>
      </c>
    </row>
    <row r="9" spans="1:7">
      <c r="A9" s="250" t="s">
        <v>45</v>
      </c>
      <c r="B9" s="248">
        <v>23</v>
      </c>
    </row>
    <row r="10" spans="1:7">
      <c r="A10" s="249" t="s">
        <v>77</v>
      </c>
      <c r="B10" s="248">
        <v>32</v>
      </c>
    </row>
    <row r="11" spans="1:7">
      <c r="A11" s="250" t="s">
        <v>45</v>
      </c>
      <c r="B11" s="248">
        <v>32</v>
      </c>
    </row>
    <row r="12" spans="1:7">
      <c r="A12" s="249" t="s">
        <v>39</v>
      </c>
      <c r="B12" s="248">
        <v>10</v>
      </c>
    </row>
    <row r="13" spans="1:7">
      <c r="A13" s="250" t="s">
        <v>45</v>
      </c>
      <c r="B13" s="248">
        <v>10</v>
      </c>
      <c r="D13" s="23"/>
    </row>
    <row r="14" spans="1:7">
      <c r="A14" s="249" t="s">
        <v>246</v>
      </c>
      <c r="B14" s="248"/>
      <c r="D14" s="23"/>
    </row>
    <row r="15" spans="1:7">
      <c r="A15" s="250" t="s">
        <v>246</v>
      </c>
      <c r="B15" s="248"/>
    </row>
    <row r="16" spans="1:7">
      <c r="A16" s="249" t="s">
        <v>275</v>
      </c>
      <c r="B16" s="248">
        <v>14</v>
      </c>
    </row>
    <row r="17" spans="1:2">
      <c r="A17" s="250" t="s">
        <v>45</v>
      </c>
      <c r="B17" s="248">
        <v>14</v>
      </c>
    </row>
    <row r="18" spans="1:2">
      <c r="A18" s="249" t="s">
        <v>276</v>
      </c>
      <c r="B18" s="248">
        <v>15</v>
      </c>
    </row>
    <row r="19" spans="1:2">
      <c r="A19" s="250" t="s">
        <v>45</v>
      </c>
      <c r="B19" s="248">
        <v>15</v>
      </c>
    </row>
    <row r="20" spans="1:2">
      <c r="A20" s="249" t="s">
        <v>278</v>
      </c>
      <c r="B20" s="248">
        <v>6</v>
      </c>
    </row>
    <row r="21" spans="1:2">
      <c r="A21" s="250" t="s">
        <v>45</v>
      </c>
      <c r="B21" s="248">
        <v>6</v>
      </c>
    </row>
    <row r="22" spans="1:2">
      <c r="A22" s="249" t="s">
        <v>274</v>
      </c>
      <c r="B22" s="248">
        <v>16</v>
      </c>
    </row>
    <row r="23" spans="1:2">
      <c r="A23" s="250" t="s">
        <v>45</v>
      </c>
      <c r="B23" s="248">
        <v>16</v>
      </c>
    </row>
    <row r="24" spans="1:2">
      <c r="A24" s="249" t="s">
        <v>247</v>
      </c>
      <c r="B24" s="248">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Y173"/>
  <sheetViews>
    <sheetView tabSelected="1" zoomScale="70" zoomScaleNormal="70" zoomScaleSheetLayoutView="30" workbookViewId="0">
      <pane xSplit="5" ySplit="3" topLeftCell="F108" activePane="bottomRight" state="frozen"/>
      <selection pane="topRight" activeCell="G1" sqref="G1"/>
      <selection pane="bottomLeft" activeCell="A3" sqref="A3"/>
      <selection pane="bottomRight" activeCell="D170" sqref="D170"/>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93" hidden="1" customWidth="1"/>
    <col min="9" max="9" width="39.7109375" style="139" hidden="1" customWidth="1"/>
    <col min="10" max="10" width="51.7109375" style="45" customWidth="1"/>
    <col min="11" max="12" width="39.7109375" style="45" hidden="1" customWidth="1"/>
    <col min="13" max="13" width="22.5703125" style="138" hidden="1" customWidth="1"/>
    <col min="14" max="14" width="52.5703125" style="45" hidden="1" customWidth="1"/>
    <col min="15" max="15" width="52.42578125" style="452" customWidth="1"/>
    <col min="16" max="17" width="41.85546875" style="452" customWidth="1"/>
    <col min="18" max="18" width="20.85546875" style="442" customWidth="1"/>
    <col min="19" max="19" width="66" style="453" customWidth="1"/>
    <col min="20" max="21" width="47.42578125" style="263" hidden="1" customWidth="1"/>
    <col min="22" max="22" width="25.28515625" style="138" hidden="1" customWidth="1"/>
    <col min="23" max="23" width="35.5703125" style="272" hidden="1" customWidth="1"/>
    <col min="24" max="24" width="22.140625" style="140" hidden="1" customWidth="1"/>
    <col min="25" max="25" width="22.140625" style="43" hidden="1" customWidth="1"/>
    <col min="26" max="26" width="22.140625" style="43" customWidth="1"/>
    <col min="27" max="27" width="23.5703125" style="140" hidden="1" customWidth="1"/>
    <col min="28" max="28" width="9.140625" style="277" hidden="1" customWidth="1"/>
    <col min="29" max="38" width="9.140625" style="43" customWidth="1"/>
    <col min="39" max="16384" width="9.140625" style="43"/>
  </cols>
  <sheetData>
    <row r="1" spans="1:51" s="367" customFormat="1" ht="19.5" thickBot="1">
      <c r="A1" s="244" t="s">
        <v>63</v>
      </c>
      <c r="C1" s="368"/>
      <c r="D1" s="369"/>
      <c r="F1" s="368"/>
      <c r="G1" s="368"/>
      <c r="H1" s="392"/>
      <c r="I1" s="368"/>
      <c r="J1" s="44"/>
      <c r="K1" s="44"/>
      <c r="L1" s="44"/>
      <c r="M1" s="370"/>
      <c r="N1" s="44"/>
      <c r="O1" s="447"/>
      <c r="P1" s="447"/>
      <c r="Q1" s="447"/>
      <c r="R1" s="437"/>
      <c r="S1" s="448"/>
      <c r="T1" s="371"/>
      <c r="U1" s="371"/>
      <c r="V1" s="370"/>
      <c r="W1" s="372"/>
      <c r="X1" s="369"/>
      <c r="AA1" s="369"/>
      <c r="AB1" s="373"/>
    </row>
    <row r="2" spans="1:51" ht="46.5" customHeight="1" thickTop="1">
      <c r="A2" s="473" t="s">
        <v>245</v>
      </c>
      <c r="B2" s="474"/>
      <c r="C2" s="474"/>
      <c r="D2" s="475"/>
      <c r="E2" s="367"/>
      <c r="F2" s="368"/>
      <c r="G2" s="368"/>
      <c r="H2" s="392"/>
      <c r="I2" s="368"/>
      <c r="J2" s="44"/>
      <c r="K2" s="44"/>
      <c r="L2" s="44"/>
      <c r="M2" s="370"/>
      <c r="N2" s="44"/>
      <c r="O2" s="447"/>
      <c r="P2" s="447"/>
      <c r="Q2" s="447"/>
      <c r="R2" s="437"/>
      <c r="S2" s="448"/>
      <c r="T2" s="371"/>
      <c r="U2" s="371"/>
      <c r="V2" s="370"/>
      <c r="W2" s="372"/>
      <c r="X2" s="369"/>
      <c r="Y2" s="367"/>
      <c r="Z2" s="367"/>
      <c r="AA2" s="369"/>
      <c r="AB2" s="373"/>
      <c r="AC2" s="367"/>
      <c r="AD2" s="367"/>
      <c r="AE2" s="367"/>
      <c r="AF2" s="367"/>
      <c r="AG2" s="367"/>
      <c r="AH2" s="367"/>
      <c r="AI2" s="367"/>
      <c r="AJ2" s="367"/>
      <c r="AK2" s="367"/>
      <c r="AL2" s="367"/>
      <c r="AM2" s="367"/>
      <c r="AN2" s="367"/>
      <c r="AO2" s="367"/>
      <c r="AP2" s="367"/>
      <c r="AQ2" s="367"/>
      <c r="AR2" s="367"/>
      <c r="AS2" s="367"/>
      <c r="AT2" s="367"/>
      <c r="AU2" s="367"/>
      <c r="AV2" s="367"/>
      <c r="AW2" s="367"/>
      <c r="AX2" s="367"/>
      <c r="AY2" s="367"/>
    </row>
    <row r="3" spans="1:51" s="55" customFormat="1" ht="47.25">
      <c r="A3" s="375" t="s">
        <v>228</v>
      </c>
      <c r="B3" s="376" t="s">
        <v>110</v>
      </c>
      <c r="C3" s="377" t="s">
        <v>0</v>
      </c>
      <c r="D3" s="376" t="s">
        <v>472</v>
      </c>
      <c r="E3" s="376" t="s">
        <v>93</v>
      </c>
      <c r="F3" s="376" t="s">
        <v>279</v>
      </c>
      <c r="G3" s="376" t="s">
        <v>470</v>
      </c>
      <c r="H3" s="376" t="s">
        <v>89</v>
      </c>
      <c r="I3" s="376" t="s">
        <v>268</v>
      </c>
      <c r="J3" s="376" t="s">
        <v>280</v>
      </c>
      <c r="K3" s="376" t="s">
        <v>281</v>
      </c>
      <c r="L3" s="376" t="s">
        <v>239</v>
      </c>
      <c r="M3" s="376" t="s">
        <v>8</v>
      </c>
      <c r="N3" s="376" t="s">
        <v>240</v>
      </c>
      <c r="O3" s="438" t="s">
        <v>282</v>
      </c>
      <c r="P3" s="438" t="s">
        <v>283</v>
      </c>
      <c r="Q3" s="438" t="s">
        <v>252</v>
      </c>
      <c r="R3" s="438" t="s">
        <v>9</v>
      </c>
      <c r="S3" s="438" t="s">
        <v>269</v>
      </c>
      <c r="T3" s="376" t="s">
        <v>284</v>
      </c>
      <c r="U3" s="376" t="s">
        <v>285</v>
      </c>
      <c r="V3" s="376" t="s">
        <v>75</v>
      </c>
      <c r="W3" s="376" t="s">
        <v>270</v>
      </c>
      <c r="X3" s="376" t="s">
        <v>4</v>
      </c>
      <c r="Y3" s="376" t="s">
        <v>68</v>
      </c>
      <c r="Z3" s="376" t="s">
        <v>5</v>
      </c>
      <c r="AA3" s="376" t="s">
        <v>94</v>
      </c>
      <c r="AB3" s="375" t="s">
        <v>96</v>
      </c>
    </row>
    <row r="4" spans="1:51" s="280" customFormat="1" ht="21">
      <c r="A4" s="378" t="s">
        <v>223</v>
      </c>
      <c r="B4" s="379"/>
      <c r="C4" s="380"/>
      <c r="D4" s="379"/>
      <c r="E4" s="379"/>
      <c r="F4" s="379"/>
      <c r="G4" s="379"/>
      <c r="H4" s="379"/>
      <c r="I4" s="379"/>
      <c r="J4" s="379"/>
      <c r="K4" s="379"/>
      <c r="L4" s="379"/>
      <c r="M4" s="379"/>
      <c r="N4" s="379"/>
      <c r="O4" s="451"/>
      <c r="P4" s="451"/>
      <c r="Q4" s="451"/>
      <c r="R4" s="439"/>
      <c r="S4" s="451"/>
      <c r="T4" s="401"/>
      <c r="U4" s="381"/>
      <c r="V4" s="379"/>
      <c r="W4" s="379"/>
      <c r="X4" s="379"/>
      <c r="Y4" s="379"/>
      <c r="Z4" s="379"/>
      <c r="AA4" s="379"/>
      <c r="AB4" s="382">
        <v>1</v>
      </c>
    </row>
    <row r="5" spans="1:51" ht="123.75" customHeight="1">
      <c r="A5" s="203" t="s">
        <v>114</v>
      </c>
      <c r="B5" s="202" t="s">
        <v>101</v>
      </c>
      <c r="C5" s="178" t="s">
        <v>254</v>
      </c>
      <c r="D5" s="388" t="s">
        <v>385</v>
      </c>
      <c r="E5" s="143">
        <v>42856</v>
      </c>
      <c r="F5" s="432" t="s">
        <v>539</v>
      </c>
      <c r="G5" s="432"/>
      <c r="H5" s="141" t="s">
        <v>41</v>
      </c>
      <c r="I5" s="432"/>
      <c r="J5" s="432" t="s">
        <v>576</v>
      </c>
      <c r="K5" s="432"/>
      <c r="L5" s="432"/>
      <c r="M5" s="141" t="s">
        <v>41</v>
      </c>
      <c r="N5" s="432"/>
      <c r="O5" s="449" t="s">
        <v>576</v>
      </c>
      <c r="P5" s="459"/>
      <c r="Q5" s="449"/>
      <c r="R5" s="431" t="s">
        <v>41</v>
      </c>
      <c r="S5" s="450"/>
      <c r="T5" s="408"/>
      <c r="U5" s="408"/>
      <c r="V5" s="141" t="s">
        <v>45</v>
      </c>
      <c r="W5" s="409"/>
      <c r="X5" s="398" t="s">
        <v>232</v>
      </c>
      <c r="Y5" s="399" t="s">
        <v>95</v>
      </c>
      <c r="Z5" s="399" t="s">
        <v>369</v>
      </c>
      <c r="AA5" s="402"/>
      <c r="AB5" s="278">
        <v>2</v>
      </c>
    </row>
    <row r="6" spans="1:51" ht="135">
      <c r="A6" s="203" t="s">
        <v>115</v>
      </c>
      <c r="B6" s="202" t="s">
        <v>101</v>
      </c>
      <c r="C6" s="178" t="s">
        <v>254</v>
      </c>
      <c r="D6" s="388" t="s">
        <v>386</v>
      </c>
      <c r="E6" s="143">
        <v>42887</v>
      </c>
      <c r="F6" s="432" t="s">
        <v>560</v>
      </c>
      <c r="G6" s="432"/>
      <c r="H6" s="141" t="s">
        <v>41</v>
      </c>
      <c r="I6" s="432"/>
      <c r="J6" s="432" t="s">
        <v>576</v>
      </c>
      <c r="K6" s="432"/>
      <c r="L6" s="432"/>
      <c r="M6" s="141" t="s">
        <v>41</v>
      </c>
      <c r="N6" s="432"/>
      <c r="O6" s="449" t="s">
        <v>576</v>
      </c>
      <c r="P6" s="449"/>
      <c r="Q6" s="449"/>
      <c r="R6" s="431" t="s">
        <v>41</v>
      </c>
      <c r="S6" s="450"/>
      <c r="T6" s="408"/>
      <c r="U6" s="408"/>
      <c r="V6" s="141" t="s">
        <v>45</v>
      </c>
      <c r="W6" s="409"/>
      <c r="X6" s="398" t="s">
        <v>232</v>
      </c>
      <c r="Y6" s="399" t="s">
        <v>95</v>
      </c>
      <c r="Z6" s="399" t="s">
        <v>369</v>
      </c>
      <c r="AA6" s="402"/>
      <c r="AB6" s="278">
        <v>3</v>
      </c>
    </row>
    <row r="7" spans="1:51" ht="150">
      <c r="A7" s="203" t="s">
        <v>116</v>
      </c>
      <c r="B7" s="202" t="s">
        <v>101</v>
      </c>
      <c r="C7" s="178" t="s">
        <v>254</v>
      </c>
      <c r="D7" s="388" t="s">
        <v>471</v>
      </c>
      <c r="E7" s="143">
        <v>43160</v>
      </c>
      <c r="F7" s="432" t="s">
        <v>523</v>
      </c>
      <c r="G7" s="432"/>
      <c r="H7" s="141" t="s">
        <v>42</v>
      </c>
      <c r="I7" s="432" t="s">
        <v>524</v>
      </c>
      <c r="J7" s="432" t="s">
        <v>583</v>
      </c>
      <c r="K7" s="446"/>
      <c r="L7" s="432"/>
      <c r="M7" s="141" t="s">
        <v>42</v>
      </c>
      <c r="N7" s="432"/>
      <c r="O7" s="449" t="s">
        <v>779</v>
      </c>
      <c r="P7" s="449"/>
      <c r="Q7" s="449"/>
      <c r="R7" s="431" t="s">
        <v>42</v>
      </c>
      <c r="S7" s="450"/>
      <c r="T7" s="408"/>
      <c r="U7" s="408"/>
      <c r="V7" s="141" t="s">
        <v>45</v>
      </c>
      <c r="W7" s="409"/>
      <c r="X7" s="398" t="s">
        <v>232</v>
      </c>
      <c r="Y7" s="399" t="s">
        <v>95</v>
      </c>
      <c r="Z7" s="399" t="s">
        <v>369</v>
      </c>
      <c r="AA7" s="402"/>
      <c r="AB7" s="278">
        <v>4</v>
      </c>
    </row>
    <row r="8" spans="1:51" ht="123.75" customHeight="1">
      <c r="A8" s="203" t="s">
        <v>117</v>
      </c>
      <c r="B8" s="202" t="s">
        <v>103</v>
      </c>
      <c r="C8" s="178" t="s">
        <v>286</v>
      </c>
      <c r="D8" s="388" t="s">
        <v>387</v>
      </c>
      <c r="E8" s="143">
        <v>43040</v>
      </c>
      <c r="F8" s="432" t="s">
        <v>515</v>
      </c>
      <c r="G8" s="432"/>
      <c r="H8" s="141" t="s">
        <v>42</v>
      </c>
      <c r="I8" s="432"/>
      <c r="J8" s="432" t="s">
        <v>636</v>
      </c>
      <c r="K8" s="432"/>
      <c r="L8" s="432"/>
      <c r="M8" s="141" t="s">
        <v>42</v>
      </c>
      <c r="N8" s="432"/>
      <c r="O8" s="449" t="s">
        <v>747</v>
      </c>
      <c r="P8" s="449"/>
      <c r="Q8" s="449"/>
      <c r="R8" s="431" t="s">
        <v>41</v>
      </c>
      <c r="S8" s="450"/>
      <c r="T8" s="408"/>
      <c r="U8" s="408"/>
      <c r="V8" s="141" t="s">
        <v>45</v>
      </c>
      <c r="W8" s="409"/>
      <c r="X8" s="398" t="s">
        <v>232</v>
      </c>
      <c r="Y8" s="399" t="s">
        <v>95</v>
      </c>
      <c r="Z8" s="399" t="s">
        <v>369</v>
      </c>
      <c r="AA8" s="402"/>
      <c r="AB8" s="278">
        <v>5</v>
      </c>
    </row>
    <row r="9" spans="1:51" ht="184.5" customHeight="1">
      <c r="A9" s="203" t="s">
        <v>118</v>
      </c>
      <c r="B9" s="202" t="s">
        <v>103</v>
      </c>
      <c r="C9" s="178" t="s">
        <v>286</v>
      </c>
      <c r="D9" s="388" t="s">
        <v>388</v>
      </c>
      <c r="E9" s="143">
        <v>42979</v>
      </c>
      <c r="F9" s="432" t="s">
        <v>561</v>
      </c>
      <c r="G9" s="432"/>
      <c r="H9" s="141" t="s">
        <v>42</v>
      </c>
      <c r="I9" s="432"/>
      <c r="J9" s="432" t="s">
        <v>670</v>
      </c>
      <c r="K9" s="432"/>
      <c r="L9" s="432"/>
      <c r="M9" s="141" t="s">
        <v>41</v>
      </c>
      <c r="N9" s="432" t="s">
        <v>671</v>
      </c>
      <c r="O9" s="449" t="s">
        <v>684</v>
      </c>
      <c r="P9" s="449"/>
      <c r="Q9" s="449"/>
      <c r="R9" s="431" t="s">
        <v>41</v>
      </c>
      <c r="S9" s="449" t="s">
        <v>748</v>
      </c>
      <c r="T9" s="408"/>
      <c r="U9" s="408"/>
      <c r="V9" s="141" t="s">
        <v>45</v>
      </c>
      <c r="W9" s="409"/>
      <c r="X9" s="398" t="s">
        <v>232</v>
      </c>
      <c r="Y9" s="399" t="s">
        <v>95</v>
      </c>
      <c r="Z9" s="399" t="s">
        <v>369</v>
      </c>
      <c r="AA9" s="402"/>
      <c r="AB9" s="278">
        <v>6</v>
      </c>
    </row>
    <row r="10" spans="1:51" ht="123.75" customHeight="1">
      <c r="A10" s="203" t="s">
        <v>119</v>
      </c>
      <c r="B10" s="202" t="s">
        <v>287</v>
      </c>
      <c r="C10" s="178" t="s">
        <v>288</v>
      </c>
      <c r="D10" s="388" t="s">
        <v>389</v>
      </c>
      <c r="E10" s="143">
        <v>43160</v>
      </c>
      <c r="F10" s="432" t="s">
        <v>503</v>
      </c>
      <c r="G10" s="432" t="s">
        <v>504</v>
      </c>
      <c r="H10" s="141" t="s">
        <v>42</v>
      </c>
      <c r="I10" s="432"/>
      <c r="J10" s="432" t="s">
        <v>677</v>
      </c>
      <c r="K10" s="432"/>
      <c r="L10" s="432"/>
      <c r="M10" s="141" t="s">
        <v>41</v>
      </c>
      <c r="N10" s="432"/>
      <c r="O10" s="449" t="s">
        <v>757</v>
      </c>
      <c r="P10" s="449"/>
      <c r="Q10" s="449"/>
      <c r="R10" s="431" t="s">
        <v>41</v>
      </c>
      <c r="S10" s="450"/>
      <c r="T10" s="408"/>
      <c r="U10" s="408"/>
      <c r="V10" s="141" t="s">
        <v>45</v>
      </c>
      <c r="W10" s="409"/>
      <c r="X10" s="398" t="s">
        <v>232</v>
      </c>
      <c r="Y10" s="399" t="s">
        <v>95</v>
      </c>
      <c r="Z10" s="399" t="s">
        <v>369</v>
      </c>
      <c r="AA10" s="402"/>
      <c r="AB10" s="278">
        <v>7</v>
      </c>
    </row>
    <row r="11" spans="1:51" ht="123.75" customHeight="1">
      <c r="A11" s="203" t="s">
        <v>120</v>
      </c>
      <c r="B11" s="202" t="s">
        <v>108</v>
      </c>
      <c r="C11" s="178" t="s">
        <v>289</v>
      </c>
      <c r="D11" s="388" t="s">
        <v>390</v>
      </c>
      <c r="E11" s="143">
        <v>42887</v>
      </c>
      <c r="F11" s="432" t="s">
        <v>476</v>
      </c>
      <c r="G11" s="432"/>
      <c r="H11" s="141" t="s">
        <v>41</v>
      </c>
      <c r="I11" s="432"/>
      <c r="J11" s="432" t="s">
        <v>576</v>
      </c>
      <c r="K11" s="432"/>
      <c r="L11" s="432"/>
      <c r="M11" s="141" t="s">
        <v>41</v>
      </c>
      <c r="N11" s="432"/>
      <c r="O11" s="449" t="s">
        <v>576</v>
      </c>
      <c r="P11" s="449"/>
      <c r="Q11" s="449"/>
      <c r="R11" s="431" t="s">
        <v>41</v>
      </c>
      <c r="S11" s="450"/>
      <c r="T11" s="408"/>
      <c r="U11" s="408"/>
      <c r="V11" s="141" t="s">
        <v>45</v>
      </c>
      <c r="W11" s="409"/>
      <c r="X11" s="398" t="s">
        <v>232</v>
      </c>
      <c r="Y11" s="399" t="s">
        <v>95</v>
      </c>
      <c r="Z11" s="399" t="s">
        <v>369</v>
      </c>
      <c r="AA11" s="402"/>
      <c r="AB11" s="278">
        <v>8</v>
      </c>
    </row>
    <row r="12" spans="1:51" ht="123.75" customHeight="1">
      <c r="A12" s="203" t="s">
        <v>121</v>
      </c>
      <c r="B12" s="202" t="s">
        <v>108</v>
      </c>
      <c r="C12" s="178" t="s">
        <v>289</v>
      </c>
      <c r="D12" s="388" t="s">
        <v>391</v>
      </c>
      <c r="E12" s="143">
        <v>43160</v>
      </c>
      <c r="F12" s="432" t="s">
        <v>553</v>
      </c>
      <c r="G12" s="432"/>
      <c r="H12" s="141" t="s">
        <v>42</v>
      </c>
      <c r="I12" s="432"/>
      <c r="J12" s="432" t="s">
        <v>584</v>
      </c>
      <c r="K12" s="432"/>
      <c r="L12" s="432"/>
      <c r="M12" s="141" t="s">
        <v>42</v>
      </c>
      <c r="N12" s="432"/>
      <c r="O12" s="449" t="s">
        <v>703</v>
      </c>
      <c r="P12" s="449"/>
      <c r="Q12" s="449"/>
      <c r="R12" s="431" t="s">
        <v>42</v>
      </c>
      <c r="S12" s="450"/>
      <c r="T12" s="408"/>
      <c r="U12" s="408"/>
      <c r="V12" s="141" t="s">
        <v>45</v>
      </c>
      <c r="W12" s="409"/>
      <c r="X12" s="398" t="s">
        <v>232</v>
      </c>
      <c r="Y12" s="399" t="s">
        <v>95</v>
      </c>
      <c r="Z12" s="399" t="s">
        <v>369</v>
      </c>
      <c r="AA12" s="402"/>
      <c r="AB12" s="278">
        <v>9</v>
      </c>
    </row>
    <row r="13" spans="1:51" ht="123.75" customHeight="1">
      <c r="A13" s="203" t="s">
        <v>122</v>
      </c>
      <c r="B13" s="202" t="s">
        <v>108</v>
      </c>
      <c r="C13" s="178" t="s">
        <v>289</v>
      </c>
      <c r="D13" s="388" t="s">
        <v>392</v>
      </c>
      <c r="E13" s="143">
        <v>43160</v>
      </c>
      <c r="F13" s="432" t="s">
        <v>554</v>
      </c>
      <c r="G13" s="432"/>
      <c r="H13" s="141" t="s">
        <v>42</v>
      </c>
      <c r="I13" s="432"/>
      <c r="J13" s="432" t="s">
        <v>672</v>
      </c>
      <c r="K13" s="432"/>
      <c r="L13" s="432"/>
      <c r="M13" s="141" t="s">
        <v>42</v>
      </c>
      <c r="N13" s="432"/>
      <c r="O13" s="449" t="s">
        <v>780</v>
      </c>
      <c r="P13" s="449"/>
      <c r="Q13" s="449"/>
      <c r="R13" s="431" t="s">
        <v>41</v>
      </c>
      <c r="S13" s="450"/>
      <c r="T13" s="408"/>
      <c r="U13" s="408"/>
      <c r="V13" s="141" t="s">
        <v>45</v>
      </c>
      <c r="W13" s="409"/>
      <c r="X13" s="398" t="s">
        <v>232</v>
      </c>
      <c r="Y13" s="399" t="s">
        <v>95</v>
      </c>
      <c r="Z13" s="399" t="s">
        <v>369</v>
      </c>
      <c r="AA13" s="402"/>
      <c r="AB13" s="278">
        <v>10</v>
      </c>
    </row>
    <row r="14" spans="1:51" ht="105" customHeight="1">
      <c r="A14" s="203" t="s">
        <v>123</v>
      </c>
      <c r="B14" s="202" t="s">
        <v>104</v>
      </c>
      <c r="C14" s="178" t="s">
        <v>290</v>
      </c>
      <c r="D14" s="413" t="s">
        <v>266</v>
      </c>
      <c r="E14" s="143">
        <v>43160</v>
      </c>
      <c r="F14" s="432" t="s">
        <v>473</v>
      </c>
      <c r="G14" s="432" t="s">
        <v>473</v>
      </c>
      <c r="H14" s="141" t="s">
        <v>42</v>
      </c>
      <c r="I14" s="432"/>
      <c r="J14" s="432" t="s">
        <v>603</v>
      </c>
      <c r="K14" s="432" t="s">
        <v>602</v>
      </c>
      <c r="L14" s="432" t="s">
        <v>602</v>
      </c>
      <c r="M14" s="141" t="s">
        <v>42</v>
      </c>
      <c r="N14" s="432"/>
      <c r="O14" s="449" t="s">
        <v>708</v>
      </c>
      <c r="P14" s="449" t="s">
        <v>266</v>
      </c>
      <c r="Q14" s="449" t="s">
        <v>266</v>
      </c>
      <c r="R14" s="431" t="s">
        <v>42</v>
      </c>
      <c r="S14" s="450"/>
      <c r="T14" s="408"/>
      <c r="U14" s="408"/>
      <c r="V14" s="141" t="s">
        <v>45</v>
      </c>
      <c r="W14" s="409"/>
      <c r="X14" s="398" t="s">
        <v>232</v>
      </c>
      <c r="Y14" s="399" t="s">
        <v>275</v>
      </c>
      <c r="Z14" s="399" t="s">
        <v>370</v>
      </c>
      <c r="AA14" s="402"/>
      <c r="AB14" s="278">
        <v>11</v>
      </c>
    </row>
    <row r="15" spans="1:51" ht="123.75" customHeight="1">
      <c r="A15" s="203" t="s">
        <v>124</v>
      </c>
      <c r="B15" s="202" t="s">
        <v>104</v>
      </c>
      <c r="C15" s="178" t="s">
        <v>291</v>
      </c>
      <c r="D15" s="388" t="s">
        <v>393</v>
      </c>
      <c r="E15" s="143">
        <v>43160</v>
      </c>
      <c r="F15" s="432" t="s">
        <v>501</v>
      </c>
      <c r="G15" s="432"/>
      <c r="H15" s="141" t="s">
        <v>42</v>
      </c>
      <c r="I15" s="432"/>
      <c r="J15" s="432" t="s">
        <v>604</v>
      </c>
      <c r="K15" s="432"/>
      <c r="L15" s="432"/>
      <c r="M15" s="141" t="s">
        <v>42</v>
      </c>
      <c r="N15" s="432"/>
      <c r="O15" s="449" t="s">
        <v>709</v>
      </c>
      <c r="P15" s="456">
        <v>1</v>
      </c>
      <c r="Q15" s="456">
        <v>1</v>
      </c>
      <c r="R15" s="431" t="s">
        <v>42</v>
      </c>
      <c r="S15" s="450"/>
      <c r="T15" s="408"/>
      <c r="U15" s="408"/>
      <c r="V15" s="141" t="s">
        <v>45</v>
      </c>
      <c r="W15" s="409"/>
      <c r="X15" s="398" t="s">
        <v>232</v>
      </c>
      <c r="Y15" s="399" t="s">
        <v>275</v>
      </c>
      <c r="Z15" s="399" t="s">
        <v>370</v>
      </c>
      <c r="AA15" s="402"/>
      <c r="AB15" s="278">
        <v>12</v>
      </c>
    </row>
    <row r="16" spans="1:51" ht="110.25">
      <c r="A16" s="203" t="s">
        <v>125</v>
      </c>
      <c r="B16" s="202" t="s">
        <v>104</v>
      </c>
      <c r="C16" s="178" t="s">
        <v>291</v>
      </c>
      <c r="D16" s="388" t="s">
        <v>394</v>
      </c>
      <c r="E16" s="143">
        <v>42887</v>
      </c>
      <c r="F16" s="432" t="s">
        <v>474</v>
      </c>
      <c r="G16" s="432"/>
      <c r="H16" s="141" t="s">
        <v>41</v>
      </c>
      <c r="I16" s="432" t="s">
        <v>541</v>
      </c>
      <c r="J16" s="432" t="s">
        <v>576</v>
      </c>
      <c r="K16" s="432"/>
      <c r="L16" s="432"/>
      <c r="M16" s="141" t="s">
        <v>41</v>
      </c>
      <c r="N16" s="432"/>
      <c r="O16" s="449" t="s">
        <v>576</v>
      </c>
      <c r="P16" s="449"/>
      <c r="Q16" s="449"/>
      <c r="R16" s="431" t="s">
        <v>41</v>
      </c>
      <c r="S16" s="450"/>
      <c r="T16" s="408"/>
      <c r="U16" s="408"/>
      <c r="V16" s="141" t="s">
        <v>45</v>
      </c>
      <c r="W16" s="409"/>
      <c r="X16" s="398" t="s">
        <v>232</v>
      </c>
      <c r="Y16" s="399" t="s">
        <v>275</v>
      </c>
      <c r="Z16" s="399" t="s">
        <v>370</v>
      </c>
      <c r="AA16" s="402"/>
      <c r="AB16" s="278">
        <v>13</v>
      </c>
    </row>
    <row r="17" spans="1:28" ht="123.75" customHeight="1">
      <c r="A17" s="203" t="s">
        <v>126</v>
      </c>
      <c r="B17" s="202" t="s">
        <v>104</v>
      </c>
      <c r="C17" s="178" t="s">
        <v>292</v>
      </c>
      <c r="D17" s="388" t="s">
        <v>395</v>
      </c>
      <c r="E17" s="143">
        <v>43160</v>
      </c>
      <c r="F17" s="432" t="s">
        <v>542</v>
      </c>
      <c r="G17" s="432"/>
      <c r="H17" s="141" t="s">
        <v>42</v>
      </c>
      <c r="I17" s="432"/>
      <c r="J17" s="432" t="s">
        <v>577</v>
      </c>
      <c r="K17" s="432"/>
      <c r="L17" s="432"/>
      <c r="M17" s="141" t="s">
        <v>42</v>
      </c>
      <c r="N17" s="432"/>
      <c r="O17" s="449" t="s">
        <v>704</v>
      </c>
      <c r="P17" s="449"/>
      <c r="Q17" s="449"/>
      <c r="R17" s="431" t="s">
        <v>41</v>
      </c>
      <c r="S17" s="450"/>
      <c r="T17" s="408"/>
      <c r="U17" s="408"/>
      <c r="V17" s="141" t="s">
        <v>45</v>
      </c>
      <c r="W17" s="409"/>
      <c r="X17" s="398" t="s">
        <v>232</v>
      </c>
      <c r="Y17" s="399" t="s">
        <v>275</v>
      </c>
      <c r="Z17" s="399" t="s">
        <v>370</v>
      </c>
      <c r="AA17" s="402"/>
      <c r="AB17" s="278">
        <v>14</v>
      </c>
    </row>
    <row r="18" spans="1:28" ht="123.75" customHeight="1">
      <c r="A18" s="203" t="s">
        <v>127</v>
      </c>
      <c r="B18" s="202" t="s">
        <v>104</v>
      </c>
      <c r="C18" s="178" t="s">
        <v>292</v>
      </c>
      <c r="D18" s="388" t="s">
        <v>396</v>
      </c>
      <c r="E18" s="143">
        <v>43160</v>
      </c>
      <c r="F18" s="433">
        <v>0.96</v>
      </c>
      <c r="G18" s="433">
        <v>0.96</v>
      </c>
      <c r="H18" s="141" t="s">
        <v>42</v>
      </c>
      <c r="I18" s="432"/>
      <c r="J18" s="433">
        <v>0.97</v>
      </c>
      <c r="K18" s="433">
        <v>0.97</v>
      </c>
      <c r="L18" s="433">
        <v>0.97</v>
      </c>
      <c r="M18" s="141" t="s">
        <v>42</v>
      </c>
      <c r="N18" s="432"/>
      <c r="O18" s="456">
        <v>0.98</v>
      </c>
      <c r="P18" s="449"/>
      <c r="Q18" s="449"/>
      <c r="R18" s="431" t="s">
        <v>42</v>
      </c>
      <c r="S18" s="450"/>
      <c r="T18" s="408"/>
      <c r="U18" s="408"/>
      <c r="V18" s="141" t="s">
        <v>45</v>
      </c>
      <c r="W18" s="409"/>
      <c r="X18" s="398" t="s">
        <v>232</v>
      </c>
      <c r="Y18" s="399" t="s">
        <v>275</v>
      </c>
      <c r="Z18" s="399" t="s">
        <v>370</v>
      </c>
      <c r="AA18" s="402"/>
      <c r="AB18" s="278">
        <v>15</v>
      </c>
    </row>
    <row r="19" spans="1:28" ht="123.75" customHeight="1">
      <c r="A19" s="203" t="s">
        <v>128</v>
      </c>
      <c r="B19" s="202" t="s">
        <v>104</v>
      </c>
      <c r="C19" s="178" t="s">
        <v>292</v>
      </c>
      <c r="D19" s="388" t="s">
        <v>397</v>
      </c>
      <c r="E19" s="143">
        <v>43160</v>
      </c>
      <c r="F19" s="433">
        <v>0.78</v>
      </c>
      <c r="G19" s="433">
        <v>0.78</v>
      </c>
      <c r="H19" s="141" t="s">
        <v>42</v>
      </c>
      <c r="I19" s="432"/>
      <c r="J19" s="433">
        <v>0.86</v>
      </c>
      <c r="K19" s="433">
        <v>0.82</v>
      </c>
      <c r="L19" s="433">
        <v>0.82</v>
      </c>
      <c r="M19" s="141" t="s">
        <v>42</v>
      </c>
      <c r="N19" s="432"/>
      <c r="O19" s="456">
        <v>0.75</v>
      </c>
      <c r="P19" s="449"/>
      <c r="Q19" s="449"/>
      <c r="R19" s="431" t="s">
        <v>42</v>
      </c>
      <c r="S19" s="450"/>
      <c r="T19" s="408"/>
      <c r="U19" s="408"/>
      <c r="V19" s="141" t="s">
        <v>45</v>
      </c>
      <c r="W19" s="409"/>
      <c r="X19" s="398" t="s">
        <v>232</v>
      </c>
      <c r="Y19" s="399" t="s">
        <v>275</v>
      </c>
      <c r="Z19" s="399" t="s">
        <v>370</v>
      </c>
      <c r="AA19" s="402"/>
      <c r="AB19" s="278">
        <v>16</v>
      </c>
    </row>
    <row r="20" spans="1:28" ht="123.75" customHeight="1">
      <c r="A20" s="203" t="s">
        <v>129</v>
      </c>
      <c r="B20" s="202" t="s">
        <v>104</v>
      </c>
      <c r="C20" s="178" t="s">
        <v>292</v>
      </c>
      <c r="D20" s="388" t="s">
        <v>398</v>
      </c>
      <c r="E20" s="143">
        <v>43160</v>
      </c>
      <c r="F20" s="432" t="s">
        <v>543</v>
      </c>
      <c r="G20" s="432"/>
      <c r="H20" s="141" t="s">
        <v>42</v>
      </c>
      <c r="I20" s="432"/>
      <c r="J20" s="432" t="s">
        <v>578</v>
      </c>
      <c r="K20" s="432"/>
      <c r="L20" s="432"/>
      <c r="M20" s="141" t="s">
        <v>42</v>
      </c>
      <c r="N20" s="432"/>
      <c r="O20" s="449" t="s">
        <v>705</v>
      </c>
      <c r="P20" s="449"/>
      <c r="Q20" s="449"/>
      <c r="R20" s="431" t="s">
        <v>42</v>
      </c>
      <c r="S20" s="450"/>
      <c r="T20" s="408"/>
      <c r="U20" s="408"/>
      <c r="V20" s="141" t="s">
        <v>45</v>
      </c>
      <c r="W20" s="409"/>
      <c r="X20" s="398" t="s">
        <v>232</v>
      </c>
      <c r="Y20" s="399" t="s">
        <v>275</v>
      </c>
      <c r="Z20" s="399" t="s">
        <v>370</v>
      </c>
      <c r="AA20" s="402"/>
      <c r="AB20" s="278">
        <v>17</v>
      </c>
    </row>
    <row r="21" spans="1:28" ht="123.75" customHeight="1">
      <c r="A21" s="203" t="s">
        <v>130</v>
      </c>
      <c r="B21" s="202" t="s">
        <v>105</v>
      </c>
      <c r="C21" s="178" t="s">
        <v>293</v>
      </c>
      <c r="D21" s="388" t="s">
        <v>255</v>
      </c>
      <c r="E21" s="143">
        <v>43160</v>
      </c>
      <c r="F21" s="432" t="s">
        <v>480</v>
      </c>
      <c r="G21" s="432">
        <v>9</v>
      </c>
      <c r="H21" s="141" t="s">
        <v>42</v>
      </c>
      <c r="I21" s="432"/>
      <c r="J21" s="432" t="s">
        <v>585</v>
      </c>
      <c r="K21" s="432" t="s">
        <v>586</v>
      </c>
      <c r="L21" s="432" t="s">
        <v>255</v>
      </c>
      <c r="M21" s="141" t="s">
        <v>42</v>
      </c>
      <c r="N21" s="432"/>
      <c r="O21" s="449" t="s">
        <v>720</v>
      </c>
      <c r="P21" s="449" t="s">
        <v>721</v>
      </c>
      <c r="Q21" s="449" t="s">
        <v>255</v>
      </c>
      <c r="R21" s="431" t="s">
        <v>42</v>
      </c>
      <c r="S21" s="450"/>
      <c r="T21" s="408"/>
      <c r="U21" s="408"/>
      <c r="V21" s="141" t="s">
        <v>45</v>
      </c>
      <c r="W21" s="409"/>
      <c r="X21" s="398" t="s">
        <v>232</v>
      </c>
      <c r="Y21" s="399" t="s">
        <v>77</v>
      </c>
      <c r="Z21" s="399" t="s">
        <v>370</v>
      </c>
      <c r="AA21" s="402"/>
      <c r="AB21" s="278">
        <v>18</v>
      </c>
    </row>
    <row r="22" spans="1:28" ht="120">
      <c r="A22" s="203" t="s">
        <v>131</v>
      </c>
      <c r="B22" s="202" t="s">
        <v>105</v>
      </c>
      <c r="C22" s="178" t="s">
        <v>294</v>
      </c>
      <c r="D22" s="388" t="s">
        <v>256</v>
      </c>
      <c r="E22" s="143">
        <v>43160</v>
      </c>
      <c r="F22" s="432" t="s">
        <v>668</v>
      </c>
      <c r="G22" s="432">
        <v>3</v>
      </c>
      <c r="H22" s="141" t="s">
        <v>42</v>
      </c>
      <c r="I22" s="432" t="s">
        <v>544</v>
      </c>
      <c r="J22" s="432" t="s">
        <v>587</v>
      </c>
      <c r="K22" s="432" t="s">
        <v>588</v>
      </c>
      <c r="L22" s="432" t="s">
        <v>256</v>
      </c>
      <c r="M22" s="141" t="s">
        <v>42</v>
      </c>
      <c r="N22" s="432"/>
      <c r="O22" s="449" t="s">
        <v>722</v>
      </c>
      <c r="P22" s="449" t="s">
        <v>723</v>
      </c>
      <c r="Q22" s="449" t="s">
        <v>256</v>
      </c>
      <c r="R22" s="431" t="s">
        <v>42</v>
      </c>
      <c r="S22" s="450" t="s">
        <v>736</v>
      </c>
      <c r="T22" s="408"/>
      <c r="U22" s="408"/>
      <c r="V22" s="141" t="s">
        <v>45</v>
      </c>
      <c r="W22" s="409"/>
      <c r="X22" s="398" t="s">
        <v>232</v>
      </c>
      <c r="Y22" s="399" t="s">
        <v>77</v>
      </c>
      <c r="Z22" s="399" t="s">
        <v>370</v>
      </c>
      <c r="AA22" s="402"/>
      <c r="AB22" s="278">
        <v>19</v>
      </c>
    </row>
    <row r="23" spans="1:28" ht="123.75" customHeight="1">
      <c r="A23" s="203" t="s">
        <v>132</v>
      </c>
      <c r="B23" s="202" t="s">
        <v>105</v>
      </c>
      <c r="C23" s="178" t="s">
        <v>1</v>
      </c>
      <c r="D23" s="388" t="s">
        <v>88</v>
      </c>
      <c r="E23" s="143">
        <v>43160</v>
      </c>
      <c r="F23" s="433">
        <v>1</v>
      </c>
      <c r="G23" s="433">
        <v>1</v>
      </c>
      <c r="H23" s="141" t="s">
        <v>42</v>
      </c>
      <c r="I23" s="432"/>
      <c r="J23" s="433">
        <v>0.99</v>
      </c>
      <c r="K23" s="433">
        <v>0.99</v>
      </c>
      <c r="L23" s="433">
        <v>0.99</v>
      </c>
      <c r="M23" s="141" t="s">
        <v>42</v>
      </c>
      <c r="N23" s="432"/>
      <c r="O23" s="456">
        <v>1</v>
      </c>
      <c r="P23" s="456">
        <v>0.99</v>
      </c>
      <c r="Q23" s="456">
        <v>0.99</v>
      </c>
      <c r="R23" s="431" t="s">
        <v>42</v>
      </c>
      <c r="S23" s="450"/>
      <c r="T23" s="408"/>
      <c r="U23" s="408"/>
      <c r="V23" s="141" t="s">
        <v>45</v>
      </c>
      <c r="W23" s="409"/>
      <c r="X23" s="398" t="s">
        <v>232</v>
      </c>
      <c r="Y23" s="399" t="s">
        <v>77</v>
      </c>
      <c r="Z23" s="399" t="s">
        <v>370</v>
      </c>
      <c r="AA23" s="402"/>
      <c r="AB23" s="278">
        <v>20</v>
      </c>
    </row>
    <row r="24" spans="1:28" ht="123.75" customHeight="1">
      <c r="A24" s="203" t="s">
        <v>133</v>
      </c>
      <c r="B24" s="202" t="s">
        <v>105</v>
      </c>
      <c r="C24" s="178" t="s">
        <v>1</v>
      </c>
      <c r="D24" s="388" t="s">
        <v>91</v>
      </c>
      <c r="E24" s="143">
        <v>43160</v>
      </c>
      <c r="F24" s="433">
        <v>0.68</v>
      </c>
      <c r="G24" s="433">
        <v>0.7</v>
      </c>
      <c r="H24" s="141" t="s">
        <v>42</v>
      </c>
      <c r="I24" s="432" t="s">
        <v>547</v>
      </c>
      <c r="J24" s="433">
        <v>0.7</v>
      </c>
      <c r="K24" s="433">
        <v>0.7</v>
      </c>
      <c r="L24" s="433">
        <v>0.7</v>
      </c>
      <c r="M24" s="141" t="s">
        <v>42</v>
      </c>
      <c r="N24" s="432"/>
      <c r="O24" s="456">
        <v>0.74</v>
      </c>
      <c r="P24" s="456">
        <v>0.75</v>
      </c>
      <c r="Q24" s="456">
        <v>0.7</v>
      </c>
      <c r="R24" s="431" t="s">
        <v>42</v>
      </c>
      <c r="S24" s="450"/>
      <c r="T24" s="408"/>
      <c r="U24" s="408"/>
      <c r="V24" s="141" t="s">
        <v>45</v>
      </c>
      <c r="W24" s="409"/>
      <c r="X24" s="398" t="s">
        <v>232</v>
      </c>
      <c r="Y24" s="399" t="s">
        <v>77</v>
      </c>
      <c r="Z24" s="399" t="s">
        <v>370</v>
      </c>
      <c r="AA24" s="402"/>
      <c r="AB24" s="278">
        <v>21</v>
      </c>
    </row>
    <row r="25" spans="1:28" ht="195">
      <c r="A25" s="203" t="s">
        <v>134</v>
      </c>
      <c r="B25" s="202" t="s">
        <v>105</v>
      </c>
      <c r="C25" s="178" t="s">
        <v>257</v>
      </c>
      <c r="D25" s="388" t="s">
        <v>295</v>
      </c>
      <c r="E25" s="143">
        <v>43160</v>
      </c>
      <c r="F25" s="432" t="s">
        <v>481</v>
      </c>
      <c r="G25" s="432" t="s">
        <v>481</v>
      </c>
      <c r="H25" s="141" t="s">
        <v>44</v>
      </c>
      <c r="I25" s="432" t="s">
        <v>536</v>
      </c>
      <c r="J25" s="432" t="s">
        <v>680</v>
      </c>
      <c r="K25" s="432"/>
      <c r="L25" s="432"/>
      <c r="M25" s="141" t="s">
        <v>42</v>
      </c>
      <c r="N25" s="432"/>
      <c r="O25" s="449" t="s">
        <v>725</v>
      </c>
      <c r="P25" s="449" t="s">
        <v>725</v>
      </c>
      <c r="Q25" s="449" t="s">
        <v>725</v>
      </c>
      <c r="R25" s="431" t="s">
        <v>42</v>
      </c>
      <c r="S25" s="449" t="s">
        <v>724</v>
      </c>
      <c r="T25" s="408"/>
      <c r="U25" s="408"/>
      <c r="V25" s="141" t="s">
        <v>45</v>
      </c>
      <c r="W25" s="409"/>
      <c r="X25" s="398" t="s">
        <v>232</v>
      </c>
      <c r="Y25" s="399" t="s">
        <v>77</v>
      </c>
      <c r="Z25" s="399" t="s">
        <v>370</v>
      </c>
      <c r="AA25" s="402"/>
      <c r="AB25" s="278">
        <v>22</v>
      </c>
    </row>
    <row r="26" spans="1:28" ht="300">
      <c r="A26" s="203" t="s">
        <v>135</v>
      </c>
      <c r="B26" s="202" t="s">
        <v>105</v>
      </c>
      <c r="C26" s="178" t="s">
        <v>382</v>
      </c>
      <c r="D26" s="388" t="s">
        <v>378</v>
      </c>
      <c r="E26" s="143">
        <v>43160</v>
      </c>
      <c r="F26" s="432" t="s">
        <v>482</v>
      </c>
      <c r="G26" s="432" t="s">
        <v>483</v>
      </c>
      <c r="H26" s="141" t="s">
        <v>42</v>
      </c>
      <c r="I26" s="432"/>
      <c r="J26" s="432" t="s">
        <v>642</v>
      </c>
      <c r="K26" s="432" t="s">
        <v>643</v>
      </c>
      <c r="L26" s="432" t="s">
        <v>644</v>
      </c>
      <c r="M26" s="141" t="s">
        <v>42</v>
      </c>
      <c r="N26" s="432" t="s">
        <v>679</v>
      </c>
      <c r="O26" s="449" t="s">
        <v>726</v>
      </c>
      <c r="P26" s="449" t="s">
        <v>727</v>
      </c>
      <c r="Q26" s="449" t="s">
        <v>728</v>
      </c>
      <c r="R26" s="431" t="s">
        <v>42</v>
      </c>
      <c r="S26" s="450" t="s">
        <v>729</v>
      </c>
      <c r="T26" s="408"/>
      <c r="U26" s="408"/>
      <c r="V26" s="141" t="s">
        <v>45</v>
      </c>
      <c r="W26" s="409"/>
      <c r="X26" s="398" t="s">
        <v>232</v>
      </c>
      <c r="Y26" s="399" t="s">
        <v>77</v>
      </c>
      <c r="Z26" s="399" t="s">
        <v>370</v>
      </c>
      <c r="AA26" s="402"/>
      <c r="AB26" s="278">
        <v>23</v>
      </c>
    </row>
    <row r="27" spans="1:28" ht="123.75" customHeight="1">
      <c r="A27" s="203" t="s">
        <v>136</v>
      </c>
      <c r="B27" s="202" t="s">
        <v>105</v>
      </c>
      <c r="C27" s="178" t="s">
        <v>296</v>
      </c>
      <c r="D27" s="388" t="s">
        <v>399</v>
      </c>
      <c r="E27" s="143">
        <v>43160</v>
      </c>
      <c r="F27" s="432" t="s">
        <v>484</v>
      </c>
      <c r="G27" s="432" t="s">
        <v>485</v>
      </c>
      <c r="H27" s="141" t="s">
        <v>42</v>
      </c>
      <c r="I27" s="432" t="s">
        <v>486</v>
      </c>
      <c r="J27" s="432" t="s">
        <v>645</v>
      </c>
      <c r="K27" s="432"/>
      <c r="L27" s="432" t="s">
        <v>646</v>
      </c>
      <c r="M27" s="141" t="s">
        <v>42</v>
      </c>
      <c r="N27" s="432" t="s">
        <v>486</v>
      </c>
      <c r="O27" s="449" t="s">
        <v>730</v>
      </c>
      <c r="P27" s="449" t="s">
        <v>730</v>
      </c>
      <c r="Q27" s="449" t="s">
        <v>731</v>
      </c>
      <c r="R27" s="431" t="s">
        <v>42</v>
      </c>
      <c r="S27" s="450" t="s">
        <v>486</v>
      </c>
      <c r="T27" s="408"/>
      <c r="U27" s="408"/>
      <c r="V27" s="141" t="s">
        <v>45</v>
      </c>
      <c r="W27" s="409"/>
      <c r="X27" s="398" t="s">
        <v>232</v>
      </c>
      <c r="Y27" s="399" t="s">
        <v>77</v>
      </c>
      <c r="Z27" s="399" t="s">
        <v>370</v>
      </c>
      <c r="AA27" s="402"/>
      <c r="AB27" s="278">
        <v>24</v>
      </c>
    </row>
    <row r="28" spans="1:28" ht="123.75" customHeight="1">
      <c r="A28" s="203" t="s">
        <v>137</v>
      </c>
      <c r="B28" s="202" t="s">
        <v>105</v>
      </c>
      <c r="C28" s="178" t="s">
        <v>383</v>
      </c>
      <c r="D28" s="388" t="s">
        <v>377</v>
      </c>
      <c r="E28" s="143">
        <v>43160</v>
      </c>
      <c r="F28" s="432" t="s">
        <v>487</v>
      </c>
      <c r="G28" s="432" t="s">
        <v>488</v>
      </c>
      <c r="H28" s="141" t="s">
        <v>42</v>
      </c>
      <c r="I28" s="432" t="s">
        <v>486</v>
      </c>
      <c r="J28" s="432" t="s">
        <v>647</v>
      </c>
      <c r="K28" s="432"/>
      <c r="L28" s="432" t="s">
        <v>648</v>
      </c>
      <c r="M28" s="141" t="s">
        <v>42</v>
      </c>
      <c r="N28" s="432" t="s">
        <v>486</v>
      </c>
      <c r="O28" s="449" t="s">
        <v>760</v>
      </c>
      <c r="P28" s="449" t="s">
        <v>732</v>
      </c>
      <c r="Q28" s="449" t="s">
        <v>733</v>
      </c>
      <c r="R28" s="431" t="s">
        <v>27</v>
      </c>
      <c r="S28" s="450" t="s">
        <v>734</v>
      </c>
      <c r="T28" s="408"/>
      <c r="U28" s="408"/>
      <c r="V28" s="141" t="s">
        <v>45</v>
      </c>
      <c r="W28" s="409"/>
      <c r="X28" s="398" t="s">
        <v>232</v>
      </c>
      <c r="Y28" s="399" t="s">
        <v>77</v>
      </c>
      <c r="Z28" s="399" t="s">
        <v>370</v>
      </c>
      <c r="AA28" s="402"/>
      <c r="AB28" s="278">
        <v>25</v>
      </c>
    </row>
    <row r="29" spans="1:28" ht="123.75" customHeight="1">
      <c r="A29" s="203" t="s">
        <v>138</v>
      </c>
      <c r="B29" s="202" t="s">
        <v>107</v>
      </c>
      <c r="C29" s="178" t="s">
        <v>258</v>
      </c>
      <c r="D29" s="388" t="s">
        <v>384</v>
      </c>
      <c r="E29" s="143"/>
      <c r="F29" s="432" t="s">
        <v>555</v>
      </c>
      <c r="G29" s="432"/>
      <c r="H29" s="141" t="s">
        <v>42</v>
      </c>
      <c r="I29" s="432"/>
      <c r="J29" s="432" t="s">
        <v>618</v>
      </c>
      <c r="K29" s="432"/>
      <c r="L29" s="432"/>
      <c r="M29" s="141" t="s">
        <v>41</v>
      </c>
      <c r="N29" s="432"/>
      <c r="O29" s="458" t="s">
        <v>686</v>
      </c>
      <c r="P29" s="449"/>
      <c r="Q29" s="449"/>
      <c r="R29" s="431" t="s">
        <v>41</v>
      </c>
      <c r="S29" s="450"/>
      <c r="T29" s="408"/>
      <c r="U29" s="408"/>
      <c r="V29" s="141" t="s">
        <v>45</v>
      </c>
      <c r="W29" s="409"/>
      <c r="X29" s="398" t="s">
        <v>232</v>
      </c>
      <c r="Y29" s="399" t="s">
        <v>77</v>
      </c>
      <c r="Z29" s="399" t="s">
        <v>370</v>
      </c>
      <c r="AA29" s="402"/>
      <c r="AB29" s="278">
        <v>26</v>
      </c>
    </row>
    <row r="30" spans="1:28" ht="123.75" customHeight="1">
      <c r="A30" s="203" t="s">
        <v>139</v>
      </c>
      <c r="B30" s="202" t="s">
        <v>107</v>
      </c>
      <c r="C30" s="178" t="s">
        <v>297</v>
      </c>
      <c r="D30" s="388" t="s">
        <v>400</v>
      </c>
      <c r="E30" s="143">
        <v>43132</v>
      </c>
      <c r="F30" s="432"/>
      <c r="G30" s="432"/>
      <c r="H30" s="141" t="s">
        <v>44</v>
      </c>
      <c r="I30" s="432"/>
      <c r="J30" s="432" t="s">
        <v>619</v>
      </c>
      <c r="K30" s="432"/>
      <c r="L30" s="432"/>
      <c r="M30" s="141" t="s">
        <v>42</v>
      </c>
      <c r="N30" s="432"/>
      <c r="O30" s="449" t="s">
        <v>687</v>
      </c>
      <c r="P30" s="449"/>
      <c r="Q30" s="449"/>
      <c r="R30" s="431" t="s">
        <v>42</v>
      </c>
      <c r="S30" s="450"/>
      <c r="T30" s="408"/>
      <c r="U30" s="408"/>
      <c r="V30" s="141" t="s">
        <v>45</v>
      </c>
      <c r="W30" s="409"/>
      <c r="X30" s="398" t="s">
        <v>232</v>
      </c>
      <c r="Y30" s="399" t="s">
        <v>77</v>
      </c>
      <c r="Z30" s="399" t="s">
        <v>370</v>
      </c>
      <c r="AA30" s="402"/>
      <c r="AB30" s="278">
        <v>27</v>
      </c>
    </row>
    <row r="31" spans="1:28" ht="123.75" customHeight="1">
      <c r="A31" s="203" t="s">
        <v>140</v>
      </c>
      <c r="B31" s="202" t="s">
        <v>107</v>
      </c>
      <c r="C31" s="178" t="s">
        <v>92</v>
      </c>
      <c r="D31" s="388" t="s">
        <v>401</v>
      </c>
      <c r="E31" s="143">
        <v>43160</v>
      </c>
      <c r="F31" s="432"/>
      <c r="G31" s="432"/>
      <c r="H31" s="141" t="s">
        <v>44</v>
      </c>
      <c r="I31" s="432"/>
      <c r="J31" s="432"/>
      <c r="K31" s="432"/>
      <c r="L31" s="432"/>
      <c r="M31" s="141" t="s">
        <v>44</v>
      </c>
      <c r="N31" s="432"/>
      <c r="O31" s="449" t="s">
        <v>758</v>
      </c>
      <c r="P31" s="449"/>
      <c r="Q31" s="449"/>
      <c r="R31" s="431" t="s">
        <v>42</v>
      </c>
      <c r="S31" s="450"/>
      <c r="T31" s="408"/>
      <c r="U31" s="408"/>
      <c r="V31" s="141" t="s">
        <v>45</v>
      </c>
      <c r="W31" s="409"/>
      <c r="X31" s="398" t="s">
        <v>232</v>
      </c>
      <c r="Y31" s="399" t="s">
        <v>77</v>
      </c>
      <c r="Z31" s="399" t="s">
        <v>370</v>
      </c>
      <c r="AA31" s="402"/>
      <c r="AB31" s="278">
        <v>28</v>
      </c>
    </row>
    <row r="32" spans="1:28" ht="123.75" customHeight="1">
      <c r="A32" s="203" t="s">
        <v>141</v>
      </c>
      <c r="B32" s="202" t="s">
        <v>107</v>
      </c>
      <c r="C32" s="178" t="s">
        <v>298</v>
      </c>
      <c r="D32" s="388" t="s">
        <v>402</v>
      </c>
      <c r="E32" s="143">
        <v>43160</v>
      </c>
      <c r="F32" s="432" t="s">
        <v>496</v>
      </c>
      <c r="G32" s="432"/>
      <c r="H32" s="141" t="s">
        <v>44</v>
      </c>
      <c r="I32" s="432"/>
      <c r="J32" s="432" t="s">
        <v>656</v>
      </c>
      <c r="K32" s="432"/>
      <c r="L32" s="432"/>
      <c r="M32" s="141" t="s">
        <v>42</v>
      </c>
      <c r="N32" s="432"/>
      <c r="O32" s="457" t="s">
        <v>763</v>
      </c>
      <c r="P32" s="449"/>
      <c r="Q32" s="449"/>
      <c r="R32" s="431" t="s">
        <v>42</v>
      </c>
      <c r="S32" s="450"/>
      <c r="T32" s="408"/>
      <c r="U32" s="408"/>
      <c r="V32" s="141" t="s">
        <v>45</v>
      </c>
      <c r="W32" s="409"/>
      <c r="X32" s="398" t="s">
        <v>232</v>
      </c>
      <c r="Y32" s="399" t="s">
        <v>77</v>
      </c>
      <c r="Z32" s="399" t="s">
        <v>370</v>
      </c>
      <c r="AA32" s="402"/>
      <c r="AB32" s="278">
        <v>29</v>
      </c>
    </row>
    <row r="33" spans="1:28" ht="123.75" customHeight="1">
      <c r="A33" s="203" t="s">
        <v>142</v>
      </c>
      <c r="B33" s="202" t="s">
        <v>105</v>
      </c>
      <c r="C33" s="178" t="s">
        <v>299</v>
      </c>
      <c r="D33" s="388" t="s">
        <v>403</v>
      </c>
      <c r="E33" s="143">
        <v>42826</v>
      </c>
      <c r="F33" s="432" t="s">
        <v>489</v>
      </c>
      <c r="G33" s="432"/>
      <c r="H33" s="141" t="s">
        <v>41</v>
      </c>
      <c r="I33" s="432" t="s">
        <v>495</v>
      </c>
      <c r="J33" s="432" t="s">
        <v>576</v>
      </c>
      <c r="K33" s="432"/>
      <c r="L33" s="432"/>
      <c r="M33" s="141" t="s">
        <v>41</v>
      </c>
      <c r="N33" s="432"/>
      <c r="O33" s="449" t="s">
        <v>576</v>
      </c>
      <c r="P33" s="449"/>
      <c r="Q33" s="449"/>
      <c r="R33" s="431" t="s">
        <v>41</v>
      </c>
      <c r="S33" s="450"/>
      <c r="T33" s="408"/>
      <c r="U33" s="408"/>
      <c r="V33" s="141" t="s">
        <v>45</v>
      </c>
      <c r="W33" s="409"/>
      <c r="X33" s="398" t="s">
        <v>232</v>
      </c>
      <c r="Y33" s="399" t="s">
        <v>77</v>
      </c>
      <c r="Z33" s="399" t="s">
        <v>370</v>
      </c>
      <c r="AA33" s="402"/>
      <c r="AB33" s="278">
        <v>30</v>
      </c>
    </row>
    <row r="34" spans="1:28" ht="123.75" customHeight="1">
      <c r="A34" s="203" t="s">
        <v>143</v>
      </c>
      <c r="B34" s="202" t="s">
        <v>105</v>
      </c>
      <c r="C34" s="178" t="s">
        <v>299</v>
      </c>
      <c r="D34" s="388" t="s">
        <v>404</v>
      </c>
      <c r="E34" s="143">
        <v>42979</v>
      </c>
      <c r="F34" s="432"/>
      <c r="G34" s="432"/>
      <c r="H34" s="141" t="s">
        <v>44</v>
      </c>
      <c r="I34" s="432"/>
      <c r="J34" s="432" t="s">
        <v>654</v>
      </c>
      <c r="K34" s="432"/>
      <c r="L34" s="432"/>
      <c r="M34" s="141" t="s">
        <v>41</v>
      </c>
      <c r="N34" s="432"/>
      <c r="O34" s="449" t="s">
        <v>684</v>
      </c>
      <c r="P34" s="449"/>
      <c r="Q34" s="449"/>
      <c r="R34" s="431" t="s">
        <v>41</v>
      </c>
      <c r="S34" s="450"/>
      <c r="T34" s="408"/>
      <c r="U34" s="408"/>
      <c r="V34" s="141" t="s">
        <v>45</v>
      </c>
      <c r="W34" s="409"/>
      <c r="X34" s="398" t="s">
        <v>232</v>
      </c>
      <c r="Y34" s="399" t="s">
        <v>77</v>
      </c>
      <c r="Z34" s="399" t="s">
        <v>370</v>
      </c>
      <c r="AA34" s="402"/>
      <c r="AB34" s="278">
        <v>31</v>
      </c>
    </row>
    <row r="35" spans="1:28" ht="123.75" customHeight="1">
      <c r="A35" s="203" t="s">
        <v>144</v>
      </c>
      <c r="B35" s="202" t="s">
        <v>105</v>
      </c>
      <c r="C35" s="178" t="s">
        <v>299</v>
      </c>
      <c r="D35" s="388" t="s">
        <v>405</v>
      </c>
      <c r="E35" s="143">
        <v>42979</v>
      </c>
      <c r="F35" s="432"/>
      <c r="G35" s="432"/>
      <c r="H35" s="141" t="s">
        <v>44</v>
      </c>
      <c r="I35" s="432"/>
      <c r="J35" s="432" t="s">
        <v>655</v>
      </c>
      <c r="K35" s="432"/>
      <c r="L35" s="432"/>
      <c r="M35" s="141" t="s">
        <v>41</v>
      </c>
      <c r="N35" s="432"/>
      <c r="O35" s="449" t="s">
        <v>684</v>
      </c>
      <c r="P35" s="449"/>
      <c r="Q35" s="449"/>
      <c r="R35" s="431" t="s">
        <v>41</v>
      </c>
      <c r="S35" s="450"/>
      <c r="T35" s="408"/>
      <c r="U35" s="408"/>
      <c r="V35" s="141" t="s">
        <v>45</v>
      </c>
      <c r="W35" s="409"/>
      <c r="X35" s="398" t="s">
        <v>232</v>
      </c>
      <c r="Y35" s="399" t="s">
        <v>77</v>
      </c>
      <c r="Z35" s="399" t="s">
        <v>370</v>
      </c>
      <c r="AA35" s="402"/>
      <c r="AB35" s="278">
        <v>32</v>
      </c>
    </row>
    <row r="36" spans="1:28" ht="123.75" customHeight="1">
      <c r="A36" s="203" t="s">
        <v>145</v>
      </c>
      <c r="B36" s="202" t="s">
        <v>105</v>
      </c>
      <c r="C36" s="178" t="s">
        <v>299</v>
      </c>
      <c r="D36" s="388" t="s">
        <v>406</v>
      </c>
      <c r="E36" s="143">
        <v>42887</v>
      </c>
      <c r="F36" s="432" t="s">
        <v>491</v>
      </c>
      <c r="G36" s="432" t="s">
        <v>490</v>
      </c>
      <c r="H36" s="141" t="s">
        <v>41</v>
      </c>
      <c r="I36" s="432"/>
      <c r="J36" s="432" t="s">
        <v>576</v>
      </c>
      <c r="K36" s="432"/>
      <c r="L36" s="432"/>
      <c r="M36" s="141" t="s">
        <v>41</v>
      </c>
      <c r="N36" s="432"/>
      <c r="O36" s="449" t="s">
        <v>635</v>
      </c>
      <c r="P36" s="449"/>
      <c r="Q36" s="449"/>
      <c r="R36" s="431" t="s">
        <v>41</v>
      </c>
      <c r="S36" s="450"/>
      <c r="T36" s="408"/>
      <c r="U36" s="408"/>
      <c r="V36" s="141" t="s">
        <v>45</v>
      </c>
      <c r="W36" s="409"/>
      <c r="X36" s="398" t="s">
        <v>232</v>
      </c>
      <c r="Y36" s="399" t="s">
        <v>77</v>
      </c>
      <c r="Z36" s="399" t="s">
        <v>370</v>
      </c>
      <c r="AA36" s="402"/>
      <c r="AB36" s="278">
        <v>33</v>
      </c>
    </row>
    <row r="37" spans="1:28" ht="123.75" customHeight="1">
      <c r="A37" s="203" t="s">
        <v>146</v>
      </c>
      <c r="B37" s="202" t="s">
        <v>107</v>
      </c>
      <c r="C37" s="178" t="s">
        <v>299</v>
      </c>
      <c r="D37" s="388" t="s">
        <v>407</v>
      </c>
      <c r="E37" s="143">
        <v>43070</v>
      </c>
      <c r="F37" s="432"/>
      <c r="G37" s="432"/>
      <c r="H37" s="141" t="s">
        <v>44</v>
      </c>
      <c r="I37" s="432"/>
      <c r="J37" s="432" t="s">
        <v>657</v>
      </c>
      <c r="K37" s="432"/>
      <c r="L37" s="432"/>
      <c r="M37" s="141" t="s">
        <v>42</v>
      </c>
      <c r="N37" s="432"/>
      <c r="O37" s="449" t="s">
        <v>688</v>
      </c>
      <c r="P37" s="449"/>
      <c r="Q37" s="449"/>
      <c r="R37" s="431" t="s">
        <v>41</v>
      </c>
      <c r="S37" s="450"/>
      <c r="T37" s="408"/>
      <c r="U37" s="408"/>
      <c r="V37" s="141" t="s">
        <v>45</v>
      </c>
      <c r="W37" s="409"/>
      <c r="X37" s="398" t="s">
        <v>232</v>
      </c>
      <c r="Y37" s="399" t="s">
        <v>77</v>
      </c>
      <c r="Z37" s="399" t="s">
        <v>370</v>
      </c>
      <c r="AA37" s="402"/>
      <c r="AB37" s="278">
        <v>34</v>
      </c>
    </row>
    <row r="38" spans="1:28" ht="123.75" customHeight="1">
      <c r="A38" s="203" t="s">
        <v>147</v>
      </c>
      <c r="B38" s="202" t="s">
        <v>272</v>
      </c>
      <c r="C38" s="178" t="s">
        <v>298</v>
      </c>
      <c r="D38" s="388" t="s">
        <v>408</v>
      </c>
      <c r="E38" s="143">
        <v>43070</v>
      </c>
      <c r="F38" s="432" t="s">
        <v>510</v>
      </c>
      <c r="G38" s="432"/>
      <c r="H38" s="141" t="s">
        <v>44</v>
      </c>
      <c r="I38" s="432"/>
      <c r="J38" s="432" t="s">
        <v>611</v>
      </c>
      <c r="K38" s="432"/>
      <c r="L38" s="432"/>
      <c r="M38" s="141" t="s">
        <v>42</v>
      </c>
      <c r="N38" s="432"/>
      <c r="O38" s="449" t="s">
        <v>749</v>
      </c>
      <c r="P38" s="449"/>
      <c r="Q38" s="449"/>
      <c r="R38" s="431" t="s">
        <v>41</v>
      </c>
      <c r="S38" s="450"/>
      <c r="T38" s="408"/>
      <c r="U38" s="408"/>
      <c r="V38" s="141" t="s">
        <v>45</v>
      </c>
      <c r="W38" s="409"/>
      <c r="X38" s="398" t="s">
        <v>232</v>
      </c>
      <c r="Y38" s="399" t="s">
        <v>276</v>
      </c>
      <c r="Z38" s="399" t="s">
        <v>370</v>
      </c>
      <c r="AA38" s="402"/>
      <c r="AB38" s="278">
        <v>35</v>
      </c>
    </row>
    <row r="39" spans="1:28" ht="123.75" customHeight="1">
      <c r="A39" s="203" t="s">
        <v>148</v>
      </c>
      <c r="B39" s="202" t="s">
        <v>272</v>
      </c>
      <c r="C39" s="178" t="s">
        <v>298</v>
      </c>
      <c r="D39" s="388" t="s">
        <v>409</v>
      </c>
      <c r="E39" s="143">
        <v>43070</v>
      </c>
      <c r="F39" s="432" t="s">
        <v>562</v>
      </c>
      <c r="G39" s="432"/>
      <c r="H39" s="141" t="s">
        <v>42</v>
      </c>
      <c r="I39" s="432"/>
      <c r="J39" s="432" t="s">
        <v>610</v>
      </c>
      <c r="K39" s="432"/>
      <c r="L39" s="432"/>
      <c r="M39" s="141" t="s">
        <v>42</v>
      </c>
      <c r="N39" s="432"/>
      <c r="O39" s="457" t="s">
        <v>764</v>
      </c>
      <c r="P39" s="449"/>
      <c r="Q39" s="449"/>
      <c r="R39" s="431" t="s">
        <v>41</v>
      </c>
      <c r="S39" s="450"/>
      <c r="T39" s="408"/>
      <c r="U39" s="408"/>
      <c r="V39" s="141" t="s">
        <v>45</v>
      </c>
      <c r="W39" s="409"/>
      <c r="X39" s="398" t="s">
        <v>232</v>
      </c>
      <c r="Y39" s="399" t="s">
        <v>276</v>
      </c>
      <c r="Z39" s="399" t="s">
        <v>370</v>
      </c>
      <c r="AA39" s="402"/>
      <c r="AB39" s="278">
        <v>36</v>
      </c>
    </row>
    <row r="40" spans="1:28" ht="123.75" customHeight="1">
      <c r="A40" s="203" t="s">
        <v>149</v>
      </c>
      <c r="B40" s="202" t="s">
        <v>109</v>
      </c>
      <c r="C40" s="178" t="s">
        <v>298</v>
      </c>
      <c r="D40" s="388" t="s">
        <v>410</v>
      </c>
      <c r="E40" s="143">
        <v>43070</v>
      </c>
      <c r="F40" s="432"/>
      <c r="G40" s="432"/>
      <c r="H40" s="141" t="s">
        <v>44</v>
      </c>
      <c r="I40" s="432"/>
      <c r="J40" s="432"/>
      <c r="K40" s="432"/>
      <c r="L40" s="432"/>
      <c r="M40" s="141" t="s">
        <v>44</v>
      </c>
      <c r="N40" s="432"/>
      <c r="O40" s="449" t="s">
        <v>700</v>
      </c>
      <c r="P40" s="449"/>
      <c r="Q40" s="449"/>
      <c r="R40" s="431" t="s">
        <v>41</v>
      </c>
      <c r="S40" s="450"/>
      <c r="T40" s="408"/>
      <c r="U40" s="408"/>
      <c r="V40" s="141" t="s">
        <v>45</v>
      </c>
      <c r="W40" s="409"/>
      <c r="X40" s="398" t="s">
        <v>232</v>
      </c>
      <c r="Y40" s="399" t="s">
        <v>77</v>
      </c>
      <c r="Z40" s="399" t="s">
        <v>370</v>
      </c>
      <c r="AA40" s="402"/>
      <c r="AB40" s="278">
        <v>37</v>
      </c>
    </row>
    <row r="41" spans="1:28" ht="150">
      <c r="A41" s="203" t="s">
        <v>150</v>
      </c>
      <c r="B41" s="202" t="s">
        <v>106</v>
      </c>
      <c r="C41" s="178" t="s">
        <v>298</v>
      </c>
      <c r="D41" s="388" t="s">
        <v>411</v>
      </c>
      <c r="E41" s="143">
        <v>43160</v>
      </c>
      <c r="F41" s="432"/>
      <c r="G41" s="432"/>
      <c r="H41" s="141" t="s">
        <v>44</v>
      </c>
      <c r="I41" s="432"/>
      <c r="J41" s="432"/>
      <c r="K41" s="432"/>
      <c r="L41" s="432"/>
      <c r="M41" s="141" t="s">
        <v>44</v>
      </c>
      <c r="N41" s="432"/>
      <c r="O41" s="449" t="s">
        <v>711</v>
      </c>
      <c r="P41" s="449"/>
      <c r="Q41" s="449"/>
      <c r="R41" s="431" t="s">
        <v>42</v>
      </c>
      <c r="S41" s="450" t="s">
        <v>710</v>
      </c>
      <c r="T41" s="408"/>
      <c r="U41" s="408"/>
      <c r="V41" s="141" t="s">
        <v>45</v>
      </c>
      <c r="W41" s="409"/>
      <c r="X41" s="398" t="s">
        <v>232</v>
      </c>
      <c r="Y41" s="399" t="s">
        <v>77</v>
      </c>
      <c r="Z41" s="399" t="s">
        <v>370</v>
      </c>
      <c r="AA41" s="402"/>
      <c r="AB41" s="278">
        <v>38</v>
      </c>
    </row>
    <row r="42" spans="1:28" ht="123.75" customHeight="1">
      <c r="A42" s="203" t="s">
        <v>151</v>
      </c>
      <c r="B42" s="202" t="s">
        <v>106</v>
      </c>
      <c r="C42" s="178" t="s">
        <v>298</v>
      </c>
      <c r="D42" s="388" t="s">
        <v>412</v>
      </c>
      <c r="E42" s="143">
        <v>42887</v>
      </c>
      <c r="F42" s="432" t="s">
        <v>517</v>
      </c>
      <c r="G42" s="432"/>
      <c r="H42" s="141" t="s">
        <v>41</v>
      </c>
      <c r="I42" s="432"/>
      <c r="J42" s="432" t="s">
        <v>576</v>
      </c>
      <c r="K42" s="432"/>
      <c r="L42" s="432"/>
      <c r="M42" s="141" t="s">
        <v>41</v>
      </c>
      <c r="N42" s="432"/>
      <c r="O42" s="449" t="s">
        <v>576</v>
      </c>
      <c r="P42" s="449"/>
      <c r="Q42" s="449"/>
      <c r="R42" s="431" t="s">
        <v>41</v>
      </c>
      <c r="S42" s="450"/>
      <c r="T42" s="408"/>
      <c r="U42" s="408"/>
      <c r="V42" s="141" t="s">
        <v>45</v>
      </c>
      <c r="W42" s="409"/>
      <c r="X42" s="398" t="s">
        <v>232</v>
      </c>
      <c r="Y42" s="399" t="s">
        <v>77</v>
      </c>
      <c r="Z42" s="399" t="s">
        <v>370</v>
      </c>
      <c r="AA42" s="402"/>
      <c r="AB42" s="278">
        <v>39</v>
      </c>
    </row>
    <row r="43" spans="1:28" ht="123.75" customHeight="1">
      <c r="A43" s="203" t="s">
        <v>152</v>
      </c>
      <c r="B43" s="202" t="s">
        <v>106</v>
      </c>
      <c r="C43" s="178" t="s">
        <v>298</v>
      </c>
      <c r="D43" s="388" t="s">
        <v>413</v>
      </c>
      <c r="E43" s="143">
        <v>43160</v>
      </c>
      <c r="F43" s="432"/>
      <c r="G43" s="432"/>
      <c r="H43" s="141" t="s">
        <v>44</v>
      </c>
      <c r="I43" s="432"/>
      <c r="J43" s="432" t="s">
        <v>616</v>
      </c>
      <c r="K43" s="432"/>
      <c r="L43" s="432"/>
      <c r="M43" s="141" t="s">
        <v>42</v>
      </c>
      <c r="N43" s="432"/>
      <c r="O43" s="449" t="s">
        <v>695</v>
      </c>
      <c r="P43" s="449"/>
      <c r="Q43" s="449"/>
      <c r="R43" s="431" t="s">
        <v>41</v>
      </c>
      <c r="S43" s="450"/>
      <c r="T43" s="408"/>
      <c r="U43" s="408"/>
      <c r="V43" s="141" t="s">
        <v>45</v>
      </c>
      <c r="W43" s="409"/>
      <c r="X43" s="398" t="s">
        <v>232</v>
      </c>
      <c r="Y43" s="399" t="s">
        <v>77</v>
      </c>
      <c r="Z43" s="399" t="s">
        <v>370</v>
      </c>
      <c r="AA43" s="402"/>
      <c r="AB43" s="278">
        <v>40</v>
      </c>
    </row>
    <row r="44" spans="1:28" ht="123.75" customHeight="1">
      <c r="A44" s="203" t="s">
        <v>153</v>
      </c>
      <c r="B44" s="202" t="s">
        <v>106</v>
      </c>
      <c r="C44" s="178" t="s">
        <v>298</v>
      </c>
      <c r="D44" s="388" t="s">
        <v>414</v>
      </c>
      <c r="E44" s="143">
        <v>43160</v>
      </c>
      <c r="F44" s="432"/>
      <c r="G44" s="432"/>
      <c r="H44" s="141" t="s">
        <v>44</v>
      </c>
      <c r="I44" s="432"/>
      <c r="J44" s="432"/>
      <c r="K44" s="432"/>
      <c r="L44" s="432"/>
      <c r="M44" s="141" t="s">
        <v>44</v>
      </c>
      <c r="N44" s="432"/>
      <c r="O44" s="449"/>
      <c r="P44" s="449"/>
      <c r="Q44" s="449"/>
      <c r="R44" s="431" t="s">
        <v>44</v>
      </c>
      <c r="S44" s="450"/>
      <c r="T44" s="408"/>
      <c r="U44" s="408"/>
      <c r="V44" s="141" t="s">
        <v>45</v>
      </c>
      <c r="W44" s="409"/>
      <c r="X44" s="398" t="s">
        <v>232</v>
      </c>
      <c r="Y44" s="399" t="s">
        <v>77</v>
      </c>
      <c r="Z44" s="399" t="s">
        <v>370</v>
      </c>
      <c r="AA44" s="402"/>
      <c r="AB44" s="278">
        <v>41</v>
      </c>
    </row>
    <row r="45" spans="1:28" ht="180">
      <c r="A45" s="203" t="s">
        <v>154</v>
      </c>
      <c r="B45" s="202" t="s">
        <v>107</v>
      </c>
      <c r="C45" s="178" t="s">
        <v>300</v>
      </c>
      <c r="D45" s="388" t="s">
        <v>415</v>
      </c>
      <c r="E45" s="143">
        <v>43160</v>
      </c>
      <c r="F45" s="432" t="s">
        <v>545</v>
      </c>
      <c r="G45" s="432"/>
      <c r="H45" s="141" t="s">
        <v>42</v>
      </c>
      <c r="I45" s="432"/>
      <c r="J45" s="432" t="s">
        <v>678</v>
      </c>
      <c r="K45" s="432"/>
      <c r="L45" s="432"/>
      <c r="M45" s="141" t="s">
        <v>42</v>
      </c>
      <c r="N45" s="432"/>
      <c r="O45" s="449" t="s">
        <v>689</v>
      </c>
      <c r="P45" s="449"/>
      <c r="Q45" s="449"/>
      <c r="R45" s="431" t="s">
        <v>42</v>
      </c>
      <c r="S45" s="450"/>
      <c r="T45" s="408"/>
      <c r="U45" s="408"/>
      <c r="V45" s="141" t="s">
        <v>45</v>
      </c>
      <c r="W45" s="409"/>
      <c r="X45" s="398" t="s">
        <v>232</v>
      </c>
      <c r="Y45" s="399" t="s">
        <v>77</v>
      </c>
      <c r="Z45" s="399" t="s">
        <v>370</v>
      </c>
      <c r="AA45" s="402"/>
      <c r="AB45" s="278">
        <v>42</v>
      </c>
    </row>
    <row r="46" spans="1:28" ht="123.75" customHeight="1">
      <c r="A46" s="203" t="s">
        <v>155</v>
      </c>
      <c r="B46" s="202" t="s">
        <v>111</v>
      </c>
      <c r="C46" s="178" t="s">
        <v>301</v>
      </c>
      <c r="D46" s="388" t="s">
        <v>302</v>
      </c>
      <c r="E46" s="143">
        <v>43160</v>
      </c>
      <c r="F46" s="432">
        <v>0.52</v>
      </c>
      <c r="G46" s="432">
        <v>2.7</v>
      </c>
      <c r="H46" s="141" t="s">
        <v>42</v>
      </c>
      <c r="I46" s="432"/>
      <c r="J46" s="432">
        <v>0.6</v>
      </c>
      <c r="K46" s="432">
        <v>1.1200000000000001</v>
      </c>
      <c r="L46" s="432">
        <v>2.7</v>
      </c>
      <c r="M46" s="141" t="s">
        <v>42</v>
      </c>
      <c r="N46" s="432"/>
      <c r="O46" s="449">
        <v>0.68</v>
      </c>
      <c r="P46" s="449">
        <v>1.79</v>
      </c>
      <c r="Q46" s="449">
        <v>2.6</v>
      </c>
      <c r="R46" s="431" t="s">
        <v>42</v>
      </c>
      <c r="S46" s="450"/>
      <c r="T46" s="408"/>
      <c r="U46" s="408"/>
      <c r="V46" s="141" t="s">
        <v>45</v>
      </c>
      <c r="W46" s="409"/>
      <c r="X46" s="398" t="s">
        <v>232</v>
      </c>
      <c r="Y46" s="399" t="s">
        <v>77</v>
      </c>
      <c r="Z46" s="399" t="s">
        <v>371</v>
      </c>
      <c r="AA46" s="402"/>
      <c r="AB46" s="278">
        <v>43</v>
      </c>
    </row>
    <row r="47" spans="1:28" ht="123.75" customHeight="1">
      <c r="A47" s="203" t="s">
        <v>156</v>
      </c>
      <c r="B47" s="202" t="s">
        <v>111</v>
      </c>
      <c r="C47" s="178" t="s">
        <v>303</v>
      </c>
      <c r="D47" s="388" t="s">
        <v>251</v>
      </c>
      <c r="E47" s="143">
        <v>43160</v>
      </c>
      <c r="F47" s="432" t="s">
        <v>475</v>
      </c>
      <c r="G47" s="432" t="s">
        <v>251</v>
      </c>
      <c r="H47" s="141" t="s">
        <v>42</v>
      </c>
      <c r="I47" s="432"/>
      <c r="J47" s="432" t="s">
        <v>628</v>
      </c>
      <c r="K47" s="432" t="s">
        <v>628</v>
      </c>
      <c r="L47" s="432" t="s">
        <v>475</v>
      </c>
      <c r="M47" s="141" t="s">
        <v>42</v>
      </c>
      <c r="N47" s="432"/>
      <c r="O47" s="449" t="s">
        <v>715</v>
      </c>
      <c r="P47" s="449">
        <v>12.33</v>
      </c>
      <c r="Q47" s="449">
        <v>13</v>
      </c>
      <c r="R47" s="431" t="s">
        <v>42</v>
      </c>
      <c r="S47" s="450"/>
      <c r="T47" s="408"/>
      <c r="U47" s="408"/>
      <c r="V47" s="141" t="s">
        <v>45</v>
      </c>
      <c r="W47" s="409"/>
      <c r="X47" s="398" t="s">
        <v>232</v>
      </c>
      <c r="Y47" s="399" t="s">
        <v>77</v>
      </c>
      <c r="Z47" s="399" t="s">
        <v>371</v>
      </c>
      <c r="AA47" s="402"/>
      <c r="AB47" s="278">
        <v>44</v>
      </c>
    </row>
    <row r="48" spans="1:28" ht="154.5" customHeight="1">
      <c r="A48" s="203" t="s">
        <v>157</v>
      </c>
      <c r="B48" s="202" t="s">
        <v>106</v>
      </c>
      <c r="C48" s="178" t="s">
        <v>304</v>
      </c>
      <c r="D48" s="388" t="s">
        <v>416</v>
      </c>
      <c r="E48" s="143">
        <v>42887</v>
      </c>
      <c r="F48" s="432" t="s">
        <v>477</v>
      </c>
      <c r="G48" s="432"/>
      <c r="H48" s="141" t="s">
        <v>41</v>
      </c>
      <c r="I48" s="432"/>
      <c r="J48" s="432" t="s">
        <v>576</v>
      </c>
      <c r="K48" s="432"/>
      <c r="L48" s="432"/>
      <c r="M48" s="141" t="s">
        <v>41</v>
      </c>
      <c r="N48" s="432"/>
      <c r="O48" s="449" t="s">
        <v>576</v>
      </c>
      <c r="P48" s="449"/>
      <c r="Q48" s="449"/>
      <c r="R48" s="431" t="s">
        <v>41</v>
      </c>
      <c r="S48" s="450"/>
      <c r="T48" s="408"/>
      <c r="U48" s="408"/>
      <c r="V48" s="141" t="s">
        <v>45</v>
      </c>
      <c r="W48" s="409"/>
      <c r="X48" s="398" t="s">
        <v>232</v>
      </c>
      <c r="Y48" s="399" t="s">
        <v>77</v>
      </c>
      <c r="Z48" s="399" t="s">
        <v>369</v>
      </c>
      <c r="AA48" s="402"/>
      <c r="AB48" s="278">
        <v>45</v>
      </c>
    </row>
    <row r="49" spans="1:28" ht="123.75" customHeight="1">
      <c r="A49" s="203" t="s">
        <v>158</v>
      </c>
      <c r="B49" s="202" t="s">
        <v>106</v>
      </c>
      <c r="C49" s="178" t="s">
        <v>305</v>
      </c>
      <c r="D49" s="388" t="s">
        <v>417</v>
      </c>
      <c r="E49" s="143">
        <v>43160</v>
      </c>
      <c r="F49" s="432"/>
      <c r="G49" s="432"/>
      <c r="H49" s="141" t="s">
        <v>44</v>
      </c>
      <c r="I49" s="432"/>
      <c r="J49" s="432" t="s">
        <v>617</v>
      </c>
      <c r="K49" s="432"/>
      <c r="L49" s="432"/>
      <c r="M49" s="141" t="s">
        <v>42</v>
      </c>
      <c r="N49" s="432"/>
      <c r="O49" s="449" t="s">
        <v>696</v>
      </c>
      <c r="P49" s="449"/>
      <c r="Q49" s="449"/>
      <c r="R49" s="431" t="s">
        <v>42</v>
      </c>
      <c r="S49" s="450"/>
      <c r="T49" s="408"/>
      <c r="U49" s="408"/>
      <c r="V49" s="141" t="s">
        <v>45</v>
      </c>
      <c r="W49" s="409"/>
      <c r="X49" s="398" t="s">
        <v>232</v>
      </c>
      <c r="Y49" s="399" t="s">
        <v>77</v>
      </c>
      <c r="Z49" s="399" t="s">
        <v>369</v>
      </c>
      <c r="AA49" s="402"/>
      <c r="AB49" s="278">
        <v>46</v>
      </c>
    </row>
    <row r="50" spans="1:28" ht="123.75" customHeight="1">
      <c r="A50" s="203" t="s">
        <v>159</v>
      </c>
      <c r="B50" s="202" t="s">
        <v>106</v>
      </c>
      <c r="C50" s="178" t="s">
        <v>306</v>
      </c>
      <c r="D50" s="388" t="s">
        <v>418</v>
      </c>
      <c r="E50" s="143">
        <v>42887</v>
      </c>
      <c r="F50" s="432" t="s">
        <v>518</v>
      </c>
      <c r="G50" s="432"/>
      <c r="H50" s="141" t="s">
        <v>41</v>
      </c>
      <c r="I50" s="432"/>
      <c r="J50" s="432" t="s">
        <v>576</v>
      </c>
      <c r="K50" s="432"/>
      <c r="L50" s="432"/>
      <c r="M50" s="141" t="s">
        <v>41</v>
      </c>
      <c r="N50" s="432"/>
      <c r="O50" s="449" t="s">
        <v>576</v>
      </c>
      <c r="P50" s="449"/>
      <c r="Q50" s="449"/>
      <c r="R50" s="431" t="s">
        <v>41</v>
      </c>
      <c r="S50" s="450"/>
      <c r="T50" s="408"/>
      <c r="U50" s="408"/>
      <c r="V50" s="141" t="s">
        <v>45</v>
      </c>
      <c r="W50" s="409"/>
      <c r="X50" s="398" t="s">
        <v>232</v>
      </c>
      <c r="Y50" s="399" t="s">
        <v>77</v>
      </c>
      <c r="Z50" s="399" t="s">
        <v>370</v>
      </c>
      <c r="AA50" s="402"/>
      <c r="AB50" s="278">
        <v>47</v>
      </c>
    </row>
    <row r="51" spans="1:28" ht="123.75" customHeight="1">
      <c r="A51" s="203" t="s">
        <v>160</v>
      </c>
      <c r="B51" s="202" t="s">
        <v>102</v>
      </c>
      <c r="C51" s="178" t="s">
        <v>307</v>
      </c>
      <c r="D51" s="388" t="s">
        <v>419</v>
      </c>
      <c r="E51" s="143">
        <v>43160</v>
      </c>
      <c r="F51" s="432" t="s">
        <v>512</v>
      </c>
      <c r="G51" s="432" t="s">
        <v>497</v>
      </c>
      <c r="H51" s="141" t="s">
        <v>42</v>
      </c>
      <c r="I51" s="432"/>
      <c r="J51" s="432" t="s">
        <v>650</v>
      </c>
      <c r="K51" s="432" t="s">
        <v>623</v>
      </c>
      <c r="L51" s="432" t="s">
        <v>652</v>
      </c>
      <c r="M51" s="141" t="s">
        <v>42</v>
      </c>
      <c r="N51" s="432" t="s">
        <v>624</v>
      </c>
      <c r="O51" s="449" t="s">
        <v>767</v>
      </c>
      <c r="P51" s="449" t="s">
        <v>744</v>
      </c>
      <c r="Q51" s="449" t="s">
        <v>652</v>
      </c>
      <c r="R51" s="431" t="s">
        <v>42</v>
      </c>
      <c r="S51" s="450" t="s">
        <v>690</v>
      </c>
      <c r="T51" s="408"/>
      <c r="U51" s="408"/>
      <c r="V51" s="141" t="s">
        <v>45</v>
      </c>
      <c r="W51" s="409"/>
      <c r="X51" s="398" t="s">
        <v>232</v>
      </c>
      <c r="Y51" s="399" t="s">
        <v>278</v>
      </c>
      <c r="Z51" s="399" t="s">
        <v>369</v>
      </c>
      <c r="AA51" s="402"/>
      <c r="AB51" s="278">
        <v>48</v>
      </c>
    </row>
    <row r="52" spans="1:28" ht="123.75" customHeight="1">
      <c r="A52" s="203" t="s">
        <v>161</v>
      </c>
      <c r="B52" s="202" t="s">
        <v>102</v>
      </c>
      <c r="C52" s="178" t="s">
        <v>307</v>
      </c>
      <c r="D52" s="388" t="s">
        <v>420</v>
      </c>
      <c r="E52" s="143">
        <v>43160</v>
      </c>
      <c r="F52" s="432"/>
      <c r="G52" s="432"/>
      <c r="H52" s="141" t="s">
        <v>44</v>
      </c>
      <c r="I52" s="432"/>
      <c r="J52" s="432"/>
      <c r="K52" s="432"/>
      <c r="L52" s="432"/>
      <c r="M52" s="141" t="s">
        <v>44</v>
      </c>
      <c r="N52" s="432" t="s">
        <v>651</v>
      </c>
      <c r="O52" s="449" t="s">
        <v>745</v>
      </c>
      <c r="P52" s="460"/>
      <c r="Q52" s="449"/>
      <c r="R52" s="431" t="s">
        <v>44</v>
      </c>
      <c r="S52" s="408" t="s">
        <v>651</v>
      </c>
      <c r="T52" s="408"/>
      <c r="U52" s="408"/>
      <c r="V52" s="141" t="s">
        <v>45</v>
      </c>
      <c r="W52" s="409"/>
      <c r="X52" s="398" t="s">
        <v>232</v>
      </c>
      <c r="Y52" s="399" t="s">
        <v>278</v>
      </c>
      <c r="Z52" s="399" t="s">
        <v>369</v>
      </c>
      <c r="AA52" s="402"/>
      <c r="AB52" s="278">
        <v>49</v>
      </c>
    </row>
    <row r="53" spans="1:28" ht="123.75" customHeight="1">
      <c r="A53" s="203" t="s">
        <v>162</v>
      </c>
      <c r="B53" s="202" t="s">
        <v>102</v>
      </c>
      <c r="C53" s="178" t="s">
        <v>308</v>
      </c>
      <c r="D53" s="388" t="s">
        <v>421</v>
      </c>
      <c r="E53" s="143">
        <v>42856</v>
      </c>
      <c r="F53" s="432" t="s">
        <v>516</v>
      </c>
      <c r="G53" s="432"/>
      <c r="H53" s="141" t="s">
        <v>41</v>
      </c>
      <c r="I53" s="432"/>
      <c r="J53" s="432" t="s">
        <v>576</v>
      </c>
      <c r="K53" s="432"/>
      <c r="L53" s="432"/>
      <c r="M53" s="141" t="s">
        <v>41</v>
      </c>
      <c r="N53" s="432"/>
      <c r="O53" s="449" t="s">
        <v>576</v>
      </c>
      <c r="P53" s="449"/>
      <c r="Q53" s="449"/>
      <c r="R53" s="431" t="s">
        <v>41</v>
      </c>
      <c r="S53" s="450"/>
      <c r="T53" s="408"/>
      <c r="U53" s="408"/>
      <c r="V53" s="141" t="s">
        <v>45</v>
      </c>
      <c r="W53" s="409"/>
      <c r="X53" s="398" t="s">
        <v>232</v>
      </c>
      <c r="Y53" s="399" t="s">
        <v>278</v>
      </c>
      <c r="Z53" s="399" t="s">
        <v>369</v>
      </c>
      <c r="AA53" s="402"/>
      <c r="AB53" s="278">
        <v>50</v>
      </c>
    </row>
    <row r="54" spans="1:28" ht="123.75" customHeight="1">
      <c r="A54" s="203" t="s">
        <v>163</v>
      </c>
      <c r="B54" s="202" t="s">
        <v>102</v>
      </c>
      <c r="C54" s="178" t="s">
        <v>308</v>
      </c>
      <c r="D54" s="388" t="s">
        <v>422</v>
      </c>
      <c r="E54" s="143">
        <v>43160</v>
      </c>
      <c r="F54" s="432" t="s">
        <v>563</v>
      </c>
      <c r="G54" s="432"/>
      <c r="H54" s="141" t="s">
        <v>42</v>
      </c>
      <c r="I54" s="432"/>
      <c r="J54" s="432" t="s">
        <v>638</v>
      </c>
      <c r="K54" s="432"/>
      <c r="L54" s="432"/>
      <c r="M54" s="141" t="s">
        <v>42</v>
      </c>
      <c r="N54" s="432" t="s">
        <v>669</v>
      </c>
      <c r="O54" s="449" t="s">
        <v>746</v>
      </c>
      <c r="P54" s="449"/>
      <c r="Q54" s="449"/>
      <c r="R54" s="431" t="s">
        <v>42</v>
      </c>
      <c r="S54" s="450"/>
      <c r="T54" s="408"/>
      <c r="U54" s="408"/>
      <c r="V54" s="141" t="s">
        <v>45</v>
      </c>
      <c r="W54" s="409"/>
      <c r="X54" s="398" t="s">
        <v>232</v>
      </c>
      <c r="Y54" s="399" t="s">
        <v>278</v>
      </c>
      <c r="Z54" s="399" t="s">
        <v>369</v>
      </c>
      <c r="AA54" s="402"/>
      <c r="AB54" s="278">
        <v>51</v>
      </c>
    </row>
    <row r="55" spans="1:28" ht="123.75" customHeight="1">
      <c r="A55" s="203" t="s">
        <v>199</v>
      </c>
      <c r="B55" s="202" t="s">
        <v>272</v>
      </c>
      <c r="C55" s="178" t="s">
        <v>309</v>
      </c>
      <c r="D55" s="388" t="s">
        <v>423</v>
      </c>
      <c r="E55" s="143">
        <v>42979</v>
      </c>
      <c r="F55" s="432" t="s">
        <v>556</v>
      </c>
      <c r="G55" s="432"/>
      <c r="H55" s="141" t="s">
        <v>42</v>
      </c>
      <c r="I55" s="432"/>
      <c r="J55" s="432" t="s">
        <v>609</v>
      </c>
      <c r="K55" s="432"/>
      <c r="L55" s="432"/>
      <c r="M55" s="141" t="s">
        <v>41</v>
      </c>
      <c r="N55" s="432"/>
      <c r="O55" s="449" t="s">
        <v>750</v>
      </c>
      <c r="P55" s="449"/>
      <c r="Q55" s="449"/>
      <c r="R55" s="431" t="s">
        <v>41</v>
      </c>
      <c r="S55" s="450"/>
      <c r="T55" s="408"/>
      <c r="U55" s="408"/>
      <c r="V55" s="141" t="s">
        <v>45</v>
      </c>
      <c r="W55" s="409"/>
      <c r="X55" s="398" t="s">
        <v>232</v>
      </c>
      <c r="Y55" s="399" t="s">
        <v>276</v>
      </c>
      <c r="Z55" s="399" t="s">
        <v>370</v>
      </c>
      <c r="AA55" s="402"/>
      <c r="AB55" s="278">
        <v>52</v>
      </c>
    </row>
    <row r="56" spans="1:28" ht="150">
      <c r="A56" s="203" t="s">
        <v>310</v>
      </c>
      <c r="B56" s="202" t="s">
        <v>109</v>
      </c>
      <c r="C56" s="178" t="s">
        <v>259</v>
      </c>
      <c r="D56" s="388" t="s">
        <v>424</v>
      </c>
      <c r="E56" s="143">
        <v>43070</v>
      </c>
      <c r="F56" s="432"/>
      <c r="G56" s="432"/>
      <c r="H56" s="141" t="s">
        <v>44</v>
      </c>
      <c r="I56" s="432"/>
      <c r="J56" s="432"/>
      <c r="K56" s="432"/>
      <c r="L56" s="432"/>
      <c r="M56" s="141" t="s">
        <v>44</v>
      </c>
      <c r="N56" s="432"/>
      <c r="O56" s="457" t="s">
        <v>778</v>
      </c>
      <c r="P56" s="449"/>
      <c r="Q56" s="449"/>
      <c r="R56" s="431" t="s">
        <v>41</v>
      </c>
      <c r="S56" s="450"/>
      <c r="T56" s="408"/>
      <c r="U56" s="408"/>
      <c r="V56" s="141" t="s">
        <v>45</v>
      </c>
      <c r="W56" s="409"/>
      <c r="X56" s="398" t="s">
        <v>232</v>
      </c>
      <c r="Y56" s="399" t="s">
        <v>77</v>
      </c>
      <c r="Z56" s="399" t="s">
        <v>370</v>
      </c>
      <c r="AA56" s="402"/>
      <c r="AB56" s="278">
        <v>53</v>
      </c>
    </row>
    <row r="57" spans="1:28" ht="168.75" customHeight="1">
      <c r="A57" s="203" t="s">
        <v>311</v>
      </c>
      <c r="B57" s="202" t="s">
        <v>105</v>
      </c>
      <c r="C57" s="178" t="s">
        <v>312</v>
      </c>
      <c r="D57" s="388" t="s">
        <v>379</v>
      </c>
      <c r="E57" s="143">
        <v>43160</v>
      </c>
      <c r="F57" s="432" t="s">
        <v>492</v>
      </c>
      <c r="G57" s="432" t="s">
        <v>493</v>
      </c>
      <c r="H57" s="141" t="s">
        <v>42</v>
      </c>
      <c r="I57" s="432" t="s">
        <v>540</v>
      </c>
      <c r="J57" s="432" t="s">
        <v>774</v>
      </c>
      <c r="K57" s="432" t="s">
        <v>589</v>
      </c>
      <c r="L57" s="432" t="s">
        <v>649</v>
      </c>
      <c r="M57" s="141" t="s">
        <v>42</v>
      </c>
      <c r="N57" s="432" t="s">
        <v>681</v>
      </c>
      <c r="O57" s="457" t="s">
        <v>772</v>
      </c>
      <c r="P57" s="449" t="s">
        <v>772</v>
      </c>
      <c r="Q57" s="449" t="s">
        <v>735</v>
      </c>
      <c r="R57" s="431" t="s">
        <v>42</v>
      </c>
      <c r="S57" s="450" t="s">
        <v>773</v>
      </c>
      <c r="T57" s="408"/>
      <c r="U57" s="408"/>
      <c r="V57" s="141" t="s">
        <v>45</v>
      </c>
      <c r="W57" s="409"/>
      <c r="X57" s="398" t="s">
        <v>232</v>
      </c>
      <c r="Y57" s="399" t="s">
        <v>77</v>
      </c>
      <c r="Z57" s="399" t="s">
        <v>370</v>
      </c>
      <c r="AA57" s="402"/>
      <c r="AB57" s="278">
        <v>54</v>
      </c>
    </row>
    <row r="58" spans="1:28" ht="123.75" customHeight="1">
      <c r="A58" s="203" t="s">
        <v>313</v>
      </c>
      <c r="B58" s="202" t="s">
        <v>287</v>
      </c>
      <c r="C58" s="178" t="s">
        <v>314</v>
      </c>
      <c r="D58" s="388" t="s">
        <v>425</v>
      </c>
      <c r="E58" s="143">
        <v>42917</v>
      </c>
      <c r="F58" s="432" t="s">
        <v>548</v>
      </c>
      <c r="G58" s="432" t="s">
        <v>505</v>
      </c>
      <c r="H58" s="141" t="s">
        <v>41</v>
      </c>
      <c r="I58" s="432"/>
      <c r="J58" s="432" t="s">
        <v>576</v>
      </c>
      <c r="K58" s="432"/>
      <c r="L58" s="432"/>
      <c r="M58" s="141" t="s">
        <v>41</v>
      </c>
      <c r="N58" s="432"/>
      <c r="O58" s="449" t="s">
        <v>576</v>
      </c>
      <c r="P58" s="449"/>
      <c r="Q58" s="449"/>
      <c r="R58" s="431" t="s">
        <v>41</v>
      </c>
      <c r="S58" s="450"/>
      <c r="T58" s="408"/>
      <c r="U58" s="408"/>
      <c r="V58" s="141" t="s">
        <v>45</v>
      </c>
      <c r="W58" s="409"/>
      <c r="X58" s="398" t="s">
        <v>232</v>
      </c>
      <c r="Y58" s="399" t="s">
        <v>39</v>
      </c>
      <c r="Z58" s="399" t="s">
        <v>369</v>
      </c>
      <c r="AA58" s="402"/>
      <c r="AB58" s="278">
        <v>55</v>
      </c>
    </row>
    <row r="59" spans="1:28" ht="123.75" customHeight="1">
      <c r="A59" s="203" t="s">
        <v>315</v>
      </c>
      <c r="B59" s="202" t="s">
        <v>287</v>
      </c>
      <c r="C59" s="178" t="s">
        <v>314</v>
      </c>
      <c r="D59" s="388" t="s">
        <v>426</v>
      </c>
      <c r="E59" s="143">
        <v>42917</v>
      </c>
      <c r="F59" s="432" t="s">
        <v>549</v>
      </c>
      <c r="G59" s="432" t="s">
        <v>507</v>
      </c>
      <c r="H59" s="141" t="s">
        <v>41</v>
      </c>
      <c r="I59" s="432"/>
      <c r="J59" s="432" t="s">
        <v>576</v>
      </c>
      <c r="K59" s="432"/>
      <c r="L59" s="432"/>
      <c r="M59" s="141" t="s">
        <v>41</v>
      </c>
      <c r="N59" s="432"/>
      <c r="O59" s="449" t="s">
        <v>576</v>
      </c>
      <c r="P59" s="449"/>
      <c r="Q59" s="449"/>
      <c r="R59" s="431" t="s">
        <v>41</v>
      </c>
      <c r="S59" s="450"/>
      <c r="T59" s="408"/>
      <c r="U59" s="408"/>
      <c r="V59" s="141" t="s">
        <v>45</v>
      </c>
      <c r="W59" s="409"/>
      <c r="X59" s="398" t="s">
        <v>232</v>
      </c>
      <c r="Y59" s="399" t="s">
        <v>39</v>
      </c>
      <c r="Z59" s="399" t="s">
        <v>369</v>
      </c>
      <c r="AA59" s="402"/>
      <c r="AB59" s="278">
        <v>56</v>
      </c>
    </row>
    <row r="60" spans="1:28" ht="123.75" customHeight="1">
      <c r="A60" s="203" t="s">
        <v>316</v>
      </c>
      <c r="B60" s="202" t="s">
        <v>287</v>
      </c>
      <c r="C60" s="178" t="s">
        <v>317</v>
      </c>
      <c r="D60" s="388" t="s">
        <v>427</v>
      </c>
      <c r="E60" s="143">
        <v>42917</v>
      </c>
      <c r="F60" s="432" t="s">
        <v>506</v>
      </c>
      <c r="G60" s="432" t="s">
        <v>505</v>
      </c>
      <c r="H60" s="141" t="s">
        <v>41</v>
      </c>
      <c r="I60" s="432"/>
      <c r="J60" s="432" t="s">
        <v>576</v>
      </c>
      <c r="K60" s="432"/>
      <c r="L60" s="432"/>
      <c r="M60" s="141" t="s">
        <v>41</v>
      </c>
      <c r="N60" s="432"/>
      <c r="O60" s="449" t="s">
        <v>576</v>
      </c>
      <c r="P60" s="449"/>
      <c r="Q60" s="449"/>
      <c r="R60" s="431" t="s">
        <v>41</v>
      </c>
      <c r="S60" s="450"/>
      <c r="T60" s="408"/>
      <c r="U60" s="408"/>
      <c r="V60" s="141" t="s">
        <v>45</v>
      </c>
      <c r="W60" s="409"/>
      <c r="X60" s="398" t="s">
        <v>232</v>
      </c>
      <c r="Y60" s="399" t="s">
        <v>39</v>
      </c>
      <c r="Z60" s="399" t="s">
        <v>369</v>
      </c>
      <c r="AA60" s="402"/>
      <c r="AB60" s="278">
        <v>57</v>
      </c>
    </row>
    <row r="61" spans="1:28" ht="123.75" customHeight="1">
      <c r="A61" s="203" t="s">
        <v>318</v>
      </c>
      <c r="B61" s="202" t="s">
        <v>287</v>
      </c>
      <c r="C61" s="178" t="s">
        <v>319</v>
      </c>
      <c r="D61" s="388" t="s">
        <v>428</v>
      </c>
      <c r="E61" s="143">
        <v>43040</v>
      </c>
      <c r="F61" s="432" t="s">
        <v>550</v>
      </c>
      <c r="G61" s="432"/>
      <c r="H61" s="141" t="s">
        <v>42</v>
      </c>
      <c r="I61" s="432"/>
      <c r="J61" s="432" t="s">
        <v>673</v>
      </c>
      <c r="K61" s="432"/>
      <c r="L61" s="432"/>
      <c r="M61" s="141" t="s">
        <v>42</v>
      </c>
      <c r="N61" s="432"/>
      <c r="O61" s="457" t="s">
        <v>765</v>
      </c>
      <c r="P61" s="449"/>
      <c r="Q61" s="449"/>
      <c r="R61" s="431" t="s">
        <v>41</v>
      </c>
      <c r="S61" s="450"/>
      <c r="T61" s="408"/>
      <c r="U61" s="408"/>
      <c r="V61" s="141" t="s">
        <v>45</v>
      </c>
      <c r="W61" s="409"/>
      <c r="X61" s="398" t="s">
        <v>232</v>
      </c>
      <c r="Y61" s="399" t="s">
        <v>39</v>
      </c>
      <c r="Z61" s="399" t="s">
        <v>369</v>
      </c>
      <c r="AA61" s="402"/>
      <c r="AB61" s="278">
        <v>58</v>
      </c>
    </row>
    <row r="62" spans="1:28" ht="123.75" customHeight="1">
      <c r="A62" s="203" t="s">
        <v>320</v>
      </c>
      <c r="B62" s="202" t="s">
        <v>265</v>
      </c>
      <c r="C62" s="178" t="s">
        <v>321</v>
      </c>
      <c r="D62" s="388" t="s">
        <v>429</v>
      </c>
      <c r="E62" s="143">
        <v>43160</v>
      </c>
      <c r="F62" s="432" t="s">
        <v>564</v>
      </c>
      <c r="G62" s="432"/>
      <c r="H62" s="141" t="s">
        <v>42</v>
      </c>
      <c r="I62" s="432"/>
      <c r="J62" s="432" t="s">
        <v>674</v>
      </c>
      <c r="K62" s="432"/>
      <c r="L62" s="432"/>
      <c r="M62" s="141" t="s">
        <v>42</v>
      </c>
      <c r="N62" s="432"/>
      <c r="O62" s="449" t="s">
        <v>707</v>
      </c>
      <c r="P62" s="449"/>
      <c r="Q62" s="449"/>
      <c r="R62" s="431" t="s">
        <v>42</v>
      </c>
      <c r="S62" s="450"/>
      <c r="T62" s="408"/>
      <c r="U62" s="408"/>
      <c r="V62" s="141" t="s">
        <v>45</v>
      </c>
      <c r="W62" s="409"/>
      <c r="X62" s="398" t="s">
        <v>232</v>
      </c>
      <c r="Y62" s="399" t="s">
        <v>39</v>
      </c>
      <c r="Z62" s="399" t="s">
        <v>369</v>
      </c>
      <c r="AA62" s="402"/>
      <c r="AB62" s="278">
        <v>59</v>
      </c>
    </row>
    <row r="63" spans="1:28" ht="135">
      <c r="A63" s="203" t="s">
        <v>322</v>
      </c>
      <c r="B63" s="202" t="s">
        <v>104</v>
      </c>
      <c r="C63" s="178" t="s">
        <v>323</v>
      </c>
      <c r="D63" s="388" t="s">
        <v>430</v>
      </c>
      <c r="E63" s="143">
        <v>43040</v>
      </c>
      <c r="F63" s="432"/>
      <c r="G63" s="432"/>
      <c r="H63" s="141" t="s">
        <v>44</v>
      </c>
      <c r="I63" s="432"/>
      <c r="J63" s="432" t="s">
        <v>579</v>
      </c>
      <c r="K63" s="432"/>
      <c r="L63" s="432"/>
      <c r="M63" s="141" t="s">
        <v>42</v>
      </c>
      <c r="N63" s="432"/>
      <c r="O63" s="449" t="s">
        <v>762</v>
      </c>
      <c r="P63" s="457"/>
      <c r="Q63" s="449"/>
      <c r="R63" s="431" t="s">
        <v>41</v>
      </c>
      <c r="S63" s="450"/>
      <c r="T63" s="408"/>
      <c r="U63" s="408"/>
      <c r="V63" s="141" t="s">
        <v>45</v>
      </c>
      <c r="W63" s="409"/>
      <c r="X63" s="398" t="s">
        <v>232</v>
      </c>
      <c r="Y63" s="399" t="s">
        <v>39</v>
      </c>
      <c r="Z63" s="399" t="s">
        <v>370</v>
      </c>
      <c r="AA63" s="402"/>
      <c r="AB63" s="278">
        <v>60</v>
      </c>
    </row>
    <row r="64" spans="1:28" s="280" customFormat="1" ht="21">
      <c r="A64" s="378" t="s">
        <v>225</v>
      </c>
      <c r="B64" s="383"/>
      <c r="C64" s="384"/>
      <c r="D64" s="385"/>
      <c r="E64" s="385"/>
      <c r="F64" s="385"/>
      <c r="G64" s="385"/>
      <c r="H64" s="385"/>
      <c r="I64" s="385"/>
      <c r="J64" s="385"/>
      <c r="K64" s="385"/>
      <c r="L64" s="385"/>
      <c r="M64" s="385"/>
      <c r="N64" s="385"/>
      <c r="O64" s="440"/>
      <c r="P64" s="440"/>
      <c r="Q64" s="440"/>
      <c r="R64" s="440"/>
      <c r="S64" s="440"/>
      <c r="T64" s="385"/>
      <c r="U64" s="385"/>
      <c r="V64" s="385"/>
      <c r="W64" s="385"/>
      <c r="X64" s="385"/>
      <c r="Y64" s="385"/>
      <c r="Z64" s="385"/>
      <c r="AA64" s="385"/>
      <c r="AB64" s="385">
        <v>61</v>
      </c>
    </row>
    <row r="65" spans="1:28" ht="181.5" customHeight="1">
      <c r="A65" s="203" t="s">
        <v>203</v>
      </c>
      <c r="B65" s="202" t="s">
        <v>271</v>
      </c>
      <c r="C65" s="177" t="s">
        <v>324</v>
      </c>
      <c r="D65" s="388" t="s">
        <v>431</v>
      </c>
      <c r="E65" s="143">
        <v>43070</v>
      </c>
      <c r="F65" s="432" t="s">
        <v>513</v>
      </c>
      <c r="G65" s="432"/>
      <c r="H65" s="141" t="s">
        <v>42</v>
      </c>
      <c r="I65" s="432"/>
      <c r="J65" s="432" t="s">
        <v>667</v>
      </c>
      <c r="K65" s="432"/>
      <c r="L65" s="432"/>
      <c r="M65" s="141" t="s">
        <v>41</v>
      </c>
      <c r="N65" s="432"/>
      <c r="O65" s="449" t="s">
        <v>684</v>
      </c>
      <c r="P65" s="449"/>
      <c r="Q65" s="449"/>
      <c r="R65" s="431" t="s">
        <v>41</v>
      </c>
      <c r="S65" s="450"/>
      <c r="T65" s="408"/>
      <c r="U65" s="408"/>
      <c r="V65" s="141" t="s">
        <v>45</v>
      </c>
      <c r="W65" s="430"/>
      <c r="X65" s="142" t="s">
        <v>233</v>
      </c>
      <c r="Y65" s="176" t="s">
        <v>95</v>
      </c>
      <c r="Z65" s="176" t="s">
        <v>369</v>
      </c>
      <c r="AA65" s="141"/>
      <c r="AB65" s="278">
        <v>62</v>
      </c>
    </row>
    <row r="66" spans="1:28" ht="181.5" customHeight="1">
      <c r="A66" s="203" t="s">
        <v>204</v>
      </c>
      <c r="B66" s="202" t="s">
        <v>271</v>
      </c>
      <c r="C66" s="177" t="s">
        <v>324</v>
      </c>
      <c r="D66" s="388" t="s">
        <v>432</v>
      </c>
      <c r="E66" s="143">
        <v>42917</v>
      </c>
      <c r="F66" s="432" t="s">
        <v>557</v>
      </c>
      <c r="G66" s="432"/>
      <c r="H66" s="141" t="s">
        <v>41</v>
      </c>
      <c r="I66" s="432"/>
      <c r="J66" s="432" t="s">
        <v>576</v>
      </c>
      <c r="K66" s="432"/>
      <c r="L66" s="432"/>
      <c r="M66" s="141" t="s">
        <v>41</v>
      </c>
      <c r="N66" s="432"/>
      <c r="O66" s="449" t="s">
        <v>576</v>
      </c>
      <c r="P66" s="449"/>
      <c r="Q66" s="449"/>
      <c r="R66" s="431" t="s">
        <v>41</v>
      </c>
      <c r="S66" s="450"/>
      <c r="T66" s="408"/>
      <c r="U66" s="408"/>
      <c r="V66" s="141" t="s">
        <v>45</v>
      </c>
      <c r="W66" s="430"/>
      <c r="X66" s="142" t="s">
        <v>233</v>
      </c>
      <c r="Y66" s="176" t="s">
        <v>95</v>
      </c>
      <c r="Z66" s="176" t="s">
        <v>369</v>
      </c>
      <c r="AA66" s="141"/>
      <c r="AB66" s="278">
        <v>63</v>
      </c>
    </row>
    <row r="67" spans="1:28" ht="181.5" customHeight="1">
      <c r="A67" s="203" t="s">
        <v>205</v>
      </c>
      <c r="B67" s="202" t="s">
        <v>271</v>
      </c>
      <c r="C67" s="177" t="s">
        <v>324</v>
      </c>
      <c r="D67" s="388" t="s">
        <v>433</v>
      </c>
      <c r="E67" s="143">
        <v>43160</v>
      </c>
      <c r="F67" s="432">
        <v>11</v>
      </c>
      <c r="G67" s="432">
        <v>20</v>
      </c>
      <c r="H67" s="141" t="s">
        <v>42</v>
      </c>
      <c r="I67" s="432"/>
      <c r="J67" s="432">
        <v>5</v>
      </c>
      <c r="K67" s="432">
        <v>16</v>
      </c>
      <c r="L67" s="432">
        <v>25</v>
      </c>
      <c r="M67" s="141" t="s">
        <v>42</v>
      </c>
      <c r="N67" s="432"/>
      <c r="O67" s="449">
        <v>7</v>
      </c>
      <c r="P67" s="449">
        <v>23</v>
      </c>
      <c r="Q67" s="449">
        <v>25</v>
      </c>
      <c r="R67" s="431" t="s">
        <v>41</v>
      </c>
      <c r="S67" s="450"/>
      <c r="T67" s="408"/>
      <c r="U67" s="408"/>
      <c r="V67" s="141" t="s">
        <v>45</v>
      </c>
      <c r="W67" s="430"/>
      <c r="X67" s="142" t="s">
        <v>233</v>
      </c>
      <c r="Y67" s="176" t="s">
        <v>95</v>
      </c>
      <c r="Z67" s="176" t="s">
        <v>369</v>
      </c>
      <c r="AA67" s="141"/>
      <c r="AB67" s="278">
        <v>64</v>
      </c>
    </row>
    <row r="68" spans="1:28" ht="181.5" customHeight="1">
      <c r="A68" s="203" t="s">
        <v>206</v>
      </c>
      <c r="B68" s="202" t="s">
        <v>271</v>
      </c>
      <c r="C68" s="177" t="s">
        <v>324</v>
      </c>
      <c r="D68" s="388" t="s">
        <v>434</v>
      </c>
      <c r="E68" s="143">
        <v>43160</v>
      </c>
      <c r="F68" s="433">
        <v>0.83</v>
      </c>
      <c r="G68" s="433">
        <v>0.8</v>
      </c>
      <c r="H68" s="141" t="s">
        <v>42</v>
      </c>
      <c r="I68" s="432"/>
      <c r="J68" s="433">
        <v>0.8</v>
      </c>
      <c r="K68" s="433">
        <v>0.8</v>
      </c>
      <c r="L68" s="433">
        <v>0.8</v>
      </c>
      <c r="M68" s="141" t="s">
        <v>42</v>
      </c>
      <c r="N68" s="432"/>
      <c r="O68" s="456">
        <v>0.82</v>
      </c>
      <c r="P68" s="456">
        <v>0.82</v>
      </c>
      <c r="Q68" s="456">
        <v>0.8</v>
      </c>
      <c r="R68" s="431" t="s">
        <v>42</v>
      </c>
      <c r="S68" s="450"/>
      <c r="T68" s="408"/>
      <c r="U68" s="408"/>
      <c r="V68" s="141" t="s">
        <v>45</v>
      </c>
      <c r="W68" s="430"/>
      <c r="X68" s="142" t="s">
        <v>233</v>
      </c>
      <c r="Y68" s="176" t="s">
        <v>95</v>
      </c>
      <c r="Z68" s="176" t="s">
        <v>369</v>
      </c>
      <c r="AA68" s="141"/>
      <c r="AB68" s="278">
        <v>65</v>
      </c>
    </row>
    <row r="69" spans="1:28" ht="181.5" customHeight="1">
      <c r="A69" s="203" t="s">
        <v>207</v>
      </c>
      <c r="B69" s="202" t="s">
        <v>469</v>
      </c>
      <c r="C69" s="177" t="s">
        <v>325</v>
      </c>
      <c r="D69" s="388" t="s">
        <v>435</v>
      </c>
      <c r="E69" s="143">
        <v>42856</v>
      </c>
      <c r="F69" s="432" t="s">
        <v>534</v>
      </c>
      <c r="G69" s="432"/>
      <c r="H69" s="141" t="s">
        <v>41</v>
      </c>
      <c r="I69" s="432" t="s">
        <v>535</v>
      </c>
      <c r="J69" s="432" t="s">
        <v>576</v>
      </c>
      <c r="K69" s="432"/>
      <c r="L69" s="432"/>
      <c r="M69" s="141" t="s">
        <v>41</v>
      </c>
      <c r="N69" s="432"/>
      <c r="O69" s="449" t="s">
        <v>576</v>
      </c>
      <c r="P69" s="449"/>
      <c r="Q69" s="449"/>
      <c r="R69" s="431" t="s">
        <v>41</v>
      </c>
      <c r="S69" s="450"/>
      <c r="T69" s="408"/>
      <c r="U69" s="408"/>
      <c r="V69" s="141" t="s">
        <v>45</v>
      </c>
      <c r="W69" s="430"/>
      <c r="X69" s="142" t="s">
        <v>233</v>
      </c>
      <c r="Y69" s="176" t="s">
        <v>274</v>
      </c>
      <c r="Z69" s="176" t="s">
        <v>371</v>
      </c>
      <c r="AA69" s="141"/>
      <c r="AB69" s="278">
        <v>66</v>
      </c>
    </row>
    <row r="70" spans="1:28" ht="181.5" customHeight="1">
      <c r="A70" s="203" t="s">
        <v>208</v>
      </c>
      <c r="B70" s="202" t="s">
        <v>469</v>
      </c>
      <c r="C70" s="177" t="s">
        <v>590</v>
      </c>
      <c r="D70" s="388" t="s">
        <v>591</v>
      </c>
      <c r="E70" s="143">
        <v>43040</v>
      </c>
      <c r="F70" s="432"/>
      <c r="G70" s="432"/>
      <c r="H70" s="141" t="s">
        <v>41</v>
      </c>
      <c r="I70" s="432"/>
      <c r="J70" s="432" t="s">
        <v>595</v>
      </c>
      <c r="K70" s="432"/>
      <c r="L70" s="432"/>
      <c r="M70" s="141" t="s">
        <v>41</v>
      </c>
      <c r="N70" s="432"/>
      <c r="O70" s="449" t="s">
        <v>757</v>
      </c>
      <c r="P70" s="449"/>
      <c r="Q70" s="449"/>
      <c r="R70" s="431" t="s">
        <v>41</v>
      </c>
      <c r="S70" s="450"/>
      <c r="T70" s="408"/>
      <c r="U70" s="408"/>
      <c r="V70" s="141" t="s">
        <v>45</v>
      </c>
      <c r="W70" s="430"/>
      <c r="X70" s="142" t="s">
        <v>233</v>
      </c>
      <c r="Y70" s="176" t="s">
        <v>274</v>
      </c>
      <c r="Z70" s="176" t="s">
        <v>371</v>
      </c>
      <c r="AA70" s="141"/>
      <c r="AB70" s="278">
        <v>67</v>
      </c>
    </row>
    <row r="71" spans="1:28" ht="181.5" customHeight="1">
      <c r="A71" s="203" t="s">
        <v>209</v>
      </c>
      <c r="B71" s="202" t="s">
        <v>469</v>
      </c>
      <c r="C71" s="177" t="s">
        <v>590</v>
      </c>
      <c r="D71" s="388" t="s">
        <v>592</v>
      </c>
      <c r="E71" s="143">
        <v>43009</v>
      </c>
      <c r="F71" s="432"/>
      <c r="G71" s="432"/>
      <c r="H71" s="141" t="s">
        <v>42</v>
      </c>
      <c r="I71" s="432"/>
      <c r="J71" s="432" t="s">
        <v>596</v>
      </c>
      <c r="K71" s="432"/>
      <c r="L71" s="432"/>
      <c r="M71" s="141" t="s">
        <v>42</v>
      </c>
      <c r="N71" s="432"/>
      <c r="O71" s="449" t="s">
        <v>691</v>
      </c>
      <c r="P71" s="449"/>
      <c r="Q71" s="449"/>
      <c r="R71" s="431" t="s">
        <v>41</v>
      </c>
      <c r="S71" s="450"/>
      <c r="T71" s="408"/>
      <c r="U71" s="408"/>
      <c r="V71" s="141" t="s">
        <v>45</v>
      </c>
      <c r="W71" s="430"/>
      <c r="X71" s="142" t="s">
        <v>233</v>
      </c>
      <c r="Y71" s="176" t="s">
        <v>274</v>
      </c>
      <c r="Z71" s="176" t="s">
        <v>371</v>
      </c>
      <c r="AA71" s="141"/>
      <c r="AB71" s="278">
        <v>68</v>
      </c>
    </row>
    <row r="72" spans="1:28" ht="181.5" customHeight="1">
      <c r="A72" s="203" t="s">
        <v>210</v>
      </c>
      <c r="B72" s="202" t="s">
        <v>469</v>
      </c>
      <c r="C72" s="177" t="s">
        <v>590</v>
      </c>
      <c r="D72" s="388" t="s">
        <v>593</v>
      </c>
      <c r="E72" s="143"/>
      <c r="F72" s="432"/>
      <c r="G72" s="432"/>
      <c r="H72" s="141" t="s">
        <v>44</v>
      </c>
      <c r="I72" s="432"/>
      <c r="J72" s="432"/>
      <c r="K72" s="432"/>
      <c r="L72" s="432"/>
      <c r="M72" s="141" t="s">
        <v>44</v>
      </c>
      <c r="N72" s="432"/>
      <c r="O72" s="449"/>
      <c r="P72" s="449"/>
      <c r="Q72" s="449"/>
      <c r="R72" s="431" t="s">
        <v>44</v>
      </c>
      <c r="S72" s="450"/>
      <c r="T72" s="408"/>
      <c r="U72" s="408"/>
      <c r="V72" s="141" t="s">
        <v>45</v>
      </c>
      <c r="W72" s="430"/>
      <c r="X72" s="142" t="s">
        <v>233</v>
      </c>
      <c r="Y72" s="176" t="s">
        <v>274</v>
      </c>
      <c r="Z72" s="176" t="s">
        <v>371</v>
      </c>
      <c r="AA72" s="141"/>
      <c r="AB72" s="278">
        <v>69</v>
      </c>
    </row>
    <row r="73" spans="1:28" ht="181.5" customHeight="1">
      <c r="A73" s="203" t="s">
        <v>211</v>
      </c>
      <c r="B73" s="202" t="s">
        <v>469</v>
      </c>
      <c r="C73" s="177" t="s">
        <v>325</v>
      </c>
      <c r="D73" s="388" t="s">
        <v>326</v>
      </c>
      <c r="E73" s="143"/>
      <c r="F73" s="432"/>
      <c r="G73" s="432"/>
      <c r="H73" s="141" t="s">
        <v>29</v>
      </c>
      <c r="I73" s="432"/>
      <c r="J73" s="432"/>
      <c r="K73" s="432"/>
      <c r="L73" s="432"/>
      <c r="M73" s="141" t="s">
        <v>29</v>
      </c>
      <c r="N73" s="432"/>
      <c r="O73" s="449"/>
      <c r="P73" s="449"/>
      <c r="Q73" s="449"/>
      <c r="R73" s="431" t="s">
        <v>29</v>
      </c>
      <c r="S73" s="450"/>
      <c r="T73" s="408"/>
      <c r="U73" s="408"/>
      <c r="V73" s="141" t="s">
        <v>45</v>
      </c>
      <c r="W73" s="430"/>
      <c r="X73" s="142" t="s">
        <v>233</v>
      </c>
      <c r="Y73" s="176" t="s">
        <v>274</v>
      </c>
      <c r="Z73" s="176" t="s">
        <v>371</v>
      </c>
      <c r="AA73" s="141"/>
      <c r="AB73" s="278">
        <v>70</v>
      </c>
    </row>
    <row r="74" spans="1:28" ht="181.5" customHeight="1">
      <c r="A74" s="203" t="s">
        <v>212</v>
      </c>
      <c r="B74" s="202" t="s">
        <v>469</v>
      </c>
      <c r="C74" s="177" t="s">
        <v>327</v>
      </c>
      <c r="D74" s="414" t="s">
        <v>328</v>
      </c>
      <c r="E74" s="143"/>
      <c r="F74" s="432"/>
      <c r="G74" s="432"/>
      <c r="H74" s="141" t="s">
        <v>44</v>
      </c>
      <c r="I74" s="432"/>
      <c r="J74" s="432"/>
      <c r="K74" s="432"/>
      <c r="L74" s="432"/>
      <c r="M74" s="141" t="s">
        <v>44</v>
      </c>
      <c r="N74" s="432"/>
      <c r="O74" s="449"/>
      <c r="P74" s="449"/>
      <c r="Q74" s="449"/>
      <c r="R74" s="431" t="s">
        <v>44</v>
      </c>
      <c r="S74" s="450"/>
      <c r="T74" s="408"/>
      <c r="U74" s="408"/>
      <c r="V74" s="141" t="s">
        <v>45</v>
      </c>
      <c r="W74" s="430"/>
      <c r="X74" s="142" t="s">
        <v>233</v>
      </c>
      <c r="Y74" s="176" t="s">
        <v>274</v>
      </c>
      <c r="Z74" s="176" t="s">
        <v>371</v>
      </c>
      <c r="AA74" s="141"/>
      <c r="AB74" s="278">
        <v>71</v>
      </c>
    </row>
    <row r="75" spans="1:28" ht="181.5" customHeight="1">
      <c r="A75" s="203" t="s">
        <v>226</v>
      </c>
      <c r="B75" s="202" t="s">
        <v>469</v>
      </c>
      <c r="C75" s="177" t="s">
        <v>329</v>
      </c>
      <c r="D75" s="388" t="s">
        <v>436</v>
      </c>
      <c r="E75" s="143">
        <v>42979</v>
      </c>
      <c r="F75" s="432"/>
      <c r="G75" s="432"/>
      <c r="H75" s="141" t="s">
        <v>44</v>
      </c>
      <c r="I75" s="432"/>
      <c r="J75" s="432" t="s">
        <v>597</v>
      </c>
      <c r="K75" s="432"/>
      <c r="L75" s="432"/>
      <c r="M75" s="141" t="s">
        <v>41</v>
      </c>
      <c r="N75" s="432"/>
      <c r="O75" s="449" t="s">
        <v>757</v>
      </c>
      <c r="P75" s="449"/>
      <c r="Q75" s="449"/>
      <c r="R75" s="431" t="s">
        <v>41</v>
      </c>
      <c r="S75" s="450"/>
      <c r="T75" s="408"/>
      <c r="U75" s="408"/>
      <c r="V75" s="141" t="s">
        <v>45</v>
      </c>
      <c r="W75" s="430"/>
      <c r="X75" s="142" t="s">
        <v>233</v>
      </c>
      <c r="Y75" s="176" t="s">
        <v>274</v>
      </c>
      <c r="Z75" s="176" t="s">
        <v>371</v>
      </c>
      <c r="AA75" s="141"/>
      <c r="AB75" s="278">
        <v>72</v>
      </c>
    </row>
    <row r="76" spans="1:28" ht="181.5" customHeight="1">
      <c r="A76" s="203" t="s">
        <v>227</v>
      </c>
      <c r="B76" s="202" t="s">
        <v>469</v>
      </c>
      <c r="C76" s="177" t="s">
        <v>330</v>
      </c>
      <c r="D76" s="388" t="s">
        <v>437</v>
      </c>
      <c r="E76" s="143">
        <v>43160</v>
      </c>
      <c r="F76" s="432" t="s">
        <v>558</v>
      </c>
      <c r="G76" s="432"/>
      <c r="H76" s="141" t="s">
        <v>42</v>
      </c>
      <c r="I76" s="432" t="s">
        <v>533</v>
      </c>
      <c r="J76" s="432" t="s">
        <v>598</v>
      </c>
      <c r="K76" s="432"/>
      <c r="L76" s="432"/>
      <c r="M76" s="141" t="s">
        <v>42</v>
      </c>
      <c r="N76" s="432"/>
      <c r="O76" s="449" t="s">
        <v>692</v>
      </c>
      <c r="P76" s="449">
        <v>2</v>
      </c>
      <c r="Q76" s="449">
        <v>3</v>
      </c>
      <c r="R76" s="431" t="s">
        <v>42</v>
      </c>
      <c r="S76" s="450"/>
      <c r="T76" s="408"/>
      <c r="U76" s="408"/>
      <c r="V76" s="141" t="s">
        <v>45</v>
      </c>
      <c r="W76" s="430"/>
      <c r="X76" s="142" t="s">
        <v>233</v>
      </c>
      <c r="Y76" s="176" t="s">
        <v>274</v>
      </c>
      <c r="Z76" s="176" t="s">
        <v>371</v>
      </c>
      <c r="AA76" s="141"/>
      <c r="AB76" s="278">
        <v>73</v>
      </c>
    </row>
    <row r="77" spans="1:28" ht="181.5" customHeight="1">
      <c r="A77" s="203" t="s">
        <v>213</v>
      </c>
      <c r="B77" s="202" t="s">
        <v>272</v>
      </c>
      <c r="C77" s="177" t="s">
        <v>331</v>
      </c>
      <c r="D77" s="388" t="s">
        <v>438</v>
      </c>
      <c r="E77" s="143">
        <v>43160</v>
      </c>
      <c r="F77" s="432"/>
      <c r="G77" s="432"/>
      <c r="H77" s="141" t="s">
        <v>44</v>
      </c>
      <c r="I77" s="432"/>
      <c r="J77" s="432"/>
      <c r="K77" s="432"/>
      <c r="L77" s="432"/>
      <c r="M77" s="141" t="s">
        <v>44</v>
      </c>
      <c r="N77" s="432"/>
      <c r="O77" s="449" t="s">
        <v>751</v>
      </c>
      <c r="P77" s="449"/>
      <c r="Q77" s="449"/>
      <c r="R77" s="431" t="s">
        <v>42</v>
      </c>
      <c r="S77" s="450"/>
      <c r="T77" s="408"/>
      <c r="U77" s="408"/>
      <c r="V77" s="141" t="s">
        <v>45</v>
      </c>
      <c r="W77" s="430"/>
      <c r="X77" s="142" t="s">
        <v>233</v>
      </c>
      <c r="Y77" s="176" t="s">
        <v>276</v>
      </c>
      <c r="Z77" s="176" t="s">
        <v>370</v>
      </c>
      <c r="AA77" s="141"/>
      <c r="AB77" s="278">
        <v>74</v>
      </c>
    </row>
    <row r="78" spans="1:28" ht="181.5" customHeight="1">
      <c r="A78" s="203" t="s">
        <v>214</v>
      </c>
      <c r="B78" s="202" t="s">
        <v>106</v>
      </c>
      <c r="C78" s="177" t="s">
        <v>260</v>
      </c>
      <c r="D78" s="388" t="s">
        <v>261</v>
      </c>
      <c r="E78" s="143">
        <v>43160</v>
      </c>
      <c r="F78" s="432" t="s">
        <v>478</v>
      </c>
      <c r="G78" s="432"/>
      <c r="H78" s="141" t="s">
        <v>42</v>
      </c>
      <c r="I78" s="432"/>
      <c r="J78" s="432" t="s">
        <v>478</v>
      </c>
      <c r="K78" s="432"/>
      <c r="L78" s="432"/>
      <c r="M78" s="141" t="s">
        <v>42</v>
      </c>
      <c r="N78" s="432"/>
      <c r="O78" s="449" t="s">
        <v>478</v>
      </c>
      <c r="P78" s="449"/>
      <c r="Q78" s="449"/>
      <c r="R78" s="431" t="s">
        <v>42</v>
      </c>
      <c r="S78" s="450"/>
      <c r="T78" s="408"/>
      <c r="U78" s="408"/>
      <c r="V78" s="141" t="s">
        <v>45</v>
      </c>
      <c r="W78" s="430"/>
      <c r="X78" s="142" t="s">
        <v>233</v>
      </c>
      <c r="Y78" s="176" t="s">
        <v>77</v>
      </c>
      <c r="Z78" s="176" t="s">
        <v>370</v>
      </c>
      <c r="AA78" s="141"/>
      <c r="AB78" s="278">
        <v>75</v>
      </c>
    </row>
    <row r="79" spans="1:28" ht="181.5" customHeight="1">
      <c r="A79" s="203" t="s">
        <v>215</v>
      </c>
      <c r="B79" s="202" t="s">
        <v>272</v>
      </c>
      <c r="C79" s="177" t="s">
        <v>332</v>
      </c>
      <c r="D79" s="388" t="s">
        <v>262</v>
      </c>
      <c r="E79" s="143">
        <v>43160</v>
      </c>
      <c r="F79" s="434" t="s">
        <v>530</v>
      </c>
      <c r="G79" s="435">
        <v>1</v>
      </c>
      <c r="H79" s="141" t="s">
        <v>42</v>
      </c>
      <c r="I79" s="432"/>
      <c r="J79" s="434" t="s">
        <v>659</v>
      </c>
      <c r="K79" s="432" t="s">
        <v>664</v>
      </c>
      <c r="L79" s="432" t="s">
        <v>676</v>
      </c>
      <c r="M79" s="141" t="s">
        <v>42</v>
      </c>
      <c r="N79" s="432"/>
      <c r="O79" s="449" t="s">
        <v>738</v>
      </c>
      <c r="P79" s="456" t="s">
        <v>752</v>
      </c>
      <c r="Q79" s="449" t="s">
        <v>755</v>
      </c>
      <c r="R79" s="431" t="s">
        <v>42</v>
      </c>
      <c r="S79" s="450"/>
      <c r="T79" s="408"/>
      <c r="U79" s="408"/>
      <c r="V79" s="141" t="s">
        <v>45</v>
      </c>
      <c r="W79" s="430"/>
      <c r="X79" s="142" t="s">
        <v>233</v>
      </c>
      <c r="Y79" s="176" t="s">
        <v>276</v>
      </c>
      <c r="Z79" s="176" t="s">
        <v>370</v>
      </c>
      <c r="AA79" s="141"/>
      <c r="AB79" s="278">
        <v>76</v>
      </c>
    </row>
    <row r="80" spans="1:28" ht="181.5" customHeight="1">
      <c r="A80" s="203" t="s">
        <v>216</v>
      </c>
      <c r="B80" s="202" t="s">
        <v>272</v>
      </c>
      <c r="C80" s="177" t="s">
        <v>333</v>
      </c>
      <c r="D80" s="388" t="s">
        <v>262</v>
      </c>
      <c r="E80" s="143">
        <v>43160</v>
      </c>
      <c r="F80" s="432" t="s">
        <v>531</v>
      </c>
      <c r="G80" s="435">
        <v>0.95</v>
      </c>
      <c r="H80" s="141" t="s">
        <v>42</v>
      </c>
      <c r="I80" s="432"/>
      <c r="J80" s="432" t="s">
        <v>660</v>
      </c>
      <c r="K80" s="432" t="s">
        <v>663</v>
      </c>
      <c r="L80" s="432" t="s">
        <v>676</v>
      </c>
      <c r="M80" s="141" t="s">
        <v>42</v>
      </c>
      <c r="N80" s="432"/>
      <c r="O80" s="449" t="s">
        <v>756</v>
      </c>
      <c r="P80" s="456" t="s">
        <v>753</v>
      </c>
      <c r="Q80" s="449"/>
      <c r="R80" s="431" t="s">
        <v>42</v>
      </c>
      <c r="S80" s="450"/>
      <c r="T80" s="408"/>
      <c r="U80" s="408"/>
      <c r="V80" s="141" t="s">
        <v>45</v>
      </c>
      <c r="W80" s="430"/>
      <c r="X80" s="142" t="s">
        <v>233</v>
      </c>
      <c r="Y80" s="176" t="s">
        <v>276</v>
      </c>
      <c r="Z80" s="176" t="s">
        <v>370</v>
      </c>
      <c r="AA80" s="141"/>
      <c r="AB80" s="278">
        <v>77</v>
      </c>
    </row>
    <row r="81" spans="1:28" ht="181.5" customHeight="1">
      <c r="A81" s="203" t="s">
        <v>217</v>
      </c>
      <c r="B81" s="202" t="s">
        <v>272</v>
      </c>
      <c r="C81" s="177" t="s">
        <v>334</v>
      </c>
      <c r="D81" s="388" t="s">
        <v>262</v>
      </c>
      <c r="E81" s="143">
        <v>43160</v>
      </c>
      <c r="F81" s="434" t="s">
        <v>532</v>
      </c>
      <c r="G81" s="435">
        <v>0.97</v>
      </c>
      <c r="H81" s="141" t="s">
        <v>42</v>
      </c>
      <c r="I81" s="432"/>
      <c r="J81" s="434" t="s">
        <v>661</v>
      </c>
      <c r="K81" s="432" t="s">
        <v>662</v>
      </c>
      <c r="L81" s="432" t="s">
        <v>676</v>
      </c>
      <c r="M81" s="141" t="s">
        <v>42</v>
      </c>
      <c r="N81" s="432"/>
      <c r="O81" s="449" t="s">
        <v>739</v>
      </c>
      <c r="P81" s="456" t="s">
        <v>754</v>
      </c>
      <c r="Q81" s="449"/>
      <c r="R81" s="431" t="s">
        <v>42</v>
      </c>
      <c r="S81" s="450"/>
      <c r="T81" s="408"/>
      <c r="U81" s="408"/>
      <c r="V81" s="141" t="s">
        <v>45</v>
      </c>
      <c r="W81" s="430"/>
      <c r="X81" s="142" t="s">
        <v>233</v>
      </c>
      <c r="Y81" s="176" t="s">
        <v>276</v>
      </c>
      <c r="Z81" s="176" t="s">
        <v>370</v>
      </c>
      <c r="AA81" s="141"/>
      <c r="AB81" s="278">
        <v>78</v>
      </c>
    </row>
    <row r="82" spans="1:28" ht="219" customHeight="1">
      <c r="A82" s="203" t="s">
        <v>218</v>
      </c>
      <c r="B82" s="202" t="s">
        <v>272</v>
      </c>
      <c r="C82" s="177" t="s">
        <v>335</v>
      </c>
      <c r="D82" s="388" t="s">
        <v>439</v>
      </c>
      <c r="E82" s="143">
        <v>43160</v>
      </c>
      <c r="F82" s="432" t="s">
        <v>511</v>
      </c>
      <c r="G82" s="432"/>
      <c r="H82" s="141" t="s">
        <v>42</v>
      </c>
      <c r="I82" s="432"/>
      <c r="J82" s="432" t="s">
        <v>580</v>
      </c>
      <c r="K82" s="432"/>
      <c r="L82" s="432"/>
      <c r="M82" s="141" t="s">
        <v>42</v>
      </c>
      <c r="N82" s="432"/>
      <c r="O82" s="449" t="s">
        <v>768</v>
      </c>
      <c r="P82" s="449"/>
      <c r="Q82" s="449"/>
      <c r="R82" s="431" t="s">
        <v>27</v>
      </c>
      <c r="S82" s="450" t="s">
        <v>776</v>
      </c>
      <c r="T82" s="408"/>
      <c r="U82" s="408"/>
      <c r="V82" s="141" t="s">
        <v>45</v>
      </c>
      <c r="W82" s="430"/>
      <c r="X82" s="142" t="s">
        <v>233</v>
      </c>
      <c r="Y82" s="176" t="s">
        <v>276</v>
      </c>
      <c r="Z82" s="176" t="s">
        <v>370</v>
      </c>
      <c r="AA82" s="141"/>
      <c r="AB82" s="278">
        <v>79</v>
      </c>
    </row>
    <row r="83" spans="1:28" ht="181.5" customHeight="1">
      <c r="A83" s="203" t="s">
        <v>219</v>
      </c>
      <c r="B83" s="202" t="s">
        <v>272</v>
      </c>
      <c r="C83" s="177" t="s">
        <v>336</v>
      </c>
      <c r="D83" s="388" t="s">
        <v>440</v>
      </c>
      <c r="E83" s="143">
        <v>42979</v>
      </c>
      <c r="F83" s="432" t="s">
        <v>519</v>
      </c>
      <c r="G83" s="432"/>
      <c r="H83" s="141" t="s">
        <v>42</v>
      </c>
      <c r="I83" s="432"/>
      <c r="J83" s="432" t="s">
        <v>653</v>
      </c>
      <c r="K83" s="432"/>
      <c r="L83" s="432"/>
      <c r="M83" s="141" t="s">
        <v>41</v>
      </c>
      <c r="N83" s="432"/>
      <c r="O83" s="449" t="s">
        <v>757</v>
      </c>
      <c r="P83" s="449"/>
      <c r="Q83" s="449"/>
      <c r="R83" s="431" t="s">
        <v>41</v>
      </c>
      <c r="S83" s="450"/>
      <c r="T83" s="408"/>
      <c r="U83" s="408"/>
      <c r="V83" s="141" t="s">
        <v>45</v>
      </c>
      <c r="W83" s="430"/>
      <c r="X83" s="142" t="s">
        <v>233</v>
      </c>
      <c r="Y83" s="176" t="s">
        <v>276</v>
      </c>
      <c r="Z83" s="176" t="s">
        <v>370</v>
      </c>
      <c r="AA83" s="141"/>
      <c r="AB83" s="278">
        <v>80</v>
      </c>
    </row>
    <row r="84" spans="1:28" ht="181.5" customHeight="1">
      <c r="A84" s="203" t="s">
        <v>220</v>
      </c>
      <c r="B84" s="202" t="s">
        <v>272</v>
      </c>
      <c r="C84" s="177" t="s">
        <v>337</v>
      </c>
      <c r="D84" s="388" t="s">
        <v>441</v>
      </c>
      <c r="E84" s="143">
        <v>43160</v>
      </c>
      <c r="F84" s="432" t="s">
        <v>520</v>
      </c>
      <c r="G84" s="432"/>
      <c r="H84" s="141" t="s">
        <v>42</v>
      </c>
      <c r="I84" s="432"/>
      <c r="J84" s="432" t="s">
        <v>612</v>
      </c>
      <c r="K84" s="432"/>
      <c r="L84" s="432"/>
      <c r="M84" s="141" t="s">
        <v>42</v>
      </c>
      <c r="N84" s="432"/>
      <c r="O84" s="449" t="s">
        <v>740</v>
      </c>
      <c r="P84" s="449"/>
      <c r="Q84" s="449"/>
      <c r="R84" s="431" t="s">
        <v>42</v>
      </c>
      <c r="S84" s="450"/>
      <c r="T84" s="408"/>
      <c r="U84" s="408"/>
      <c r="V84" s="141" t="s">
        <v>45</v>
      </c>
      <c r="W84" s="430"/>
      <c r="X84" s="142" t="s">
        <v>233</v>
      </c>
      <c r="Y84" s="176" t="s">
        <v>276</v>
      </c>
      <c r="Z84" s="176" t="s">
        <v>370</v>
      </c>
      <c r="AA84" s="141"/>
      <c r="AB84" s="278">
        <v>81</v>
      </c>
    </row>
    <row r="85" spans="1:28" ht="181.5" customHeight="1">
      <c r="A85" s="203" t="s">
        <v>221</v>
      </c>
      <c r="B85" s="202" t="s">
        <v>263</v>
      </c>
      <c r="C85" s="177" t="s">
        <v>338</v>
      </c>
      <c r="D85" s="388" t="s">
        <v>442</v>
      </c>
      <c r="E85" s="143">
        <v>43160</v>
      </c>
      <c r="F85" s="432"/>
      <c r="G85" s="432"/>
      <c r="H85" s="141" t="s">
        <v>44</v>
      </c>
      <c r="I85" s="432"/>
      <c r="J85" s="432" t="s">
        <v>637</v>
      </c>
      <c r="K85" s="432"/>
      <c r="L85" s="432"/>
      <c r="M85" s="141" t="s">
        <v>42</v>
      </c>
      <c r="N85" s="432"/>
      <c r="O85" s="457" t="s">
        <v>775</v>
      </c>
      <c r="P85" s="449"/>
      <c r="Q85" s="449"/>
      <c r="R85" s="431" t="s">
        <v>42</v>
      </c>
      <c r="S85" s="450"/>
      <c r="T85" s="408"/>
      <c r="U85" s="408"/>
      <c r="V85" s="141" t="s">
        <v>45</v>
      </c>
      <c r="W85" s="430"/>
      <c r="X85" s="142" t="s">
        <v>233</v>
      </c>
      <c r="Y85" s="176" t="s">
        <v>276</v>
      </c>
      <c r="Z85" s="176" t="s">
        <v>370</v>
      </c>
      <c r="AA85" s="141"/>
      <c r="AB85" s="278">
        <v>82</v>
      </c>
    </row>
    <row r="86" spans="1:28" ht="181.5" customHeight="1">
      <c r="A86" s="203" t="s">
        <v>222</v>
      </c>
      <c r="B86" s="202" t="s">
        <v>105</v>
      </c>
      <c r="C86" s="177" t="s">
        <v>339</v>
      </c>
      <c r="D86" s="388" t="s">
        <v>443</v>
      </c>
      <c r="E86" s="143">
        <v>42887</v>
      </c>
      <c r="F86" s="432" t="s">
        <v>491</v>
      </c>
      <c r="G86" s="436" t="s">
        <v>490</v>
      </c>
      <c r="H86" s="141" t="s">
        <v>41</v>
      </c>
      <c r="I86" s="432" t="s">
        <v>494</v>
      </c>
      <c r="J86" s="432" t="s">
        <v>576</v>
      </c>
      <c r="K86" s="432"/>
      <c r="L86" s="432"/>
      <c r="M86" s="141" t="s">
        <v>41</v>
      </c>
      <c r="N86" s="432"/>
      <c r="O86" s="449" t="s">
        <v>635</v>
      </c>
      <c r="P86" s="449"/>
      <c r="Q86" s="449"/>
      <c r="R86" s="431" t="s">
        <v>41</v>
      </c>
      <c r="S86" s="450"/>
      <c r="T86" s="408"/>
      <c r="U86" s="408"/>
      <c r="V86" s="141" t="s">
        <v>45</v>
      </c>
      <c r="W86" s="430"/>
      <c r="X86" s="142" t="s">
        <v>233</v>
      </c>
      <c r="Y86" s="176" t="s">
        <v>77</v>
      </c>
      <c r="Z86" s="176" t="s">
        <v>370</v>
      </c>
      <c r="AA86" s="141"/>
      <c r="AB86" s="278">
        <v>83</v>
      </c>
    </row>
    <row r="87" spans="1:28" s="280" customFormat="1" ht="21">
      <c r="A87" s="378" t="s">
        <v>224</v>
      </c>
      <c r="B87" s="383"/>
      <c r="C87" s="386"/>
      <c r="D87" s="387"/>
      <c r="E87" s="387"/>
      <c r="F87" s="387"/>
      <c r="G87" s="387"/>
      <c r="H87" s="387"/>
      <c r="I87" s="387"/>
      <c r="J87" s="387"/>
      <c r="K87" s="387"/>
      <c r="L87" s="387"/>
      <c r="M87" s="387"/>
      <c r="N87" s="387"/>
      <c r="O87" s="441"/>
      <c r="P87" s="441"/>
      <c r="Q87" s="441"/>
      <c r="R87" s="441"/>
      <c r="S87" s="441"/>
      <c r="T87" s="387"/>
      <c r="U87" s="387"/>
      <c r="V87" s="387"/>
      <c r="W87" s="387"/>
      <c r="X87" s="387"/>
      <c r="Y87" s="387"/>
      <c r="Z87" s="387"/>
      <c r="AA87" s="387"/>
      <c r="AB87" s="385">
        <v>84</v>
      </c>
    </row>
    <row r="88" spans="1:28" ht="173.25">
      <c r="A88" s="203" t="s">
        <v>164</v>
      </c>
      <c r="B88" s="202" t="s">
        <v>100</v>
      </c>
      <c r="C88" s="177" t="s">
        <v>340</v>
      </c>
      <c r="D88" s="388" t="s">
        <v>444</v>
      </c>
      <c r="E88" s="143">
        <v>43160</v>
      </c>
      <c r="F88" s="432" t="s">
        <v>502</v>
      </c>
      <c r="G88" s="432"/>
      <c r="H88" s="141" t="s">
        <v>42</v>
      </c>
      <c r="I88" s="432"/>
      <c r="J88" s="432" t="s">
        <v>675</v>
      </c>
      <c r="K88" s="432"/>
      <c r="L88" s="432"/>
      <c r="M88" s="141" t="s">
        <v>42</v>
      </c>
      <c r="N88" s="432"/>
      <c r="O88" s="449" t="s">
        <v>712</v>
      </c>
      <c r="P88" s="449"/>
      <c r="Q88" s="449"/>
      <c r="R88" s="431" t="s">
        <v>42</v>
      </c>
      <c r="S88" s="450"/>
      <c r="T88" s="408"/>
      <c r="U88" s="408"/>
      <c r="V88" s="141" t="s">
        <v>45</v>
      </c>
      <c r="W88" s="430"/>
      <c r="X88" s="142" t="s">
        <v>234</v>
      </c>
      <c r="Y88" s="176" t="s">
        <v>95</v>
      </c>
      <c r="Z88" s="176" t="s">
        <v>369</v>
      </c>
      <c r="AA88" s="141"/>
      <c r="AB88" s="278">
        <v>85</v>
      </c>
    </row>
    <row r="89" spans="1:28" ht="154.5" customHeight="1">
      <c r="A89" s="203" t="s">
        <v>165</v>
      </c>
      <c r="B89" s="202" t="s">
        <v>108</v>
      </c>
      <c r="C89" s="177" t="s">
        <v>340</v>
      </c>
      <c r="D89" s="388" t="s">
        <v>445</v>
      </c>
      <c r="E89" s="143">
        <v>43160</v>
      </c>
      <c r="F89" s="432" t="s">
        <v>551</v>
      </c>
      <c r="G89" s="432"/>
      <c r="H89" s="141" t="s">
        <v>42</v>
      </c>
      <c r="I89" s="432"/>
      <c r="J89" s="432" t="s">
        <v>641</v>
      </c>
      <c r="K89" s="432"/>
      <c r="L89" s="432"/>
      <c r="M89" s="141" t="s">
        <v>42</v>
      </c>
      <c r="N89" s="432"/>
      <c r="O89" s="449" t="s">
        <v>769</v>
      </c>
      <c r="P89" s="449"/>
      <c r="Q89" s="449"/>
      <c r="R89" s="431" t="s">
        <v>42</v>
      </c>
      <c r="S89" s="450"/>
      <c r="T89" s="408"/>
      <c r="U89" s="408"/>
      <c r="V89" s="141" t="s">
        <v>45</v>
      </c>
      <c r="W89" s="430"/>
      <c r="X89" s="142" t="s">
        <v>234</v>
      </c>
      <c r="Y89" s="176" t="s">
        <v>95</v>
      </c>
      <c r="Z89" s="176" t="s">
        <v>369</v>
      </c>
      <c r="AA89" s="141"/>
      <c r="AB89" s="278">
        <v>86</v>
      </c>
    </row>
    <row r="90" spans="1:28" ht="154.5" customHeight="1">
      <c r="A90" s="203" t="s">
        <v>166</v>
      </c>
      <c r="B90" s="202" t="s">
        <v>101</v>
      </c>
      <c r="C90" s="177" t="s">
        <v>340</v>
      </c>
      <c r="D90" s="388" t="s">
        <v>446</v>
      </c>
      <c r="E90" s="143">
        <v>43070</v>
      </c>
      <c r="F90" s="432"/>
      <c r="G90" s="432"/>
      <c r="H90" s="141" t="s">
        <v>44</v>
      </c>
      <c r="I90" s="432"/>
      <c r="J90" s="432"/>
      <c r="K90" s="432"/>
      <c r="L90" s="432"/>
      <c r="M90" s="141" t="s">
        <v>44</v>
      </c>
      <c r="N90" s="432"/>
      <c r="O90" s="449" t="s">
        <v>697</v>
      </c>
      <c r="P90" s="449"/>
      <c r="Q90" s="449"/>
      <c r="R90" s="431" t="s">
        <v>41</v>
      </c>
      <c r="S90" s="450"/>
      <c r="T90" s="408"/>
      <c r="U90" s="408"/>
      <c r="V90" s="141" t="s">
        <v>45</v>
      </c>
      <c r="W90" s="430"/>
      <c r="X90" s="142" t="s">
        <v>234</v>
      </c>
      <c r="Y90" s="176" t="s">
        <v>95</v>
      </c>
      <c r="Z90" s="176" t="s">
        <v>369</v>
      </c>
      <c r="AA90" s="141"/>
      <c r="AB90" s="278">
        <v>87</v>
      </c>
    </row>
    <row r="91" spans="1:28" ht="154.5" customHeight="1">
      <c r="A91" s="203" t="s">
        <v>167</v>
      </c>
      <c r="B91" s="202" t="s">
        <v>100</v>
      </c>
      <c r="C91" s="177" t="s">
        <v>340</v>
      </c>
      <c r="D91" s="388" t="s">
        <v>447</v>
      </c>
      <c r="E91" s="143">
        <v>42856</v>
      </c>
      <c r="F91" s="432" t="s">
        <v>565</v>
      </c>
      <c r="G91" s="432"/>
      <c r="H91" s="141" t="s">
        <v>41</v>
      </c>
      <c r="I91" s="432"/>
      <c r="J91" s="432" t="s">
        <v>576</v>
      </c>
      <c r="K91" s="432"/>
      <c r="L91" s="432"/>
      <c r="M91" s="141" t="s">
        <v>41</v>
      </c>
      <c r="N91" s="432"/>
      <c r="O91" s="449" t="s">
        <v>576</v>
      </c>
      <c r="P91" s="449"/>
      <c r="Q91" s="449"/>
      <c r="R91" s="431" t="s">
        <v>41</v>
      </c>
      <c r="S91" s="450"/>
      <c r="T91" s="408"/>
      <c r="U91" s="408"/>
      <c r="V91" s="141" t="s">
        <v>45</v>
      </c>
      <c r="W91" s="430"/>
      <c r="X91" s="142" t="s">
        <v>234</v>
      </c>
      <c r="Y91" s="176" t="s">
        <v>95</v>
      </c>
      <c r="Z91" s="176" t="s">
        <v>369</v>
      </c>
      <c r="AA91" s="141"/>
      <c r="AB91" s="278">
        <v>88</v>
      </c>
    </row>
    <row r="92" spans="1:28" ht="154.5" customHeight="1">
      <c r="A92" s="203" t="s">
        <v>168</v>
      </c>
      <c r="B92" s="202" t="s">
        <v>287</v>
      </c>
      <c r="C92" s="177" t="s">
        <v>341</v>
      </c>
      <c r="D92" s="388" t="s">
        <v>448</v>
      </c>
      <c r="E92" s="143">
        <v>43009</v>
      </c>
      <c r="F92" s="432" t="s">
        <v>552</v>
      </c>
      <c r="G92" s="432"/>
      <c r="H92" s="141" t="s">
        <v>42</v>
      </c>
      <c r="I92" s="432"/>
      <c r="J92" s="432" t="s">
        <v>640</v>
      </c>
      <c r="K92" s="432"/>
      <c r="L92" s="432"/>
      <c r="M92" s="141" t="s">
        <v>42</v>
      </c>
      <c r="N92" s="432"/>
      <c r="O92" s="449" t="s">
        <v>759</v>
      </c>
      <c r="P92" s="449"/>
      <c r="Q92" s="449"/>
      <c r="R92" s="431" t="s">
        <v>41</v>
      </c>
      <c r="S92" s="450"/>
      <c r="T92" s="408"/>
      <c r="U92" s="408"/>
      <c r="V92" s="141" t="s">
        <v>45</v>
      </c>
      <c r="W92" s="430"/>
      <c r="X92" s="142" t="s">
        <v>234</v>
      </c>
      <c r="Y92" s="176" t="s">
        <v>95</v>
      </c>
      <c r="Z92" s="176" t="s">
        <v>369</v>
      </c>
      <c r="AA92" s="141"/>
      <c r="AB92" s="278">
        <v>89</v>
      </c>
    </row>
    <row r="93" spans="1:28" ht="154.5" customHeight="1">
      <c r="A93" s="203" t="s">
        <v>169</v>
      </c>
      <c r="B93" s="202" t="s">
        <v>287</v>
      </c>
      <c r="C93" s="177" t="s">
        <v>341</v>
      </c>
      <c r="D93" s="388" t="s">
        <v>449</v>
      </c>
      <c r="E93" s="143">
        <v>43160</v>
      </c>
      <c r="F93" s="432" t="s">
        <v>566</v>
      </c>
      <c r="G93" s="432"/>
      <c r="H93" s="141" t="s">
        <v>42</v>
      </c>
      <c r="I93" s="432"/>
      <c r="J93" s="432" t="s">
        <v>640</v>
      </c>
      <c r="K93" s="432"/>
      <c r="L93" s="432"/>
      <c r="M93" s="141" t="s">
        <v>42</v>
      </c>
      <c r="N93" s="432"/>
      <c r="O93" s="449" t="s">
        <v>713</v>
      </c>
      <c r="P93" s="449"/>
      <c r="Q93" s="449"/>
      <c r="R93" s="431" t="s">
        <v>41</v>
      </c>
      <c r="S93" s="450"/>
      <c r="T93" s="408"/>
      <c r="U93" s="408"/>
      <c r="V93" s="141" t="s">
        <v>45</v>
      </c>
      <c r="W93" s="430"/>
      <c r="X93" s="142" t="s">
        <v>234</v>
      </c>
      <c r="Y93" s="176" t="s">
        <v>95</v>
      </c>
      <c r="Z93" s="176" t="s">
        <v>369</v>
      </c>
      <c r="AA93" s="141"/>
      <c r="AB93" s="278">
        <v>90</v>
      </c>
    </row>
    <row r="94" spans="1:28" ht="154.5" customHeight="1">
      <c r="A94" s="203" t="s">
        <v>170</v>
      </c>
      <c r="B94" s="202" t="s">
        <v>287</v>
      </c>
      <c r="C94" s="177" t="s">
        <v>341</v>
      </c>
      <c r="D94" s="388" t="s">
        <v>450</v>
      </c>
      <c r="E94" s="143">
        <v>42979</v>
      </c>
      <c r="F94" s="432" t="s">
        <v>567</v>
      </c>
      <c r="G94" s="432"/>
      <c r="H94" s="141" t="s">
        <v>41</v>
      </c>
      <c r="I94" s="432"/>
      <c r="J94" s="432" t="s">
        <v>576</v>
      </c>
      <c r="K94" s="432"/>
      <c r="L94" s="432"/>
      <c r="M94" s="141" t="s">
        <v>41</v>
      </c>
      <c r="N94" s="432"/>
      <c r="O94" s="449" t="s">
        <v>576</v>
      </c>
      <c r="P94" s="449"/>
      <c r="Q94" s="449"/>
      <c r="R94" s="431" t="s">
        <v>41</v>
      </c>
      <c r="S94" s="450"/>
      <c r="T94" s="408"/>
      <c r="U94" s="408"/>
      <c r="V94" s="141" t="s">
        <v>45</v>
      </c>
      <c r="W94" s="430"/>
      <c r="X94" s="142" t="s">
        <v>234</v>
      </c>
      <c r="Y94" s="176" t="s">
        <v>95</v>
      </c>
      <c r="Z94" s="176" t="s">
        <v>369</v>
      </c>
      <c r="AA94" s="141"/>
      <c r="AB94" s="278">
        <v>91</v>
      </c>
    </row>
    <row r="95" spans="1:28" ht="154.5" customHeight="1">
      <c r="A95" s="203" t="s">
        <v>171</v>
      </c>
      <c r="B95" s="202" t="s">
        <v>287</v>
      </c>
      <c r="C95" s="177" t="s">
        <v>341</v>
      </c>
      <c r="D95" s="388" t="s">
        <v>451</v>
      </c>
      <c r="E95" s="143">
        <v>43160</v>
      </c>
      <c r="F95" s="432" t="s">
        <v>508</v>
      </c>
      <c r="G95" s="432"/>
      <c r="H95" s="141" t="s">
        <v>42</v>
      </c>
      <c r="I95" s="432"/>
      <c r="J95" s="432" t="s">
        <v>658</v>
      </c>
      <c r="K95" s="432"/>
      <c r="L95" s="432"/>
      <c r="M95" s="141" t="s">
        <v>42</v>
      </c>
      <c r="N95" s="432"/>
      <c r="O95" s="449" t="s">
        <v>714</v>
      </c>
      <c r="P95" s="449"/>
      <c r="Q95" s="449"/>
      <c r="R95" s="431" t="s">
        <v>42</v>
      </c>
      <c r="S95" s="450"/>
      <c r="T95" s="408"/>
      <c r="U95" s="408"/>
      <c r="V95" s="141" t="s">
        <v>45</v>
      </c>
      <c r="W95" s="430"/>
      <c r="X95" s="142" t="s">
        <v>234</v>
      </c>
      <c r="Y95" s="176" t="s">
        <v>95</v>
      </c>
      <c r="Z95" s="176" t="s">
        <v>369</v>
      </c>
      <c r="AA95" s="141"/>
      <c r="AB95" s="278">
        <v>92</v>
      </c>
    </row>
    <row r="96" spans="1:28" ht="166.5" customHeight="1">
      <c r="A96" s="203" t="s">
        <v>172</v>
      </c>
      <c r="B96" s="202" t="s">
        <v>287</v>
      </c>
      <c r="C96" s="177" t="s">
        <v>341</v>
      </c>
      <c r="D96" s="388" t="s">
        <v>526</v>
      </c>
      <c r="E96" s="143">
        <v>42979</v>
      </c>
      <c r="F96" s="432" t="s">
        <v>509</v>
      </c>
      <c r="G96" s="432"/>
      <c r="H96" s="141" t="s">
        <v>44</v>
      </c>
      <c r="I96" s="432"/>
      <c r="J96" s="432" t="s">
        <v>621</v>
      </c>
      <c r="K96" s="432"/>
      <c r="L96" s="432"/>
      <c r="M96" s="141" t="s">
        <v>41</v>
      </c>
      <c r="N96" s="432"/>
      <c r="O96" s="449" t="s">
        <v>757</v>
      </c>
      <c r="P96" s="449"/>
      <c r="Q96" s="449"/>
      <c r="R96" s="431" t="s">
        <v>41</v>
      </c>
      <c r="S96" s="450"/>
      <c r="T96" s="408"/>
      <c r="U96" s="408"/>
      <c r="V96" s="141" t="s">
        <v>45</v>
      </c>
      <c r="W96" s="430"/>
      <c r="X96" s="142" t="s">
        <v>234</v>
      </c>
      <c r="Y96" s="176" t="s">
        <v>95</v>
      </c>
      <c r="Z96" s="176" t="s">
        <v>369</v>
      </c>
      <c r="AA96" s="141"/>
      <c r="AB96" s="278">
        <v>93</v>
      </c>
    </row>
    <row r="97" spans="1:28" ht="154.5" customHeight="1">
      <c r="A97" s="203" t="s">
        <v>173</v>
      </c>
      <c r="B97" s="202" t="s">
        <v>287</v>
      </c>
      <c r="C97" s="177" t="s">
        <v>341</v>
      </c>
      <c r="D97" s="388" t="s">
        <v>452</v>
      </c>
      <c r="E97" s="143">
        <v>43160</v>
      </c>
      <c r="F97" s="432" t="s">
        <v>568</v>
      </c>
      <c r="G97" s="432"/>
      <c r="H97" s="141" t="s">
        <v>41</v>
      </c>
      <c r="I97" s="432"/>
      <c r="J97" s="432" t="s">
        <v>576</v>
      </c>
      <c r="K97" s="432"/>
      <c r="L97" s="432"/>
      <c r="M97" s="141" t="s">
        <v>41</v>
      </c>
      <c r="N97" s="432"/>
      <c r="O97" s="449" t="s">
        <v>576</v>
      </c>
      <c r="P97" s="449"/>
      <c r="Q97" s="449"/>
      <c r="R97" s="431" t="s">
        <v>41</v>
      </c>
      <c r="S97" s="450"/>
      <c r="T97" s="408"/>
      <c r="U97" s="408"/>
      <c r="V97" s="141" t="s">
        <v>45</v>
      </c>
      <c r="W97" s="430"/>
      <c r="X97" s="142" t="s">
        <v>234</v>
      </c>
      <c r="Y97" s="176" t="s">
        <v>95</v>
      </c>
      <c r="Z97" s="176" t="s">
        <v>369</v>
      </c>
      <c r="AA97" s="141"/>
      <c r="AB97" s="278">
        <v>94</v>
      </c>
    </row>
    <row r="98" spans="1:28" ht="154.5" customHeight="1">
      <c r="A98" s="203" t="s">
        <v>174</v>
      </c>
      <c r="B98" s="202" t="s">
        <v>104</v>
      </c>
      <c r="C98" s="177" t="s">
        <v>342</v>
      </c>
      <c r="D98" s="412">
        <v>0</v>
      </c>
      <c r="E98" s="143">
        <v>43160</v>
      </c>
      <c r="F98" s="432" t="s">
        <v>527</v>
      </c>
      <c r="G98" s="432"/>
      <c r="H98" s="141" t="s">
        <v>44</v>
      </c>
      <c r="I98" s="432"/>
      <c r="J98" s="432" t="s">
        <v>582</v>
      </c>
      <c r="K98" s="432"/>
      <c r="L98" s="432"/>
      <c r="M98" s="141" t="s">
        <v>42</v>
      </c>
      <c r="N98" s="432"/>
      <c r="O98" s="449" t="s">
        <v>698</v>
      </c>
      <c r="P98" s="449"/>
      <c r="Q98" s="449"/>
      <c r="R98" s="431" t="s">
        <v>42</v>
      </c>
      <c r="S98" s="450"/>
      <c r="T98" s="408"/>
      <c r="U98" s="408"/>
      <c r="V98" s="141" t="s">
        <v>45</v>
      </c>
      <c r="W98" s="430"/>
      <c r="X98" s="142" t="s">
        <v>234</v>
      </c>
      <c r="Y98" s="176" t="s">
        <v>275</v>
      </c>
      <c r="Z98" s="176" t="s">
        <v>370</v>
      </c>
      <c r="AA98" s="141"/>
      <c r="AB98" s="278">
        <v>95</v>
      </c>
    </row>
    <row r="99" spans="1:28" ht="154.5" customHeight="1">
      <c r="A99" s="203" t="s">
        <v>175</v>
      </c>
      <c r="B99" s="202" t="s">
        <v>104</v>
      </c>
      <c r="C99" s="177" t="s">
        <v>343</v>
      </c>
      <c r="D99" s="412">
        <v>0.01</v>
      </c>
      <c r="E99" s="143">
        <v>43160</v>
      </c>
      <c r="F99" s="432" t="s">
        <v>479</v>
      </c>
      <c r="G99" s="432"/>
      <c r="H99" s="141" t="s">
        <v>44</v>
      </c>
      <c r="I99" s="432"/>
      <c r="J99" s="432" t="s">
        <v>582</v>
      </c>
      <c r="K99" s="432"/>
      <c r="L99" s="432"/>
      <c r="M99" s="141" t="s">
        <v>42</v>
      </c>
      <c r="N99" s="432"/>
      <c r="O99" s="449" t="s">
        <v>698</v>
      </c>
      <c r="P99" s="449"/>
      <c r="Q99" s="449"/>
      <c r="R99" s="431" t="s">
        <v>42</v>
      </c>
      <c r="S99" s="450"/>
      <c r="T99" s="408"/>
      <c r="U99" s="408"/>
      <c r="V99" s="141" t="s">
        <v>45</v>
      </c>
      <c r="W99" s="430"/>
      <c r="X99" s="142" t="s">
        <v>234</v>
      </c>
      <c r="Y99" s="176" t="s">
        <v>275</v>
      </c>
      <c r="Z99" s="176" t="s">
        <v>370</v>
      </c>
      <c r="AA99" s="141"/>
      <c r="AB99" s="278">
        <v>96</v>
      </c>
    </row>
    <row r="100" spans="1:28" ht="154.5" customHeight="1">
      <c r="A100" s="203" t="s">
        <v>176</v>
      </c>
      <c r="B100" s="202" t="s">
        <v>104</v>
      </c>
      <c r="C100" s="177" t="s">
        <v>344</v>
      </c>
      <c r="D100" s="412">
        <v>0</v>
      </c>
      <c r="E100" s="143">
        <v>43160</v>
      </c>
      <c r="F100" s="432" t="s">
        <v>479</v>
      </c>
      <c r="G100" s="432"/>
      <c r="H100" s="141" t="s">
        <v>44</v>
      </c>
      <c r="I100" s="432"/>
      <c r="J100" s="432" t="s">
        <v>582</v>
      </c>
      <c r="K100" s="432"/>
      <c r="L100" s="432"/>
      <c r="M100" s="141" t="s">
        <v>42</v>
      </c>
      <c r="N100" s="432"/>
      <c r="O100" s="449" t="s">
        <v>698</v>
      </c>
      <c r="P100" s="449"/>
      <c r="Q100" s="449"/>
      <c r="R100" s="431" t="s">
        <v>42</v>
      </c>
      <c r="S100" s="450"/>
      <c r="T100" s="408"/>
      <c r="U100" s="408"/>
      <c r="V100" s="141" t="s">
        <v>45</v>
      </c>
      <c r="W100" s="430"/>
      <c r="X100" s="142" t="s">
        <v>234</v>
      </c>
      <c r="Y100" s="176" t="s">
        <v>275</v>
      </c>
      <c r="Z100" s="176" t="s">
        <v>370</v>
      </c>
      <c r="AA100" s="141"/>
      <c r="AB100" s="278">
        <v>97</v>
      </c>
    </row>
    <row r="101" spans="1:28" ht="154.5" customHeight="1">
      <c r="A101" s="203" t="s">
        <v>177</v>
      </c>
      <c r="B101" s="202" t="s">
        <v>104</v>
      </c>
      <c r="C101" s="177" t="s">
        <v>345</v>
      </c>
      <c r="D101" s="412">
        <v>0</v>
      </c>
      <c r="E101" s="143">
        <v>43160</v>
      </c>
      <c r="F101" s="432" t="s">
        <v>479</v>
      </c>
      <c r="G101" s="432"/>
      <c r="H101" s="141" t="s">
        <v>44</v>
      </c>
      <c r="I101" s="432"/>
      <c r="J101" s="432" t="s">
        <v>582</v>
      </c>
      <c r="K101" s="432"/>
      <c r="L101" s="432"/>
      <c r="M101" s="141" t="s">
        <v>42</v>
      </c>
      <c r="N101" s="432"/>
      <c r="O101" s="449" t="s">
        <v>699</v>
      </c>
      <c r="P101" s="449"/>
      <c r="Q101" s="449"/>
      <c r="R101" s="431" t="s">
        <v>42</v>
      </c>
      <c r="S101" s="450"/>
      <c r="T101" s="408"/>
      <c r="U101" s="408"/>
      <c r="V101" s="141" t="s">
        <v>45</v>
      </c>
      <c r="W101" s="430"/>
      <c r="X101" s="142" t="s">
        <v>234</v>
      </c>
      <c r="Y101" s="176" t="s">
        <v>275</v>
      </c>
      <c r="Z101" s="176" t="s">
        <v>370</v>
      </c>
      <c r="AA101" s="141"/>
      <c r="AB101" s="278">
        <v>98</v>
      </c>
    </row>
    <row r="102" spans="1:28" ht="154.5" customHeight="1">
      <c r="A102" s="203" t="s">
        <v>178</v>
      </c>
      <c r="B102" s="202" t="s">
        <v>104</v>
      </c>
      <c r="C102" s="177" t="s">
        <v>346</v>
      </c>
      <c r="D102" s="388" t="s">
        <v>453</v>
      </c>
      <c r="E102" s="143">
        <v>43160</v>
      </c>
      <c r="F102" s="432"/>
      <c r="G102" s="432"/>
      <c r="H102" s="141" t="s">
        <v>44</v>
      </c>
      <c r="I102" s="432"/>
      <c r="J102" s="432"/>
      <c r="K102" s="432"/>
      <c r="L102" s="432"/>
      <c r="M102" s="141" t="s">
        <v>44</v>
      </c>
      <c r="N102" s="432"/>
      <c r="O102" s="449" t="s">
        <v>706</v>
      </c>
      <c r="P102" s="449"/>
      <c r="Q102" s="449"/>
      <c r="R102" s="431" t="s">
        <v>41</v>
      </c>
      <c r="S102" s="450"/>
      <c r="T102" s="408"/>
      <c r="U102" s="408"/>
      <c r="V102" s="141" t="s">
        <v>45</v>
      </c>
      <c r="W102" s="430"/>
      <c r="X102" s="142" t="s">
        <v>234</v>
      </c>
      <c r="Y102" s="176" t="s">
        <v>275</v>
      </c>
      <c r="Z102" s="176" t="s">
        <v>370</v>
      </c>
      <c r="AA102" s="141"/>
      <c r="AB102" s="278">
        <v>99</v>
      </c>
    </row>
    <row r="103" spans="1:28" ht="154.5" customHeight="1">
      <c r="A103" s="203" t="s">
        <v>179</v>
      </c>
      <c r="B103" s="202" t="s">
        <v>104</v>
      </c>
      <c r="C103" s="177" t="s">
        <v>347</v>
      </c>
      <c r="D103" s="413" t="s">
        <v>380</v>
      </c>
      <c r="E103" s="143">
        <v>43160</v>
      </c>
      <c r="F103" s="432" t="s">
        <v>498</v>
      </c>
      <c r="G103" s="432" t="s">
        <v>499</v>
      </c>
      <c r="H103" s="141" t="s">
        <v>42</v>
      </c>
      <c r="I103" s="432"/>
      <c r="J103" s="432" t="s">
        <v>605</v>
      </c>
      <c r="K103" s="432" t="s">
        <v>607</v>
      </c>
      <c r="L103" s="432" t="s">
        <v>499</v>
      </c>
      <c r="M103" s="141" t="s">
        <v>42</v>
      </c>
      <c r="N103" s="432"/>
      <c r="O103" s="449" t="s">
        <v>716</v>
      </c>
      <c r="P103" s="449" t="s">
        <v>718</v>
      </c>
      <c r="Q103" s="449" t="s">
        <v>777</v>
      </c>
      <c r="R103" s="431" t="s">
        <v>27</v>
      </c>
      <c r="S103" s="450"/>
      <c r="T103" s="408"/>
      <c r="U103" s="408"/>
      <c r="V103" s="141" t="s">
        <v>45</v>
      </c>
      <c r="W103" s="430"/>
      <c r="X103" s="142" t="s">
        <v>234</v>
      </c>
      <c r="Y103" s="176" t="s">
        <v>275</v>
      </c>
      <c r="Z103" s="176" t="s">
        <v>370</v>
      </c>
      <c r="AA103" s="141"/>
      <c r="AB103" s="278">
        <v>100</v>
      </c>
    </row>
    <row r="104" spans="1:28" ht="154.5" customHeight="1">
      <c r="A104" s="203" t="s">
        <v>180</v>
      </c>
      <c r="B104" s="202" t="s">
        <v>104</v>
      </c>
      <c r="C104" s="177" t="s">
        <v>348</v>
      </c>
      <c r="D104" s="413" t="s">
        <v>381</v>
      </c>
      <c r="E104" s="143">
        <v>43160</v>
      </c>
      <c r="F104" s="432" t="s">
        <v>500</v>
      </c>
      <c r="G104" s="433">
        <v>0.5</v>
      </c>
      <c r="H104" s="141" t="s">
        <v>42</v>
      </c>
      <c r="I104" s="432"/>
      <c r="J104" s="432" t="s">
        <v>606</v>
      </c>
      <c r="K104" s="432" t="s">
        <v>608</v>
      </c>
      <c r="L104" s="433">
        <v>0.5</v>
      </c>
      <c r="M104" s="141" t="s">
        <v>42</v>
      </c>
      <c r="N104" s="432"/>
      <c r="O104" s="449" t="s">
        <v>717</v>
      </c>
      <c r="P104" s="449" t="s">
        <v>719</v>
      </c>
      <c r="Q104" s="456" t="s">
        <v>771</v>
      </c>
      <c r="R104" s="431" t="s">
        <v>42</v>
      </c>
      <c r="S104" s="450"/>
      <c r="T104" s="408"/>
      <c r="U104" s="408"/>
      <c r="V104" s="141" t="s">
        <v>45</v>
      </c>
      <c r="W104" s="430"/>
      <c r="X104" s="142" t="s">
        <v>234</v>
      </c>
      <c r="Y104" s="176" t="s">
        <v>275</v>
      </c>
      <c r="Z104" s="176" t="s">
        <v>370</v>
      </c>
      <c r="AA104" s="141"/>
      <c r="AB104" s="278">
        <v>101</v>
      </c>
    </row>
    <row r="105" spans="1:28" ht="154.5" customHeight="1">
      <c r="A105" s="203" t="s">
        <v>181</v>
      </c>
      <c r="B105" s="202" t="s">
        <v>264</v>
      </c>
      <c r="C105" s="177" t="s">
        <v>349</v>
      </c>
      <c r="D105" s="388" t="s">
        <v>454</v>
      </c>
      <c r="E105" s="143">
        <v>43160</v>
      </c>
      <c r="F105" s="432" t="s">
        <v>569</v>
      </c>
      <c r="G105" s="432"/>
      <c r="H105" s="141" t="s">
        <v>42</v>
      </c>
      <c r="I105" s="432"/>
      <c r="J105" s="432" t="s">
        <v>632</v>
      </c>
      <c r="K105" s="432"/>
      <c r="L105" s="432"/>
      <c r="M105" s="141" t="s">
        <v>42</v>
      </c>
      <c r="N105" s="432"/>
      <c r="O105" s="449" t="s">
        <v>682</v>
      </c>
      <c r="P105" s="449"/>
      <c r="Q105" s="449"/>
      <c r="R105" s="431" t="s">
        <v>42</v>
      </c>
      <c r="S105" s="450" t="s">
        <v>683</v>
      </c>
      <c r="T105" s="408"/>
      <c r="U105" s="408"/>
      <c r="V105" s="141" t="s">
        <v>45</v>
      </c>
      <c r="W105" s="430"/>
      <c r="X105" s="142" t="s">
        <v>234</v>
      </c>
      <c r="Y105" s="176" t="s">
        <v>274</v>
      </c>
      <c r="Z105" s="176" t="s">
        <v>370</v>
      </c>
      <c r="AA105" s="141"/>
      <c r="AB105" s="278">
        <v>102</v>
      </c>
    </row>
    <row r="106" spans="1:28" ht="78.75">
      <c r="A106" s="203" t="s">
        <v>182</v>
      </c>
      <c r="B106" s="202" t="s">
        <v>264</v>
      </c>
      <c r="C106" s="177" t="s">
        <v>350</v>
      </c>
      <c r="D106" s="388" t="s">
        <v>455</v>
      </c>
      <c r="E106" s="143">
        <v>43160</v>
      </c>
      <c r="F106" s="432" t="s">
        <v>631</v>
      </c>
      <c r="G106" s="432"/>
      <c r="H106" s="141" t="s">
        <v>42</v>
      </c>
      <c r="I106" s="432"/>
      <c r="J106" s="432" t="s">
        <v>620</v>
      </c>
      <c r="K106" s="432"/>
      <c r="L106" s="432"/>
      <c r="M106" s="141" t="s">
        <v>42</v>
      </c>
      <c r="N106" s="432"/>
      <c r="O106" s="449" t="s">
        <v>620</v>
      </c>
      <c r="P106" s="449"/>
      <c r="Q106" s="449"/>
      <c r="R106" s="431" t="s">
        <v>42</v>
      </c>
      <c r="S106" s="450"/>
      <c r="T106" s="408"/>
      <c r="U106" s="408"/>
      <c r="V106" s="141" t="s">
        <v>45</v>
      </c>
      <c r="W106" s="430"/>
      <c r="X106" s="142" t="s">
        <v>234</v>
      </c>
      <c r="Y106" s="176" t="s">
        <v>274</v>
      </c>
      <c r="Z106" s="176" t="s">
        <v>370</v>
      </c>
      <c r="AA106" s="141"/>
      <c r="AB106" s="278">
        <v>103</v>
      </c>
    </row>
    <row r="107" spans="1:28" ht="154.5" customHeight="1">
      <c r="A107" s="203" t="s">
        <v>183</v>
      </c>
      <c r="B107" s="202" t="s">
        <v>264</v>
      </c>
      <c r="C107" s="177" t="s">
        <v>350</v>
      </c>
      <c r="D107" s="388" t="s">
        <v>456</v>
      </c>
      <c r="E107" s="143">
        <v>43160</v>
      </c>
      <c r="F107" s="432" t="s">
        <v>529</v>
      </c>
      <c r="G107" s="432"/>
      <c r="H107" s="141" t="s">
        <v>42</v>
      </c>
      <c r="I107" s="432"/>
      <c r="J107" s="432" t="s">
        <v>633</v>
      </c>
      <c r="K107" s="445"/>
      <c r="L107" s="432"/>
      <c r="M107" s="141" t="s">
        <v>42</v>
      </c>
      <c r="N107" s="432"/>
      <c r="O107" s="449" t="s">
        <v>633</v>
      </c>
      <c r="P107" s="449"/>
      <c r="Q107" s="449"/>
      <c r="R107" s="431" t="s">
        <v>42</v>
      </c>
      <c r="S107" s="450"/>
      <c r="T107" s="408"/>
      <c r="U107" s="408"/>
      <c r="V107" s="141" t="s">
        <v>45</v>
      </c>
      <c r="W107" s="430"/>
      <c r="X107" s="142" t="s">
        <v>234</v>
      </c>
      <c r="Y107" s="176" t="s">
        <v>274</v>
      </c>
      <c r="Z107" s="176" t="s">
        <v>370</v>
      </c>
      <c r="AA107" s="141"/>
      <c r="AB107" s="278">
        <v>104</v>
      </c>
    </row>
    <row r="108" spans="1:28" ht="154.5" customHeight="1">
      <c r="A108" s="203" t="s">
        <v>184</v>
      </c>
      <c r="B108" s="202" t="s">
        <v>264</v>
      </c>
      <c r="C108" s="177" t="s">
        <v>351</v>
      </c>
      <c r="D108" s="388" t="s">
        <v>457</v>
      </c>
      <c r="E108" s="143">
        <v>43160</v>
      </c>
      <c r="F108" s="432" t="s">
        <v>629</v>
      </c>
      <c r="G108" s="432"/>
      <c r="H108" s="141" t="s">
        <v>42</v>
      </c>
      <c r="I108" s="432"/>
      <c r="J108" s="432" t="s">
        <v>613</v>
      </c>
      <c r="K108" s="432"/>
      <c r="L108" s="432"/>
      <c r="M108" s="141" t="s">
        <v>42</v>
      </c>
      <c r="N108" s="432"/>
      <c r="O108" s="457" t="s">
        <v>761</v>
      </c>
      <c r="P108" s="449"/>
      <c r="Q108" s="449"/>
      <c r="R108" s="431" t="s">
        <v>42</v>
      </c>
      <c r="S108" s="450" t="s">
        <v>685</v>
      </c>
      <c r="T108" s="408"/>
      <c r="U108" s="408"/>
      <c r="V108" s="141" t="s">
        <v>45</v>
      </c>
      <c r="W108" s="430"/>
      <c r="X108" s="142" t="s">
        <v>234</v>
      </c>
      <c r="Y108" s="176" t="s">
        <v>274</v>
      </c>
      <c r="Z108" s="176" t="s">
        <v>370</v>
      </c>
      <c r="AA108" s="141"/>
      <c r="AB108" s="278">
        <v>105</v>
      </c>
    </row>
    <row r="109" spans="1:28" ht="182.25" customHeight="1">
      <c r="A109" s="203" t="s">
        <v>185</v>
      </c>
      <c r="B109" s="202" t="s">
        <v>264</v>
      </c>
      <c r="C109" s="177" t="s">
        <v>352</v>
      </c>
      <c r="D109" s="388" t="s">
        <v>458</v>
      </c>
      <c r="E109" s="143">
        <v>42917</v>
      </c>
      <c r="F109" s="432" t="s">
        <v>630</v>
      </c>
      <c r="G109" s="432"/>
      <c r="H109" s="141" t="s">
        <v>42</v>
      </c>
      <c r="I109" s="432" t="s">
        <v>528</v>
      </c>
      <c r="J109" s="432" t="s">
        <v>634</v>
      </c>
      <c r="K109" s="432"/>
      <c r="L109" s="432"/>
      <c r="M109" s="141" t="s">
        <v>41</v>
      </c>
      <c r="N109" s="432"/>
      <c r="O109" s="449" t="s">
        <v>684</v>
      </c>
      <c r="P109" s="449"/>
      <c r="Q109" s="449"/>
      <c r="R109" s="431" t="s">
        <v>41</v>
      </c>
      <c r="S109" s="450"/>
      <c r="T109" s="408"/>
      <c r="U109" s="408"/>
      <c r="V109" s="141" t="s">
        <v>45</v>
      </c>
      <c r="W109" s="430"/>
      <c r="X109" s="142" t="s">
        <v>234</v>
      </c>
      <c r="Y109" s="176" t="s">
        <v>274</v>
      </c>
      <c r="Z109" s="176" t="s">
        <v>370</v>
      </c>
      <c r="AA109" s="141"/>
      <c r="AB109" s="278">
        <v>106</v>
      </c>
    </row>
    <row r="110" spans="1:28" ht="154.5" customHeight="1">
      <c r="A110" s="203" t="s">
        <v>186</v>
      </c>
      <c r="B110" s="202" t="s">
        <v>264</v>
      </c>
      <c r="C110" s="177" t="s">
        <v>353</v>
      </c>
      <c r="D110" s="388" t="s">
        <v>459</v>
      </c>
      <c r="E110" s="143">
        <v>42856</v>
      </c>
      <c r="F110" s="432" t="s">
        <v>514</v>
      </c>
      <c r="G110" s="432"/>
      <c r="H110" s="141" t="s">
        <v>41</v>
      </c>
      <c r="I110" s="432"/>
      <c r="J110" s="432" t="s">
        <v>635</v>
      </c>
      <c r="K110" s="432"/>
      <c r="L110" s="432"/>
      <c r="M110" s="141" t="s">
        <v>41</v>
      </c>
      <c r="N110" s="432"/>
      <c r="O110" s="449" t="s">
        <v>635</v>
      </c>
      <c r="P110" s="449"/>
      <c r="Q110" s="449"/>
      <c r="R110" s="431" t="s">
        <v>41</v>
      </c>
      <c r="S110" s="450"/>
      <c r="T110" s="408"/>
      <c r="U110" s="408"/>
      <c r="V110" s="141" t="s">
        <v>45</v>
      </c>
      <c r="W110" s="430"/>
      <c r="X110" s="142" t="s">
        <v>234</v>
      </c>
      <c r="Y110" s="176" t="s">
        <v>274</v>
      </c>
      <c r="Z110" s="176" t="s">
        <v>370</v>
      </c>
      <c r="AA110" s="141"/>
      <c r="AB110" s="278">
        <v>107</v>
      </c>
    </row>
    <row r="111" spans="1:28" ht="154.5" customHeight="1">
      <c r="A111" s="203" t="s">
        <v>187</v>
      </c>
      <c r="B111" s="202" t="s">
        <v>106</v>
      </c>
      <c r="C111" s="177" t="s">
        <v>354</v>
      </c>
      <c r="D111" s="388" t="s">
        <v>261</v>
      </c>
      <c r="E111" s="143">
        <v>43160</v>
      </c>
      <c r="F111" s="432" t="s">
        <v>521</v>
      </c>
      <c r="G111" s="432"/>
      <c r="H111" s="141" t="s">
        <v>41</v>
      </c>
      <c r="I111" s="432"/>
      <c r="J111" s="432" t="s">
        <v>576</v>
      </c>
      <c r="K111" s="432"/>
      <c r="L111" s="432"/>
      <c r="M111" s="141" t="s">
        <v>41</v>
      </c>
      <c r="N111" s="432"/>
      <c r="O111" s="449" t="s">
        <v>576</v>
      </c>
      <c r="P111" s="449"/>
      <c r="Q111" s="449"/>
      <c r="R111" s="431" t="s">
        <v>41</v>
      </c>
      <c r="S111" s="450"/>
      <c r="T111" s="408"/>
      <c r="U111" s="408"/>
      <c r="V111" s="141" t="s">
        <v>45</v>
      </c>
      <c r="W111" s="430"/>
      <c r="X111" s="142" t="s">
        <v>234</v>
      </c>
      <c r="Y111" s="176" t="s">
        <v>77</v>
      </c>
      <c r="Z111" s="176" t="s">
        <v>370</v>
      </c>
      <c r="AA111" s="141"/>
      <c r="AB111" s="278">
        <v>108</v>
      </c>
    </row>
    <row r="112" spans="1:28" ht="154.5" customHeight="1">
      <c r="A112" s="203" t="s">
        <v>188</v>
      </c>
      <c r="B112" s="202" t="s">
        <v>272</v>
      </c>
      <c r="C112" s="177" t="s">
        <v>355</v>
      </c>
      <c r="D112" s="388" t="s">
        <v>460</v>
      </c>
      <c r="E112" s="143">
        <v>43160</v>
      </c>
      <c r="F112" s="432" t="s">
        <v>570</v>
      </c>
      <c r="G112" s="432"/>
      <c r="H112" s="141" t="s">
        <v>42</v>
      </c>
      <c r="I112" s="432"/>
      <c r="J112" s="432" t="s">
        <v>581</v>
      </c>
      <c r="K112" s="432"/>
      <c r="L112" s="432"/>
      <c r="M112" s="141" t="s">
        <v>42</v>
      </c>
      <c r="N112" s="432"/>
      <c r="O112" s="449" t="s">
        <v>741</v>
      </c>
      <c r="P112" s="449"/>
      <c r="Q112" s="449"/>
      <c r="R112" s="431" t="s">
        <v>42</v>
      </c>
      <c r="S112" s="450"/>
      <c r="T112" s="408"/>
      <c r="U112" s="408"/>
      <c r="V112" s="141" t="s">
        <v>45</v>
      </c>
      <c r="W112" s="430"/>
      <c r="X112" s="142" t="s">
        <v>234</v>
      </c>
      <c r="Y112" s="176" t="s">
        <v>276</v>
      </c>
      <c r="Z112" s="176" t="s">
        <v>370</v>
      </c>
      <c r="AA112" s="141"/>
      <c r="AB112" s="278">
        <v>109</v>
      </c>
    </row>
    <row r="113" spans="1:28" ht="154.5" customHeight="1">
      <c r="A113" s="203" t="s">
        <v>189</v>
      </c>
      <c r="B113" s="202" t="s">
        <v>272</v>
      </c>
      <c r="C113" s="177" t="s">
        <v>267</v>
      </c>
      <c r="D113" s="388" t="s">
        <v>356</v>
      </c>
      <c r="E113" s="143">
        <v>43160</v>
      </c>
      <c r="F113" s="432" t="s">
        <v>522</v>
      </c>
      <c r="G113" s="432"/>
      <c r="H113" s="141" t="s">
        <v>42</v>
      </c>
      <c r="I113" s="432"/>
      <c r="J113" s="432" t="s">
        <v>639</v>
      </c>
      <c r="K113" s="432"/>
      <c r="L113" s="432"/>
      <c r="M113" s="141" t="s">
        <v>42</v>
      </c>
      <c r="N113" s="432"/>
      <c r="O113" s="449" t="s">
        <v>742</v>
      </c>
      <c r="P113" s="449"/>
      <c r="Q113" s="449"/>
      <c r="R113" s="431" t="s">
        <v>42</v>
      </c>
      <c r="S113" s="450"/>
      <c r="T113" s="408"/>
      <c r="U113" s="408"/>
      <c r="V113" s="141" t="s">
        <v>45</v>
      </c>
      <c r="W113" s="430"/>
      <c r="X113" s="142" t="s">
        <v>234</v>
      </c>
      <c r="Y113" s="176" t="s">
        <v>276</v>
      </c>
      <c r="Z113" s="176" t="s">
        <v>370</v>
      </c>
      <c r="AA113" s="141"/>
      <c r="AB113" s="278">
        <v>110</v>
      </c>
    </row>
    <row r="114" spans="1:28" ht="154.5" customHeight="1">
      <c r="A114" s="203" t="s">
        <v>190</v>
      </c>
      <c r="B114" s="202" t="s">
        <v>599</v>
      </c>
      <c r="C114" s="177" t="s">
        <v>357</v>
      </c>
      <c r="D114" s="388" t="s">
        <v>461</v>
      </c>
      <c r="E114" s="143">
        <v>42887</v>
      </c>
      <c r="F114" s="432" t="s">
        <v>546</v>
      </c>
      <c r="G114" s="432"/>
      <c r="H114" s="141" t="s">
        <v>43</v>
      </c>
      <c r="I114" s="432" t="s">
        <v>571</v>
      </c>
      <c r="J114" s="432" t="s">
        <v>546</v>
      </c>
      <c r="K114" s="432"/>
      <c r="L114" s="432"/>
      <c r="M114" s="141" t="s">
        <v>43</v>
      </c>
      <c r="N114" s="432" t="s">
        <v>625</v>
      </c>
      <c r="O114" s="449" t="s">
        <v>546</v>
      </c>
      <c r="P114" s="449"/>
      <c r="Q114" s="449"/>
      <c r="R114" s="431" t="s">
        <v>43</v>
      </c>
      <c r="S114" s="450"/>
      <c r="T114" s="408"/>
      <c r="U114" s="408"/>
      <c r="V114" s="141" t="s">
        <v>45</v>
      </c>
      <c r="W114" s="430"/>
      <c r="X114" s="142" t="s">
        <v>234</v>
      </c>
      <c r="Y114" s="176" t="s">
        <v>278</v>
      </c>
      <c r="Z114" s="176" t="s">
        <v>371</v>
      </c>
      <c r="AA114" s="141"/>
      <c r="AB114" s="278">
        <v>111</v>
      </c>
    </row>
    <row r="115" spans="1:28" ht="225">
      <c r="A115" s="203" t="s">
        <v>191</v>
      </c>
      <c r="B115" s="202" t="s">
        <v>599</v>
      </c>
      <c r="C115" s="177" t="s">
        <v>357</v>
      </c>
      <c r="D115" s="388" t="s">
        <v>462</v>
      </c>
      <c r="E115" s="143">
        <v>43160</v>
      </c>
      <c r="F115" s="432" t="s">
        <v>572</v>
      </c>
      <c r="G115" s="432"/>
      <c r="H115" s="141" t="s">
        <v>42</v>
      </c>
      <c r="I115" s="432"/>
      <c r="J115" s="432" t="s">
        <v>627</v>
      </c>
      <c r="K115" s="432"/>
      <c r="L115" s="432"/>
      <c r="M115" s="141" t="s">
        <v>42</v>
      </c>
      <c r="N115" s="432" t="s">
        <v>626</v>
      </c>
      <c r="O115" s="449" t="s">
        <v>702</v>
      </c>
      <c r="P115" s="449"/>
      <c r="Q115" s="449"/>
      <c r="R115" s="431" t="s">
        <v>42</v>
      </c>
      <c r="S115" s="450" t="s">
        <v>701</v>
      </c>
      <c r="T115" s="408"/>
      <c r="U115" s="408"/>
      <c r="V115" s="141" t="s">
        <v>45</v>
      </c>
      <c r="W115" s="430"/>
      <c r="X115" s="142" t="s">
        <v>234</v>
      </c>
      <c r="Y115" s="176" t="s">
        <v>278</v>
      </c>
      <c r="Z115" s="176" t="s">
        <v>371</v>
      </c>
      <c r="AA115" s="141"/>
      <c r="AB115" s="278">
        <v>112</v>
      </c>
    </row>
    <row r="116" spans="1:28" ht="154.5" customHeight="1">
      <c r="A116" s="203" t="s">
        <v>192</v>
      </c>
      <c r="B116" s="202" t="s">
        <v>272</v>
      </c>
      <c r="C116" s="177" t="s">
        <v>358</v>
      </c>
      <c r="D116" s="388" t="s">
        <v>359</v>
      </c>
      <c r="E116" s="143">
        <v>43160</v>
      </c>
      <c r="F116" s="432" t="s">
        <v>573</v>
      </c>
      <c r="G116" s="432"/>
      <c r="H116" s="141" t="s">
        <v>42</v>
      </c>
      <c r="I116" s="432"/>
      <c r="J116" s="432" t="s">
        <v>615</v>
      </c>
      <c r="K116" s="432"/>
      <c r="L116" s="432"/>
      <c r="M116" s="141" t="s">
        <v>42</v>
      </c>
      <c r="N116" s="432"/>
      <c r="O116" s="449" t="s">
        <v>743</v>
      </c>
      <c r="P116" s="449"/>
      <c r="Q116" s="449"/>
      <c r="R116" s="431" t="s">
        <v>42</v>
      </c>
      <c r="S116" s="450"/>
      <c r="T116" s="408"/>
      <c r="U116" s="408"/>
      <c r="V116" s="141" t="s">
        <v>45</v>
      </c>
      <c r="W116" s="430"/>
      <c r="X116" s="142" t="s">
        <v>234</v>
      </c>
      <c r="Y116" s="176" t="s">
        <v>276</v>
      </c>
      <c r="Z116" s="176" t="s">
        <v>370</v>
      </c>
      <c r="AA116" s="141"/>
      <c r="AB116" s="278">
        <v>113</v>
      </c>
    </row>
    <row r="117" spans="1:28" ht="154.5" customHeight="1">
      <c r="A117" s="203" t="s">
        <v>193</v>
      </c>
      <c r="B117" s="202" t="s">
        <v>469</v>
      </c>
      <c r="C117" s="177" t="s">
        <v>360</v>
      </c>
      <c r="D117" s="388" t="s">
        <v>594</v>
      </c>
      <c r="E117" s="143">
        <v>42979</v>
      </c>
      <c r="F117" s="432"/>
      <c r="G117" s="432"/>
      <c r="H117" s="141" t="s">
        <v>42</v>
      </c>
      <c r="I117" s="432"/>
      <c r="J117" s="432" t="s">
        <v>600</v>
      </c>
      <c r="K117" s="432"/>
      <c r="L117" s="432"/>
      <c r="M117" s="141" t="s">
        <v>42</v>
      </c>
      <c r="N117" s="432"/>
      <c r="O117" s="449" t="s">
        <v>694</v>
      </c>
      <c r="P117" s="449"/>
      <c r="Q117" s="449"/>
      <c r="R117" s="431" t="s">
        <v>42</v>
      </c>
      <c r="S117" s="450"/>
      <c r="T117" s="408"/>
      <c r="U117" s="408"/>
      <c r="V117" s="141" t="s">
        <v>45</v>
      </c>
      <c r="W117" s="430"/>
      <c r="X117" s="142" t="s">
        <v>234</v>
      </c>
      <c r="Y117" s="176" t="s">
        <v>274</v>
      </c>
      <c r="Z117" s="176" t="s">
        <v>371</v>
      </c>
      <c r="AA117" s="141"/>
      <c r="AB117" s="278">
        <v>114</v>
      </c>
    </row>
    <row r="118" spans="1:28" ht="154.5" customHeight="1">
      <c r="A118" s="203" t="s">
        <v>194</v>
      </c>
      <c r="B118" s="202" t="s">
        <v>469</v>
      </c>
      <c r="C118" s="177" t="s">
        <v>361</v>
      </c>
      <c r="D118" s="388" t="s">
        <v>463</v>
      </c>
      <c r="E118" s="143">
        <v>43160</v>
      </c>
      <c r="F118" s="432" t="s">
        <v>525</v>
      </c>
      <c r="G118" s="432"/>
      <c r="H118" s="141" t="s">
        <v>42</v>
      </c>
      <c r="I118" s="432"/>
      <c r="J118" s="432" t="s">
        <v>601</v>
      </c>
      <c r="K118" s="432"/>
      <c r="L118" s="432"/>
      <c r="M118" s="141" t="s">
        <v>42</v>
      </c>
      <c r="N118" s="432"/>
      <c r="O118" s="449" t="s">
        <v>693</v>
      </c>
      <c r="P118" s="449"/>
      <c r="Q118" s="449"/>
      <c r="R118" s="431" t="s">
        <v>42</v>
      </c>
      <c r="S118" s="450"/>
      <c r="T118" s="408"/>
      <c r="U118" s="408"/>
      <c r="V118" s="141" t="s">
        <v>45</v>
      </c>
      <c r="W118" s="430"/>
      <c r="X118" s="142" t="s">
        <v>234</v>
      </c>
      <c r="Y118" s="176" t="s">
        <v>274</v>
      </c>
      <c r="Z118" s="176" t="s">
        <v>371</v>
      </c>
      <c r="AA118" s="141"/>
      <c r="AB118" s="278">
        <v>115</v>
      </c>
    </row>
    <row r="119" spans="1:28" ht="154.5" customHeight="1">
      <c r="A119" s="203" t="s">
        <v>195</v>
      </c>
      <c r="B119" s="202" t="s">
        <v>362</v>
      </c>
      <c r="C119" s="177" t="s">
        <v>363</v>
      </c>
      <c r="D119" s="388" t="s">
        <v>464</v>
      </c>
      <c r="E119" s="143">
        <v>43040</v>
      </c>
      <c r="F119" s="432" t="s">
        <v>559</v>
      </c>
      <c r="G119" s="432"/>
      <c r="H119" s="141" t="s">
        <v>42</v>
      </c>
      <c r="I119" s="432"/>
      <c r="J119" s="432" t="s">
        <v>665</v>
      </c>
      <c r="K119" s="432"/>
      <c r="L119" s="432"/>
      <c r="M119" s="141" t="s">
        <v>41</v>
      </c>
      <c r="N119" s="432"/>
      <c r="O119" s="449" t="s">
        <v>757</v>
      </c>
      <c r="P119" s="449"/>
      <c r="Q119" s="449"/>
      <c r="R119" s="431" t="s">
        <v>41</v>
      </c>
      <c r="S119" s="450"/>
      <c r="T119" s="408"/>
      <c r="U119" s="408"/>
      <c r="V119" s="141" t="s">
        <v>45</v>
      </c>
      <c r="W119" s="430"/>
      <c r="X119" s="142" t="s">
        <v>234</v>
      </c>
      <c r="Y119" s="176" t="s">
        <v>39</v>
      </c>
      <c r="Z119" s="176" t="s">
        <v>371</v>
      </c>
      <c r="AA119" s="141"/>
      <c r="AB119" s="278">
        <v>116</v>
      </c>
    </row>
    <row r="120" spans="1:28" ht="154.5" customHeight="1">
      <c r="A120" s="203" t="s">
        <v>196</v>
      </c>
      <c r="B120" s="202" t="s">
        <v>362</v>
      </c>
      <c r="C120" s="177" t="s">
        <v>364</v>
      </c>
      <c r="D120" s="388" t="s">
        <v>465</v>
      </c>
      <c r="E120" s="143">
        <v>43160</v>
      </c>
      <c r="F120" s="432" t="s">
        <v>537</v>
      </c>
      <c r="G120" s="432"/>
      <c r="H120" s="141" t="s">
        <v>42</v>
      </c>
      <c r="I120" s="432"/>
      <c r="J120" s="432" t="s">
        <v>666</v>
      </c>
      <c r="K120" s="432"/>
      <c r="L120" s="432"/>
      <c r="M120" s="141" t="s">
        <v>41</v>
      </c>
      <c r="N120" s="432"/>
      <c r="O120" s="449" t="s">
        <v>757</v>
      </c>
      <c r="P120" s="449"/>
      <c r="Q120" s="449"/>
      <c r="R120" s="431" t="s">
        <v>41</v>
      </c>
      <c r="S120" s="450"/>
      <c r="T120" s="408"/>
      <c r="U120" s="408"/>
      <c r="V120" s="141" t="s">
        <v>45</v>
      </c>
      <c r="W120" s="430"/>
      <c r="X120" s="142" t="s">
        <v>234</v>
      </c>
      <c r="Y120" s="176" t="s">
        <v>39</v>
      </c>
      <c r="Z120" s="176" t="s">
        <v>371</v>
      </c>
      <c r="AA120" s="141"/>
      <c r="AB120" s="278">
        <v>117</v>
      </c>
    </row>
    <row r="121" spans="1:28" ht="330">
      <c r="A121" s="203" t="s">
        <v>197</v>
      </c>
      <c r="B121" s="202" t="s">
        <v>538</v>
      </c>
      <c r="C121" s="177" t="s">
        <v>365</v>
      </c>
      <c r="D121" s="388" t="s">
        <v>466</v>
      </c>
      <c r="E121" s="143">
        <v>43040</v>
      </c>
      <c r="F121" s="432" t="s">
        <v>574</v>
      </c>
      <c r="G121" s="432"/>
      <c r="H121" s="141" t="s">
        <v>42</v>
      </c>
      <c r="I121" s="432"/>
      <c r="J121" s="432" t="s">
        <v>614</v>
      </c>
      <c r="K121" s="432"/>
      <c r="L121" s="432"/>
      <c r="M121" s="141" t="s">
        <v>42</v>
      </c>
      <c r="N121" s="432"/>
      <c r="O121" s="461" t="s">
        <v>770</v>
      </c>
      <c r="P121" s="457" t="s">
        <v>766</v>
      </c>
      <c r="Q121" s="449"/>
      <c r="R121" s="431" t="s">
        <v>42</v>
      </c>
      <c r="S121" s="450"/>
      <c r="T121" s="408"/>
      <c r="U121" s="408"/>
      <c r="V121" s="141" t="s">
        <v>45</v>
      </c>
      <c r="W121" s="430"/>
      <c r="X121" s="142" t="s">
        <v>234</v>
      </c>
      <c r="Y121" s="176" t="s">
        <v>39</v>
      </c>
      <c r="Z121" s="176" t="s">
        <v>369</v>
      </c>
      <c r="AA121" s="141"/>
      <c r="AB121" s="278">
        <v>118</v>
      </c>
    </row>
    <row r="122" spans="1:28" ht="154.5" customHeight="1">
      <c r="A122" s="203" t="s">
        <v>198</v>
      </c>
      <c r="B122" s="202" t="s">
        <v>265</v>
      </c>
      <c r="C122" s="177" t="s">
        <v>366</v>
      </c>
      <c r="D122" s="388" t="s">
        <v>467</v>
      </c>
      <c r="E122" s="143">
        <v>43009</v>
      </c>
      <c r="F122" s="432" t="s">
        <v>575</v>
      </c>
      <c r="G122" s="432"/>
      <c r="H122" s="141" t="s">
        <v>42</v>
      </c>
      <c r="I122" s="432"/>
      <c r="J122" s="432" t="s">
        <v>622</v>
      </c>
      <c r="K122" s="432"/>
      <c r="L122" s="432"/>
      <c r="M122" s="141" t="s">
        <v>41</v>
      </c>
      <c r="N122" s="432"/>
      <c r="O122" s="449" t="s">
        <v>757</v>
      </c>
      <c r="P122" s="449"/>
      <c r="Q122" s="449"/>
      <c r="R122" s="431" t="s">
        <v>41</v>
      </c>
      <c r="S122" s="450"/>
      <c r="T122" s="408"/>
      <c r="U122" s="408"/>
      <c r="V122" s="141" t="s">
        <v>45</v>
      </c>
      <c r="W122" s="430"/>
      <c r="X122" s="142" t="s">
        <v>234</v>
      </c>
      <c r="Y122" s="176" t="s">
        <v>39</v>
      </c>
      <c r="Z122" s="176" t="s">
        <v>371</v>
      </c>
      <c r="AA122" s="141"/>
      <c r="AB122" s="278">
        <v>119</v>
      </c>
    </row>
    <row r="123" spans="1:28" ht="154.5" customHeight="1">
      <c r="A123" s="203" t="s">
        <v>367</v>
      </c>
      <c r="B123" s="202" t="s">
        <v>362</v>
      </c>
      <c r="C123" s="177" t="s">
        <v>368</v>
      </c>
      <c r="D123" s="388" t="s">
        <v>468</v>
      </c>
      <c r="E123" s="143">
        <v>43160</v>
      </c>
      <c r="F123" s="432"/>
      <c r="G123" s="432"/>
      <c r="H123" s="141" t="s">
        <v>44</v>
      </c>
      <c r="I123" s="432"/>
      <c r="J123" s="432"/>
      <c r="K123" s="432"/>
      <c r="L123" s="432"/>
      <c r="M123" s="141" t="s">
        <v>44</v>
      </c>
      <c r="N123" s="432"/>
      <c r="O123" s="449" t="s">
        <v>737</v>
      </c>
      <c r="P123" s="449"/>
      <c r="Q123" s="449"/>
      <c r="R123" s="431" t="s">
        <v>41</v>
      </c>
      <c r="S123" s="450"/>
      <c r="T123" s="408"/>
      <c r="U123" s="408"/>
      <c r="V123" s="141" t="s">
        <v>45</v>
      </c>
      <c r="W123" s="430"/>
      <c r="X123" s="142" t="s">
        <v>234</v>
      </c>
      <c r="Y123" s="176" t="s">
        <v>39</v>
      </c>
      <c r="Z123" s="176" t="s">
        <v>371</v>
      </c>
      <c r="AA123" s="141"/>
      <c r="AB123" s="278">
        <v>120</v>
      </c>
    </row>
    <row r="124" spans="1:28" hidden="1">
      <c r="A124" s="147"/>
      <c r="B124" s="144"/>
      <c r="C124" s="179"/>
    </row>
    <row r="125" spans="1:28" hidden="1">
      <c r="A125" s="147"/>
      <c r="B125" s="144"/>
      <c r="C125" s="179"/>
    </row>
    <row r="126" spans="1:28" hidden="1">
      <c r="A126" s="148"/>
      <c r="B126" s="144"/>
    </row>
    <row r="127" spans="1:28" hidden="1">
      <c r="A127" s="148"/>
      <c r="B127" s="144"/>
    </row>
    <row r="128" spans="1:28" hidden="1">
      <c r="A128" s="148"/>
      <c r="B128" s="144"/>
    </row>
    <row r="129" spans="1:28" hidden="1">
      <c r="A129" s="148"/>
      <c r="B129" s="144"/>
    </row>
    <row r="130" spans="1:28" hidden="1">
      <c r="A130" s="148"/>
      <c r="B130" s="144"/>
    </row>
    <row r="131" spans="1:28" hidden="1">
      <c r="A131" s="148"/>
      <c r="B131" s="144"/>
    </row>
    <row r="132" spans="1:28" hidden="1">
      <c r="A132" s="148"/>
    </row>
    <row r="133" spans="1:28" hidden="1">
      <c r="A133" s="148"/>
    </row>
    <row r="134" spans="1:28" hidden="1">
      <c r="A134" s="148"/>
    </row>
    <row r="135" spans="1:28" hidden="1">
      <c r="A135" s="148"/>
    </row>
    <row r="136" spans="1:28" hidden="1">
      <c r="A136" s="147"/>
    </row>
    <row r="137" spans="1:28" hidden="1">
      <c r="A137" s="147"/>
    </row>
    <row r="138" spans="1:28" hidden="1">
      <c r="A138" s="147"/>
    </row>
    <row r="139" spans="1:28" hidden="1">
      <c r="A139" s="147"/>
    </row>
    <row r="140" spans="1:28" hidden="1">
      <c r="A140" s="149" t="s">
        <v>112</v>
      </c>
    </row>
    <row r="141" spans="1:28" ht="30" hidden="1">
      <c r="A141" s="149" t="s">
        <v>113</v>
      </c>
    </row>
    <row r="142" spans="1:28" s="264" customFormat="1" hidden="1">
      <c r="A142" s="149"/>
      <c r="C142" s="265"/>
      <c r="D142" s="266"/>
      <c r="F142" s="265"/>
      <c r="G142" s="265"/>
      <c r="H142" s="394"/>
      <c r="I142" s="265"/>
      <c r="J142" s="267"/>
      <c r="K142" s="267"/>
      <c r="L142" s="267"/>
      <c r="M142" s="268"/>
      <c r="N142" s="267"/>
      <c r="O142" s="454"/>
      <c r="P142" s="454"/>
      <c r="Q142" s="454"/>
      <c r="R142" s="443"/>
      <c r="S142" s="443"/>
      <c r="T142" s="269"/>
      <c r="U142" s="269"/>
      <c r="V142" s="268"/>
      <c r="W142" s="273"/>
      <c r="X142" s="266"/>
      <c r="AA142" s="266"/>
      <c r="AB142" s="279"/>
    </row>
    <row r="143" spans="1:28" s="282" customFormat="1" hidden="1">
      <c r="A143" s="281" t="s">
        <v>47</v>
      </c>
      <c r="C143" s="283"/>
      <c r="D143" s="284"/>
      <c r="F143" s="283"/>
      <c r="G143" s="283"/>
      <c r="H143" s="395"/>
      <c r="I143" s="283"/>
      <c r="J143" s="285"/>
      <c r="K143" s="285"/>
      <c r="L143" s="285"/>
      <c r="M143" s="286"/>
      <c r="N143" s="285"/>
      <c r="O143" s="455"/>
      <c r="P143" s="455"/>
      <c r="Q143" s="455"/>
      <c r="R143" s="444"/>
      <c r="S143" s="444"/>
      <c r="T143" s="287"/>
      <c r="U143" s="287"/>
      <c r="V143" s="286"/>
      <c r="W143" s="288"/>
      <c r="X143" s="284"/>
      <c r="AA143" s="284"/>
      <c r="AB143" s="289"/>
    </row>
    <row r="144" spans="1:28" s="282" customFormat="1" hidden="1">
      <c r="A144" s="281" t="s">
        <v>41</v>
      </c>
      <c r="C144" s="283"/>
      <c r="D144" s="284"/>
      <c r="F144" s="283"/>
      <c r="G144" s="283"/>
      <c r="H144" s="395"/>
      <c r="I144" s="283"/>
      <c r="J144" s="285"/>
      <c r="K144" s="285"/>
      <c r="L144" s="285"/>
      <c r="M144" s="286"/>
      <c r="N144" s="285"/>
      <c r="O144" s="455"/>
      <c r="P144" s="455"/>
      <c r="Q144" s="455"/>
      <c r="R144" s="444"/>
      <c r="S144" s="444"/>
      <c r="T144" s="287"/>
      <c r="U144" s="287"/>
      <c r="V144" s="286"/>
      <c r="W144" s="288"/>
      <c r="X144" s="284"/>
      <c r="AA144" s="284"/>
      <c r="AB144" s="289"/>
    </row>
    <row r="145" spans="1:28" s="282" customFormat="1" hidden="1">
      <c r="A145" s="281" t="s">
        <v>83</v>
      </c>
      <c r="C145" s="283"/>
      <c r="D145" s="284"/>
      <c r="F145" s="283"/>
      <c r="G145" s="283"/>
      <c r="H145" s="395"/>
      <c r="I145" s="283"/>
      <c r="J145" s="285"/>
      <c r="K145" s="285"/>
      <c r="L145" s="285"/>
      <c r="M145" s="286"/>
      <c r="N145" s="285"/>
      <c r="O145" s="455"/>
      <c r="P145" s="455"/>
      <c r="Q145" s="455"/>
      <c r="R145" s="444"/>
      <c r="S145" s="444"/>
      <c r="T145" s="287"/>
      <c r="U145" s="287"/>
      <c r="V145" s="286"/>
      <c r="W145" s="288"/>
      <c r="X145" s="284"/>
      <c r="AA145" s="284"/>
      <c r="AB145" s="289"/>
    </row>
    <row r="146" spans="1:28" s="282" customFormat="1" hidden="1">
      <c r="A146" s="281" t="s">
        <v>84</v>
      </c>
      <c r="C146" s="283"/>
      <c r="D146" s="284"/>
      <c r="F146" s="283"/>
      <c r="G146" s="283"/>
      <c r="H146" s="395"/>
      <c r="I146" s="283"/>
      <c r="J146" s="285"/>
      <c r="K146" s="285"/>
      <c r="L146" s="285"/>
      <c r="M146" s="286"/>
      <c r="N146" s="285"/>
      <c r="O146" s="455"/>
      <c r="P146" s="455"/>
      <c r="Q146" s="455"/>
      <c r="R146" s="444"/>
      <c r="S146" s="444"/>
      <c r="T146" s="287"/>
      <c r="U146" s="287"/>
      <c r="V146" s="286"/>
      <c r="W146" s="288"/>
      <c r="X146" s="284"/>
      <c r="AA146" s="284"/>
      <c r="AB146" s="289"/>
    </row>
    <row r="147" spans="1:28" s="282" customFormat="1" hidden="1">
      <c r="A147" s="281" t="s">
        <v>85</v>
      </c>
      <c r="C147" s="283"/>
      <c r="D147" s="284"/>
      <c r="F147" s="283"/>
      <c r="G147" s="283"/>
      <c r="H147" s="395"/>
      <c r="I147" s="283"/>
      <c r="J147" s="285"/>
      <c r="K147" s="285"/>
      <c r="L147" s="285"/>
      <c r="M147" s="286"/>
      <c r="N147" s="285"/>
      <c r="O147" s="455"/>
      <c r="P147" s="455"/>
      <c r="Q147" s="455"/>
      <c r="R147" s="444"/>
      <c r="S147" s="444"/>
      <c r="T147" s="287"/>
      <c r="U147" s="287"/>
      <c r="V147" s="286"/>
      <c r="W147" s="288"/>
      <c r="X147" s="284"/>
      <c r="AA147" s="284"/>
      <c r="AB147" s="289"/>
    </row>
    <row r="148" spans="1:28" s="282" customFormat="1" hidden="1">
      <c r="A148" s="281" t="s">
        <v>28</v>
      </c>
      <c r="C148" s="283"/>
      <c r="D148" s="284"/>
      <c r="F148" s="283"/>
      <c r="G148" s="283"/>
      <c r="H148" s="395"/>
      <c r="I148" s="283"/>
      <c r="J148" s="285"/>
      <c r="K148" s="285"/>
      <c r="L148" s="285"/>
      <c r="M148" s="286"/>
      <c r="N148" s="285"/>
      <c r="O148" s="455"/>
      <c r="P148" s="455"/>
      <c r="Q148" s="455"/>
      <c r="R148" s="444"/>
      <c r="S148" s="444"/>
      <c r="T148" s="287"/>
      <c r="U148" s="287"/>
      <c r="V148" s="286"/>
      <c r="W148" s="288"/>
      <c r="X148" s="284"/>
      <c r="AA148" s="284"/>
      <c r="AB148" s="289"/>
    </row>
    <row r="149" spans="1:28" s="282" customFormat="1" hidden="1">
      <c r="A149" s="281" t="s">
        <v>86</v>
      </c>
      <c r="C149" s="283"/>
      <c r="D149" s="284"/>
      <c r="F149" s="283"/>
      <c r="G149" s="283"/>
      <c r="H149" s="395"/>
      <c r="I149" s="283"/>
      <c r="J149" s="285"/>
      <c r="K149" s="285"/>
      <c r="L149" s="285"/>
      <c r="M149" s="286"/>
      <c r="N149" s="285"/>
      <c r="O149" s="455"/>
      <c r="P149" s="455"/>
      <c r="Q149" s="455"/>
      <c r="R149" s="444"/>
      <c r="S149" s="444"/>
      <c r="T149" s="287"/>
      <c r="U149" s="287"/>
      <c r="V149" s="286"/>
      <c r="W149" s="288"/>
      <c r="X149" s="284"/>
      <c r="AA149" s="284"/>
      <c r="AB149" s="289"/>
    </row>
    <row r="150" spans="1:28" s="282" customFormat="1" hidden="1">
      <c r="A150" s="281" t="s">
        <v>87</v>
      </c>
      <c r="C150" s="283"/>
      <c r="D150" s="284"/>
      <c r="F150" s="283"/>
      <c r="G150" s="283"/>
      <c r="H150" s="395"/>
      <c r="I150" s="283"/>
      <c r="J150" s="285"/>
      <c r="K150" s="285"/>
      <c r="L150" s="285"/>
      <c r="M150" s="286"/>
      <c r="N150" s="285"/>
      <c r="O150" s="455"/>
      <c r="P150" s="455"/>
      <c r="Q150" s="455"/>
      <c r="R150" s="444"/>
      <c r="S150" s="444"/>
      <c r="T150" s="287"/>
      <c r="U150" s="287"/>
      <c r="V150" s="286"/>
      <c r="W150" s="288"/>
      <c r="X150" s="284"/>
      <c r="AA150" s="284"/>
      <c r="AB150" s="289"/>
    </row>
    <row r="151" spans="1:28" s="282" customFormat="1" hidden="1">
      <c r="A151" s="281" t="s">
        <v>23</v>
      </c>
      <c r="C151" s="283"/>
      <c r="D151" s="284"/>
      <c r="F151" s="283"/>
      <c r="G151" s="283"/>
      <c r="H151" s="395"/>
      <c r="I151" s="283"/>
      <c r="J151" s="285"/>
      <c r="K151" s="285"/>
      <c r="L151" s="285"/>
      <c r="M151" s="286"/>
      <c r="N151" s="285"/>
      <c r="O151" s="455">
        <v>5</v>
      </c>
      <c r="P151" s="455"/>
      <c r="Q151" s="455"/>
      <c r="R151" s="444"/>
      <c r="S151" s="444"/>
      <c r="T151" s="287"/>
      <c r="U151" s="287"/>
      <c r="V151" s="286"/>
      <c r="W151" s="288"/>
      <c r="X151" s="284"/>
      <c r="AA151" s="284"/>
      <c r="AB151" s="289"/>
    </row>
    <row r="152" spans="1:28" s="282" customFormat="1" hidden="1">
      <c r="A152" s="281" t="s">
        <v>29</v>
      </c>
      <c r="C152" s="283"/>
      <c r="D152" s="284"/>
      <c r="F152" s="283"/>
      <c r="G152" s="283"/>
      <c r="H152" s="395"/>
      <c r="I152" s="283"/>
      <c r="J152" s="285"/>
      <c r="K152" s="285"/>
      <c r="L152" s="285"/>
      <c r="M152" s="286"/>
      <c r="N152" s="285"/>
      <c r="O152" s="455"/>
      <c r="P152" s="455"/>
      <c r="Q152" s="455"/>
      <c r="R152" s="444"/>
      <c r="S152" s="444"/>
      <c r="T152" s="287"/>
      <c r="U152" s="287"/>
      <c r="V152" s="286"/>
      <c r="W152" s="288"/>
      <c r="X152" s="284"/>
      <c r="AA152" s="284"/>
      <c r="AB152" s="289"/>
    </row>
    <row r="153" spans="1:28" s="282" customFormat="1" hidden="1">
      <c r="A153" s="290"/>
      <c r="C153" s="283"/>
      <c r="D153" s="284"/>
      <c r="F153" s="283"/>
      <c r="G153" s="283"/>
      <c r="H153" s="395"/>
      <c r="I153" s="283"/>
      <c r="J153" s="285"/>
      <c r="K153" s="285"/>
      <c r="L153" s="285"/>
      <c r="M153" s="286"/>
      <c r="N153" s="285"/>
      <c r="O153" s="455"/>
      <c r="P153" s="455"/>
      <c r="Q153" s="455"/>
      <c r="R153" s="444"/>
      <c r="S153" s="444"/>
      <c r="T153" s="287"/>
      <c r="U153" s="287"/>
      <c r="V153" s="286"/>
      <c r="W153" s="288"/>
      <c r="X153" s="284"/>
      <c r="AA153" s="284"/>
      <c r="AB153" s="289"/>
    </row>
    <row r="154" spans="1:28" s="282" customFormat="1" hidden="1">
      <c r="A154" s="290"/>
      <c r="C154" s="283"/>
      <c r="D154" s="284"/>
      <c r="F154" s="283"/>
      <c r="G154" s="283"/>
      <c r="H154" s="395"/>
      <c r="I154" s="283"/>
      <c r="J154" s="285"/>
      <c r="K154" s="285"/>
      <c r="L154" s="285"/>
      <c r="M154" s="286"/>
      <c r="N154" s="285"/>
      <c r="O154" s="455"/>
      <c r="P154" s="455"/>
      <c r="Q154" s="455"/>
      <c r="R154" s="444"/>
      <c r="S154" s="444"/>
      <c r="T154" s="287"/>
      <c r="U154" s="287"/>
      <c r="V154" s="286"/>
      <c r="W154" s="288"/>
      <c r="X154" s="284"/>
      <c r="AA154" s="284"/>
      <c r="AB154" s="289"/>
    </row>
    <row r="155" spans="1:28" s="282" customFormat="1" hidden="1">
      <c r="A155" s="290"/>
      <c r="C155" s="283"/>
      <c r="D155" s="284"/>
      <c r="F155" s="283"/>
      <c r="G155" s="283"/>
      <c r="H155" s="395"/>
      <c r="I155" s="283"/>
      <c r="J155" s="285"/>
      <c r="K155" s="285"/>
      <c r="L155" s="285"/>
      <c r="M155" s="286"/>
      <c r="N155" s="285"/>
      <c r="O155" s="455"/>
      <c r="P155" s="455"/>
      <c r="Q155" s="455"/>
      <c r="R155" s="444"/>
      <c r="S155" s="444"/>
      <c r="T155" s="287"/>
      <c r="U155" s="287"/>
      <c r="V155" s="286"/>
      <c r="W155" s="288"/>
      <c r="X155" s="284"/>
      <c r="AA155" s="284"/>
      <c r="AB155" s="289"/>
    </row>
    <row r="156" spans="1:28" s="264" customFormat="1" hidden="1">
      <c r="A156" s="270"/>
      <c r="C156" s="265"/>
      <c r="D156" s="266"/>
      <c r="F156" s="265"/>
      <c r="G156" s="265"/>
      <c r="H156" s="394"/>
      <c r="I156" s="265"/>
      <c r="J156" s="267"/>
      <c r="K156" s="267"/>
      <c r="L156" s="267"/>
      <c r="M156" s="268"/>
      <c r="N156" s="267"/>
      <c r="O156" s="454"/>
      <c r="P156" s="454"/>
      <c r="Q156" s="454"/>
      <c r="R156" s="443"/>
      <c r="S156" s="443"/>
      <c r="T156" s="269"/>
      <c r="U156" s="269"/>
      <c r="V156" s="268"/>
      <c r="W156" s="273"/>
      <c r="X156" s="266"/>
      <c r="AA156" s="266"/>
      <c r="AB156" s="279"/>
    </row>
    <row r="157" spans="1:28" s="264" customFormat="1" hidden="1">
      <c r="A157" s="270"/>
      <c r="C157" s="265"/>
      <c r="D157" s="266"/>
      <c r="F157" s="265"/>
      <c r="G157" s="265"/>
      <c r="H157" s="394"/>
      <c r="I157" s="265"/>
      <c r="J157" s="267"/>
      <c r="K157" s="267"/>
      <c r="L157" s="267"/>
      <c r="M157" s="268"/>
      <c r="N157" s="267"/>
      <c r="O157" s="454"/>
      <c r="P157" s="454"/>
      <c r="Q157" s="454"/>
      <c r="R157" s="443"/>
      <c r="S157" s="443"/>
      <c r="T157" s="269"/>
      <c r="U157" s="269"/>
      <c r="V157" s="268"/>
      <c r="W157" s="273"/>
      <c r="X157" s="266"/>
      <c r="AA157" s="266"/>
      <c r="AB157" s="279"/>
    </row>
    <row r="158" spans="1:28" s="264" customFormat="1" hidden="1">
      <c r="A158" s="290"/>
      <c r="B158" s="282"/>
      <c r="C158" s="283"/>
      <c r="D158" s="266"/>
      <c r="F158" s="265"/>
      <c r="G158" s="265"/>
      <c r="H158" s="394"/>
      <c r="I158" s="265"/>
      <c r="J158" s="267"/>
      <c r="K158" s="267"/>
      <c r="L158" s="267"/>
      <c r="M158" s="268"/>
      <c r="N158" s="267"/>
      <c r="O158" s="454"/>
      <c r="P158" s="454"/>
      <c r="Q158" s="454"/>
      <c r="R158" s="443"/>
      <c r="S158" s="443"/>
      <c r="T158" s="269"/>
      <c r="U158" s="269"/>
      <c r="V158" s="268"/>
      <c r="W158" s="273"/>
      <c r="X158" s="266"/>
      <c r="AA158" s="266"/>
      <c r="AB158" s="279"/>
    </row>
    <row r="159" spans="1:28" s="264" customFormat="1" hidden="1">
      <c r="A159" s="290"/>
      <c r="B159" s="282"/>
      <c r="C159" s="283"/>
      <c r="D159" s="266"/>
      <c r="F159" s="265"/>
      <c r="G159" s="265"/>
      <c r="H159" s="394"/>
      <c r="I159" s="265"/>
      <c r="J159" s="267"/>
      <c r="K159" s="267"/>
      <c r="L159" s="267"/>
      <c r="M159" s="268"/>
      <c r="N159" s="267"/>
      <c r="O159" s="454"/>
      <c r="P159" s="454"/>
      <c r="Q159" s="454"/>
      <c r="R159" s="443"/>
      <c r="S159" s="443"/>
      <c r="T159" s="269"/>
      <c r="U159" s="269"/>
      <c r="V159" s="268"/>
      <c r="W159" s="273"/>
      <c r="X159" s="266"/>
      <c r="AA159" s="266"/>
      <c r="AB159" s="279"/>
    </row>
    <row r="160" spans="1:28" s="264" customFormat="1" hidden="1">
      <c r="A160" s="290"/>
      <c r="B160" s="282"/>
      <c r="C160" s="283"/>
      <c r="D160" s="266"/>
      <c r="F160" s="265"/>
      <c r="G160" s="265"/>
      <c r="H160" s="394"/>
      <c r="I160" s="265"/>
      <c r="J160" s="267"/>
      <c r="K160" s="267"/>
      <c r="L160" s="267"/>
      <c r="M160" s="268"/>
      <c r="N160" s="267"/>
      <c r="O160" s="454"/>
      <c r="P160" s="454"/>
      <c r="Q160" s="454"/>
      <c r="R160" s="443"/>
      <c r="S160" s="443"/>
      <c r="T160" s="269"/>
      <c r="U160" s="269"/>
      <c r="V160" s="268"/>
      <c r="W160" s="273"/>
      <c r="X160" s="266"/>
      <c r="AA160" s="266"/>
      <c r="AB160" s="279"/>
    </row>
    <row r="161" spans="1:28" s="264" customFormat="1" ht="30" hidden="1">
      <c r="A161" s="290" t="s">
        <v>41</v>
      </c>
      <c r="B161" s="282"/>
      <c r="C161" s="283"/>
      <c r="D161" s="266"/>
      <c r="F161" s="265"/>
      <c r="G161" s="265"/>
      <c r="H161" s="394"/>
      <c r="I161" s="265"/>
      <c r="J161" s="267"/>
      <c r="K161" s="267"/>
      <c r="L161" s="267"/>
      <c r="M161" s="268"/>
      <c r="N161" s="267"/>
      <c r="O161" s="454"/>
      <c r="P161" s="454"/>
      <c r="Q161" s="454"/>
      <c r="R161" s="443"/>
      <c r="S161" s="443"/>
      <c r="T161" s="269"/>
      <c r="U161" s="269"/>
      <c r="V161" s="268"/>
      <c r="W161" s="273"/>
      <c r="X161" s="266"/>
      <c r="AA161" s="266"/>
      <c r="AB161" s="279"/>
    </row>
    <row r="162" spans="1:28" s="264" customFormat="1" ht="30" hidden="1">
      <c r="A162" s="290" t="s">
        <v>42</v>
      </c>
      <c r="B162" s="282"/>
      <c r="C162" s="283"/>
      <c r="D162" s="266"/>
      <c r="F162" s="265"/>
      <c r="G162" s="265"/>
      <c r="H162" s="394"/>
      <c r="I162" s="265"/>
      <c r="J162" s="267"/>
      <c r="K162" s="267"/>
      <c r="L162" s="267"/>
      <c r="M162" s="268"/>
      <c r="N162" s="267"/>
      <c r="O162" s="454"/>
      <c r="P162" s="454"/>
      <c r="Q162" s="454"/>
      <c r="R162" s="443"/>
      <c r="S162" s="443"/>
      <c r="T162" s="269"/>
      <c r="U162" s="269"/>
      <c r="V162" s="268"/>
      <c r="W162" s="273"/>
      <c r="X162" s="266"/>
      <c r="AA162" s="266"/>
      <c r="AB162" s="279"/>
    </row>
    <row r="163" spans="1:28" s="264" customFormat="1" ht="60" hidden="1">
      <c r="A163" s="400" t="s">
        <v>27</v>
      </c>
      <c r="B163" s="282"/>
      <c r="C163" s="283"/>
      <c r="D163" s="266"/>
      <c r="F163" s="265"/>
      <c r="G163" s="265"/>
      <c r="H163" s="394"/>
      <c r="I163" s="265"/>
      <c r="J163" s="267"/>
      <c r="K163" s="267"/>
      <c r="L163" s="267"/>
      <c r="M163" s="268"/>
      <c r="N163" s="267"/>
      <c r="O163" s="454"/>
      <c r="P163" s="454"/>
      <c r="Q163" s="454"/>
      <c r="R163" s="443"/>
      <c r="S163" s="443"/>
      <c r="T163" s="269"/>
      <c r="U163" s="269"/>
      <c r="V163" s="268"/>
      <c r="W163" s="273"/>
      <c r="X163" s="266"/>
      <c r="AA163" s="266"/>
      <c r="AB163" s="279"/>
    </row>
    <row r="164" spans="1:28" s="264" customFormat="1" hidden="1">
      <c r="A164" s="400" t="s">
        <v>28</v>
      </c>
      <c r="B164" s="282"/>
      <c r="C164" s="283"/>
      <c r="D164" s="266"/>
      <c r="F164" s="265"/>
      <c r="G164" s="265"/>
      <c r="H164" s="394"/>
      <c r="I164" s="265"/>
      <c r="J164" s="267"/>
      <c r="K164" s="267"/>
      <c r="L164" s="267"/>
      <c r="M164" s="268"/>
      <c r="N164" s="267"/>
      <c r="O164" s="454"/>
      <c r="P164" s="454"/>
      <c r="Q164" s="454"/>
      <c r="R164" s="443"/>
      <c r="S164" s="443"/>
      <c r="T164" s="269"/>
      <c r="U164" s="269"/>
      <c r="V164" s="268"/>
      <c r="W164" s="273"/>
      <c r="X164" s="266"/>
      <c r="AA164" s="266"/>
      <c r="AB164" s="279"/>
    </row>
    <row r="165" spans="1:28" s="264" customFormat="1" ht="45" hidden="1">
      <c r="A165" s="400" t="s">
        <v>43</v>
      </c>
      <c r="B165" s="282"/>
      <c r="C165" s="283"/>
      <c r="D165" s="266"/>
      <c r="F165" s="265"/>
      <c r="G165" s="265"/>
      <c r="H165" s="394"/>
      <c r="I165" s="265"/>
      <c r="J165" s="267"/>
      <c r="K165" s="267"/>
      <c r="L165" s="267"/>
      <c r="M165" s="268"/>
      <c r="N165" s="267"/>
      <c r="O165" s="454"/>
      <c r="P165" s="454"/>
      <c r="Q165" s="454"/>
      <c r="R165" s="443"/>
      <c r="S165" s="443"/>
      <c r="T165" s="269"/>
      <c r="U165" s="269"/>
      <c r="V165" s="268"/>
      <c r="W165" s="273"/>
      <c r="X165" s="266"/>
      <c r="AA165" s="266"/>
      <c r="AB165" s="279"/>
    </row>
    <row r="166" spans="1:28" s="264" customFormat="1" hidden="1">
      <c r="A166" s="183" t="s">
        <v>29</v>
      </c>
      <c r="B166" s="282"/>
      <c r="C166" s="283"/>
      <c r="D166" s="266"/>
      <c r="F166" s="265"/>
      <c r="G166" s="265"/>
      <c r="H166" s="394"/>
      <c r="I166" s="265"/>
      <c r="J166" s="267"/>
      <c r="K166" s="267"/>
      <c r="L166" s="267"/>
      <c r="M166" s="268"/>
      <c r="N166" s="267"/>
      <c r="O166" s="454"/>
      <c r="P166" s="454"/>
      <c r="Q166" s="454"/>
      <c r="R166" s="443"/>
      <c r="S166" s="443"/>
      <c r="T166" s="269"/>
      <c r="U166" s="269"/>
      <c r="V166" s="268"/>
      <c r="W166" s="273"/>
      <c r="X166" s="266"/>
      <c r="AA166" s="266"/>
      <c r="AB166" s="279"/>
    </row>
    <row r="167" spans="1:28" s="264" customFormat="1" hidden="1">
      <c r="A167" s="400" t="s">
        <v>44</v>
      </c>
      <c r="B167" s="282"/>
      <c r="C167" s="283"/>
      <c r="D167" s="266"/>
      <c r="F167" s="265"/>
      <c r="G167" s="265"/>
      <c r="H167" s="394"/>
      <c r="I167" s="265"/>
      <c r="J167" s="267"/>
      <c r="K167" s="267"/>
      <c r="L167" s="267"/>
      <c r="M167" s="268"/>
      <c r="N167" s="267"/>
      <c r="O167" s="454"/>
      <c r="P167" s="454"/>
      <c r="Q167" s="454"/>
      <c r="R167" s="443"/>
      <c r="S167" s="443"/>
      <c r="T167" s="269"/>
      <c r="U167" s="269"/>
      <c r="V167" s="268"/>
      <c r="W167" s="273"/>
      <c r="X167" s="266"/>
      <c r="AA167" s="266"/>
      <c r="AB167" s="279"/>
    </row>
    <row r="168" spans="1:28" s="264" customFormat="1" ht="30" hidden="1">
      <c r="A168" s="400" t="s">
        <v>45</v>
      </c>
      <c r="B168" s="282"/>
      <c r="C168" s="283"/>
      <c r="D168" s="266"/>
      <c r="F168" s="265"/>
      <c r="G168" s="265"/>
      <c r="H168" s="394"/>
      <c r="I168" s="265"/>
      <c r="J168" s="267"/>
      <c r="K168" s="267"/>
      <c r="L168" s="267"/>
      <c r="M168" s="268"/>
      <c r="N168" s="267"/>
      <c r="O168" s="454"/>
      <c r="P168" s="454"/>
      <c r="Q168" s="454"/>
      <c r="R168" s="443"/>
      <c r="S168" s="443"/>
      <c r="T168" s="269"/>
      <c r="U168" s="269"/>
      <c r="V168" s="268"/>
      <c r="W168" s="273"/>
      <c r="X168" s="266"/>
      <c r="AA168" s="266"/>
      <c r="AB168" s="279"/>
    </row>
    <row r="169" spans="1:28" s="264" customFormat="1" hidden="1">
      <c r="A169" s="400" t="s">
        <v>23</v>
      </c>
      <c r="B169" s="282"/>
      <c r="C169" s="283"/>
      <c r="D169" s="266"/>
      <c r="F169" s="265"/>
      <c r="G169" s="265"/>
      <c r="H169" s="394"/>
      <c r="I169" s="265"/>
      <c r="J169" s="267"/>
      <c r="K169" s="267"/>
      <c r="L169" s="267"/>
      <c r="M169" s="268"/>
      <c r="N169" s="267"/>
      <c r="O169" s="454"/>
      <c r="P169" s="454"/>
      <c r="Q169" s="454"/>
      <c r="R169" s="443"/>
      <c r="S169" s="443"/>
      <c r="T169" s="269"/>
      <c r="U169" s="269"/>
      <c r="V169" s="268"/>
      <c r="W169" s="273"/>
      <c r="X169" s="266"/>
      <c r="AA169" s="266"/>
      <c r="AB169" s="279"/>
    </row>
    <row r="170" spans="1:28" s="264" customFormat="1">
      <c r="A170" s="271" t="s">
        <v>29</v>
      </c>
      <c r="C170" s="265"/>
      <c r="D170" s="266"/>
      <c r="F170" s="265"/>
      <c r="G170" s="265"/>
      <c r="H170" s="394"/>
      <c r="I170" s="265"/>
      <c r="J170" s="267"/>
      <c r="K170" s="267"/>
      <c r="L170" s="267"/>
      <c r="M170" s="268"/>
      <c r="N170" s="267"/>
      <c r="O170" s="454"/>
      <c r="P170" s="454"/>
      <c r="Q170" s="454"/>
      <c r="R170" s="443"/>
      <c r="S170" s="443"/>
      <c r="T170" s="269"/>
      <c r="U170" s="269"/>
      <c r="V170" s="268"/>
      <c r="W170" s="273"/>
      <c r="X170" s="266"/>
      <c r="AA170" s="266"/>
      <c r="AB170" s="279"/>
    </row>
    <row r="171" spans="1:28">
      <c r="A171" s="183"/>
    </row>
    <row r="172" spans="1:28">
      <c r="A172" s="183"/>
    </row>
    <row r="173" spans="1:28">
      <c r="A173" s="183"/>
    </row>
  </sheetData>
  <sheetProtection autoFilter="0"/>
  <autoFilter ref="A3:AB123"/>
  <sortState ref="A3:AJ128">
    <sortCondition ref="AB3:AB128"/>
  </sortState>
  <mergeCells count="1">
    <mergeCell ref="A2:D2"/>
  </mergeCells>
  <conditionalFormatting sqref="H4 R4 V4 M4">
    <cfRule type="containsText" dxfId="4564" priority="1503" operator="containsText" text="Fully Achieved">
      <formula>NOT(ISERROR(SEARCH("Fully Achieved",H4)))</formula>
    </cfRule>
    <cfRule type="containsText" dxfId="4563" priority="1504" operator="containsText" text="Fully Achieved">
      <formula>NOT(ISERROR(SEARCH("Fully Achieved",H4)))</formula>
    </cfRule>
  </conditionalFormatting>
  <conditionalFormatting sqref="H4 R4 V4 M4">
    <cfRule type="containsText" dxfId="4562" priority="1496" operator="containsText" text="Update not Provided">
      <formula>NOT(ISERROR(SEARCH("Update not Provided",H4)))</formula>
    </cfRule>
    <cfRule type="containsText" dxfId="4561" priority="1497" operator="containsText" text="Not yet due">
      <formula>NOT(ISERROR(SEARCH("Not yet due",H4)))</formula>
    </cfRule>
    <cfRule type="containsText" dxfId="4560" priority="1498" operator="containsText" text="Completed Behind Schedule">
      <formula>NOT(ISERROR(SEARCH("Completed Behind Schedule",H4)))</formula>
    </cfRule>
    <cfRule type="containsText" dxfId="4559" priority="1499" operator="containsText" text="Off Target">
      <formula>NOT(ISERROR(SEARCH("Off Target",H4)))</formula>
    </cfRule>
    <cfRule type="containsText" dxfId="4558" priority="1500" operator="containsText" text="In Danger of Falling Behind Target">
      <formula>NOT(ISERROR(SEARCH("In Danger of Falling Behind Target",H4)))</formula>
    </cfRule>
    <cfRule type="containsText" dxfId="4557" priority="1501" operator="containsText" text="On Track to be Achieved">
      <formula>NOT(ISERROR(SEARCH("On Track to be Achieved",H4)))</formula>
    </cfRule>
    <cfRule type="containsText" dxfId="4556" priority="1502" operator="containsText" text="Fully Achieved">
      <formula>NOT(ISERROR(SEARCH("Fully Achieved",H4)))</formula>
    </cfRule>
  </conditionalFormatting>
  <conditionalFormatting sqref="V4">
    <cfRule type="containsText" dxfId="4555" priority="1489" operator="containsText" text="Numerical Outturn Within 10% Tolerance">
      <formula>NOT(ISERROR(SEARCH("Numerical Outturn Within 10% Tolerance",V4)))</formula>
    </cfRule>
    <cfRule type="containsText" dxfId="4554" priority="1490" operator="containsText" text="Numerical Outturn Within 5% Tolerance">
      <formula>NOT(ISERROR(SEARCH("Numerical Outturn Within 5% Tolerance",V4)))</formula>
    </cfRule>
    <cfRule type="containsText" dxfId="4553" priority="1491" operator="containsText" text="Target Achieved / Exceeded">
      <formula>NOT(ISERROR(SEARCH("Target Achieved / Exceeded",V4)))</formula>
    </cfRule>
    <cfRule type="containsText" dxfId="4552" priority="1492" operator="containsText" text="Full Update Not Yet Available">
      <formula>NOT(ISERROR(SEARCH("Full Update Not Yet Available",V4)))</formula>
    </cfRule>
    <cfRule type="containsText" dxfId="4551" priority="1493" operator="containsText" text="Full Update Not Yet Available">
      <formula>NOT(ISERROR(SEARCH("Full Update Not Yet Available",V4)))</formula>
    </cfRule>
  </conditionalFormatting>
  <conditionalFormatting sqref="H4 R4 M4">
    <cfRule type="containsText" dxfId="4550" priority="1339" operator="containsText" text="Not Yet Due">
      <formula>NOT(ISERROR(SEARCH("Not Yet Due",H4)))</formula>
    </cfRule>
    <cfRule type="containsText" dxfId="4549" priority="1428" operator="containsText" text="Deferred">
      <formula>NOT(ISERROR(SEARCH("Deferred",H4)))</formula>
    </cfRule>
    <cfRule type="containsText" dxfId="4548" priority="1429" operator="containsText" text="Deleted">
      <formula>NOT(ISERROR(SEARCH("Deleted",H4)))</formula>
    </cfRule>
    <cfRule type="containsText" dxfId="4547" priority="1435" operator="containsText" text="In Danger of Falling Behind Target">
      <formula>NOT(ISERROR(SEARCH("In Danger of Falling Behind Target",H4)))</formula>
    </cfRule>
    <cfRule type="containsText" dxfId="4546" priority="1471" operator="containsText" text="Not yet due">
      <formula>NOT(ISERROR(SEARCH("Not yet due",H4)))</formula>
    </cfRule>
  </conditionalFormatting>
  <conditionalFormatting sqref="H4 R4 M4">
    <cfRule type="containsText" dxfId="4545" priority="1450" operator="containsText" text="Not yet due">
      <formula>NOT(ISERROR(SEARCH("Not yet due",H4)))</formula>
    </cfRule>
  </conditionalFormatting>
  <conditionalFormatting sqref="H4 R4 M4">
    <cfRule type="containsText" dxfId="4544" priority="1431" operator="containsText" text="Update not Provided">
      <formula>NOT(ISERROR(SEARCH("Update not Provided",H4)))</formula>
    </cfRule>
    <cfRule type="containsText" dxfId="4543" priority="1432" operator="containsText" text="Not yet due">
      <formula>NOT(ISERROR(SEARCH("Not yet due",H4)))</formula>
    </cfRule>
    <cfRule type="containsText" dxfId="4542" priority="1433" operator="containsText" text="Completed Behind Schedule">
      <formula>NOT(ISERROR(SEARCH("Completed Behind Schedule",H4)))</formula>
    </cfRule>
    <cfRule type="containsText" dxfId="4541" priority="1434" operator="containsText" text="Off Target">
      <formula>NOT(ISERROR(SEARCH("Off Target",H4)))</formula>
    </cfRule>
    <cfRule type="containsText" dxfId="4540" priority="1436" operator="containsText" text="On Track to be Achieved">
      <formula>NOT(ISERROR(SEARCH("On Track to be Achieved",H4)))</formula>
    </cfRule>
    <cfRule type="containsText" dxfId="4539" priority="1437" operator="containsText" text="Fully Achieved">
      <formula>NOT(ISERROR(SEARCH("Fully Achieved",H4)))</formula>
    </cfRule>
  </conditionalFormatting>
  <conditionalFormatting sqref="R4 M4">
    <cfRule type="containsText" dxfId="4538" priority="1427" operator="containsText" text="Deferred">
      <formula>NOT(ISERROR(SEARCH("Deferred",M4)))</formula>
    </cfRule>
  </conditionalFormatting>
  <conditionalFormatting sqref="H4 R4 M4">
    <cfRule type="containsText" dxfId="4537" priority="1347" operator="containsText" text="Deferred">
      <formula>NOT(ISERROR(SEARCH("Deferred",H4)))</formula>
    </cfRule>
    <cfRule type="containsText" dxfId="4536" priority="1348" operator="containsText" text="Deleted">
      <formula>NOT(ISERROR(SEARCH("Deleted",H4)))</formula>
    </cfRule>
    <cfRule type="containsText" dxfId="4535" priority="1349" operator="containsText" text="In Danger of Falling Behind Target">
      <formula>NOT(ISERROR(SEARCH("In Danger of Falling Behind Target",H4)))</formula>
    </cfRule>
    <cfRule type="containsText" dxfId="4534" priority="1350" operator="containsText" text="Not yet due">
      <formula>NOT(ISERROR(SEARCH("Not yet due",H4)))</formula>
    </cfRule>
  </conditionalFormatting>
  <conditionalFormatting sqref="V1:V4 V124:V1048576">
    <cfRule type="containsText" dxfId="4533" priority="1010" operator="containsText" text="Deleted">
      <formula>NOT(ISERROR(SEARCH("Deleted",V1)))</formula>
    </cfRule>
    <cfRule type="containsText" dxfId="4532" priority="1011" operator="containsText" text="Deferred">
      <formula>NOT(ISERROR(SEARCH("Deferred",V1)))</formula>
    </cfRule>
    <cfRule type="containsText" dxfId="4531" priority="1012" operator="containsText" text="Completion Date Within Reasonable Tolerance">
      <formula>NOT(ISERROR(SEARCH("Completion Date Within Reasonable Tolerance",V1)))</formula>
    </cfRule>
    <cfRule type="containsText" dxfId="4530" priority="1013" operator="containsText" text="Completed Significantly After Target Deadline">
      <formula>NOT(ISERROR(SEARCH("Completed Significantly After Target Deadline",V1)))</formula>
    </cfRule>
  </conditionalFormatting>
  <conditionalFormatting sqref="H5:H63">
    <cfRule type="containsText" dxfId="4529" priority="696" operator="containsText" text="Fully Achieved">
      <formula>NOT(ISERROR(SEARCH("Fully Achieved",H5)))</formula>
    </cfRule>
    <cfRule type="containsText" dxfId="4528" priority="697" operator="containsText" text="Fully Achieved">
      <formula>NOT(ISERROR(SEARCH("Fully Achieved",H5)))</formula>
    </cfRule>
  </conditionalFormatting>
  <conditionalFormatting sqref="H5:H63">
    <cfRule type="containsText" dxfId="4527" priority="689" operator="containsText" text="Update not Provided">
      <formula>NOT(ISERROR(SEARCH("Update not Provided",H5)))</formula>
    </cfRule>
    <cfRule type="containsText" dxfId="4526" priority="690" operator="containsText" text="Not yet due">
      <formula>NOT(ISERROR(SEARCH("Not yet due",H5)))</formula>
    </cfRule>
    <cfRule type="containsText" dxfId="4525" priority="691" operator="containsText" text="Completed Behind Schedule">
      <formula>NOT(ISERROR(SEARCH("Completed Behind Schedule",H5)))</formula>
    </cfRule>
    <cfRule type="containsText" dxfId="4524" priority="692" operator="containsText" text="Off Target">
      <formula>NOT(ISERROR(SEARCH("Off Target",H5)))</formula>
    </cfRule>
    <cfRule type="containsText" dxfId="4523" priority="693" operator="containsText" text="In Danger of Falling Behind Target">
      <formula>NOT(ISERROR(SEARCH("In Danger of Falling Behind Target",H5)))</formula>
    </cfRule>
    <cfRule type="containsText" dxfId="4522" priority="694" operator="containsText" text="On Track to be Achieved">
      <formula>NOT(ISERROR(SEARCH("On Track to be Achieved",H5)))</formula>
    </cfRule>
    <cfRule type="containsText" dxfId="4521" priority="695" operator="containsText" text="Fully Achieved">
      <formula>NOT(ISERROR(SEARCH("Fully Achieved",H5)))</formula>
    </cfRule>
  </conditionalFormatting>
  <conditionalFormatting sqref="H5:H63">
    <cfRule type="containsText" dxfId="4520" priority="667" operator="containsText" text="Not Yet Due">
      <formula>NOT(ISERROR(SEARCH("Not Yet Due",H5)))</formula>
    </cfRule>
    <cfRule type="containsText" dxfId="4519" priority="673" operator="containsText" text="Deferred">
      <formula>NOT(ISERROR(SEARCH("Deferred",H5)))</formula>
    </cfRule>
    <cfRule type="containsText" dxfId="4518" priority="674" operator="containsText" text="Deleted">
      <formula>NOT(ISERROR(SEARCH("Deleted",H5)))</formula>
    </cfRule>
    <cfRule type="containsText" dxfId="4517" priority="679" operator="containsText" text="In Danger of Falling Behind Target">
      <formula>NOT(ISERROR(SEARCH("In Danger of Falling Behind Target",H5)))</formula>
    </cfRule>
    <cfRule type="containsText" dxfId="4516" priority="683" operator="containsText" text="Not yet due">
      <formula>NOT(ISERROR(SEARCH("Not yet due",H5)))</formula>
    </cfRule>
  </conditionalFormatting>
  <conditionalFormatting sqref="H5:H63">
    <cfRule type="containsText" dxfId="4515" priority="682" operator="containsText" text="Not yet due">
      <formula>NOT(ISERROR(SEARCH("Not yet due",H5)))</formula>
    </cfRule>
  </conditionalFormatting>
  <conditionalFormatting sqref="H5:H63">
    <cfRule type="containsText" dxfId="4514" priority="675" operator="containsText" text="Update not Provided">
      <formula>NOT(ISERROR(SEARCH("Update not Provided",H5)))</formula>
    </cfRule>
    <cfRule type="containsText" dxfId="4513" priority="676" operator="containsText" text="Not yet due">
      <formula>NOT(ISERROR(SEARCH("Not yet due",H5)))</formula>
    </cfRule>
    <cfRule type="containsText" dxfId="4512" priority="677" operator="containsText" text="Completed Behind Schedule">
      <formula>NOT(ISERROR(SEARCH("Completed Behind Schedule",H5)))</formula>
    </cfRule>
    <cfRule type="containsText" dxfId="4511" priority="678" operator="containsText" text="Off Target">
      <formula>NOT(ISERROR(SEARCH("Off Target",H5)))</formula>
    </cfRule>
    <cfRule type="containsText" dxfId="4510" priority="680" operator="containsText" text="On Track to be Achieved">
      <formula>NOT(ISERROR(SEARCH("On Track to be Achieved",H5)))</formula>
    </cfRule>
    <cfRule type="containsText" dxfId="4509" priority="681" operator="containsText" text="Fully Achieved">
      <formula>NOT(ISERROR(SEARCH("Fully Achieved",H5)))</formula>
    </cfRule>
  </conditionalFormatting>
  <conditionalFormatting sqref="H5:H63">
    <cfRule type="containsText" dxfId="4508" priority="668" operator="containsText" text="Deferred">
      <formula>NOT(ISERROR(SEARCH("Deferred",H5)))</formula>
    </cfRule>
    <cfRule type="containsText" dxfId="4507" priority="669" operator="containsText" text="Deleted">
      <formula>NOT(ISERROR(SEARCH("Deleted",H5)))</formula>
    </cfRule>
    <cfRule type="containsText" dxfId="4506" priority="670" operator="containsText" text="In Danger of Falling Behind Target">
      <formula>NOT(ISERROR(SEARCH("In Danger of Falling Behind Target",H5)))</formula>
    </cfRule>
    <cfRule type="containsText" dxfId="4505" priority="671" operator="containsText" text="Not yet due">
      <formula>NOT(ISERROR(SEARCH("Not yet due",H5)))</formula>
    </cfRule>
  </conditionalFormatting>
  <conditionalFormatting sqref="H65:H86">
    <cfRule type="containsText" dxfId="4504" priority="660" operator="containsText" text="Fully Achieved">
      <formula>NOT(ISERROR(SEARCH("Fully Achieved",H65)))</formula>
    </cfRule>
    <cfRule type="containsText" dxfId="4503" priority="661" operator="containsText" text="Fully Achieved">
      <formula>NOT(ISERROR(SEARCH("Fully Achieved",H65)))</formula>
    </cfRule>
  </conditionalFormatting>
  <conditionalFormatting sqref="H65:H86">
    <cfRule type="containsText" dxfId="4502" priority="653" operator="containsText" text="Update not Provided">
      <formula>NOT(ISERROR(SEARCH("Update not Provided",H65)))</formula>
    </cfRule>
    <cfRule type="containsText" dxfId="4501" priority="654" operator="containsText" text="Not yet due">
      <formula>NOT(ISERROR(SEARCH("Not yet due",H65)))</formula>
    </cfRule>
    <cfRule type="containsText" dxfId="4500" priority="655" operator="containsText" text="Completed Behind Schedule">
      <formula>NOT(ISERROR(SEARCH("Completed Behind Schedule",H65)))</formula>
    </cfRule>
    <cfRule type="containsText" dxfId="4499" priority="656" operator="containsText" text="Off Target">
      <formula>NOT(ISERROR(SEARCH("Off Target",H65)))</formula>
    </cfRule>
    <cfRule type="containsText" dxfId="4498" priority="657" operator="containsText" text="In Danger of Falling Behind Target">
      <formula>NOT(ISERROR(SEARCH("In Danger of Falling Behind Target",H65)))</formula>
    </cfRule>
    <cfRule type="containsText" dxfId="4497" priority="658" operator="containsText" text="On Track to be Achieved">
      <formula>NOT(ISERROR(SEARCH("On Track to be Achieved",H65)))</formula>
    </cfRule>
    <cfRule type="containsText" dxfId="4496" priority="659" operator="containsText" text="Fully Achieved">
      <formula>NOT(ISERROR(SEARCH("Fully Achieved",H65)))</formula>
    </cfRule>
  </conditionalFormatting>
  <conditionalFormatting sqref="H65:H86">
    <cfRule type="containsText" dxfId="4495" priority="641" operator="containsText" text="Update not Provided">
      <formula>NOT(ISERROR(SEARCH("Update not Provided",H65)))</formula>
    </cfRule>
    <cfRule type="containsText" dxfId="4494" priority="643" operator="containsText" text="Completed Behind Schedule">
      <formula>NOT(ISERROR(SEARCH("Completed Behind Schedule",H65)))</formula>
    </cfRule>
    <cfRule type="containsText" dxfId="4493" priority="644" operator="containsText" text="Off Target">
      <formula>NOT(ISERROR(SEARCH("Off Target",H65)))</formula>
    </cfRule>
    <cfRule type="containsText" dxfId="4492" priority="645" operator="containsText" text="In Danger of Falling Behind Target">
      <formula>NOT(ISERROR(SEARCH("In Danger of Falling Behind Target",H65)))</formula>
    </cfRule>
    <cfRule type="containsText" dxfId="4491" priority="646" operator="containsText" text="On Track to be Achieved">
      <formula>NOT(ISERROR(SEARCH("On Track to be Achieved",H65)))</formula>
    </cfRule>
    <cfRule type="containsText" dxfId="4490" priority="647" operator="containsText" text="Fully Achieved">
      <formula>NOT(ISERROR(SEARCH("Fully Achieved",H65)))</formula>
    </cfRule>
  </conditionalFormatting>
  <conditionalFormatting sqref="H65:H86">
    <cfRule type="containsText" dxfId="4489" priority="625" operator="containsText" text="Not Yet Due">
      <formula>NOT(ISERROR(SEARCH("Not Yet Due",H65)))</formula>
    </cfRule>
    <cfRule type="containsText" dxfId="4488" priority="631" operator="containsText" text="Deferred">
      <formula>NOT(ISERROR(SEARCH("Deferred",H65)))</formula>
    </cfRule>
    <cfRule type="containsText" dxfId="4487" priority="632" operator="containsText" text="Deleted">
      <formula>NOT(ISERROR(SEARCH("Deleted",H65)))</formula>
    </cfRule>
    <cfRule type="containsText" dxfId="4486" priority="637" operator="containsText" text="In Danger of Falling Behind Target">
      <formula>NOT(ISERROR(SEARCH("In Danger of Falling Behind Target",H65)))</formula>
    </cfRule>
    <cfRule type="containsText" dxfId="4485" priority="642" operator="containsText" text="Not yet due">
      <formula>NOT(ISERROR(SEARCH("Not yet due",H65)))</formula>
    </cfRule>
  </conditionalFormatting>
  <conditionalFormatting sqref="H65:H86">
    <cfRule type="containsText" dxfId="4484" priority="640" operator="containsText" text="Not yet due">
      <formula>NOT(ISERROR(SEARCH("Not yet due",H65)))</formula>
    </cfRule>
  </conditionalFormatting>
  <conditionalFormatting sqref="H65:H86">
    <cfRule type="containsText" dxfId="4483" priority="633" operator="containsText" text="Update not Provided">
      <formula>NOT(ISERROR(SEARCH("Update not Provided",H65)))</formula>
    </cfRule>
    <cfRule type="containsText" dxfId="4482" priority="634" operator="containsText" text="Not yet due">
      <formula>NOT(ISERROR(SEARCH("Not yet due",H65)))</formula>
    </cfRule>
    <cfRule type="containsText" dxfId="4481" priority="635" operator="containsText" text="Completed Behind Schedule">
      <formula>NOT(ISERROR(SEARCH("Completed Behind Schedule",H65)))</formula>
    </cfRule>
    <cfRule type="containsText" dxfId="4480" priority="636" operator="containsText" text="Off Target">
      <formula>NOT(ISERROR(SEARCH("Off Target",H65)))</formula>
    </cfRule>
    <cfRule type="containsText" dxfId="4479" priority="638" operator="containsText" text="On Track to be Achieved">
      <formula>NOT(ISERROR(SEARCH("On Track to be Achieved",H65)))</formula>
    </cfRule>
    <cfRule type="containsText" dxfId="4478" priority="639" operator="containsText" text="Fully Achieved">
      <formula>NOT(ISERROR(SEARCH("Fully Achieved",H65)))</formula>
    </cfRule>
  </conditionalFormatting>
  <conditionalFormatting sqref="H65:H86">
    <cfRule type="containsText" dxfId="4477" priority="626" operator="containsText" text="Deferred">
      <formula>NOT(ISERROR(SEARCH("Deferred",H65)))</formula>
    </cfRule>
    <cfRule type="containsText" dxfId="4476" priority="627" operator="containsText" text="Deleted">
      <formula>NOT(ISERROR(SEARCH("Deleted",H65)))</formula>
    </cfRule>
    <cfRule type="containsText" dxfId="4475" priority="628" operator="containsText" text="In Danger of Falling Behind Target">
      <formula>NOT(ISERROR(SEARCH("In Danger of Falling Behind Target",H65)))</formula>
    </cfRule>
    <cfRule type="containsText" dxfId="4474" priority="629" operator="containsText" text="Not yet due">
      <formula>NOT(ISERROR(SEARCH("Not yet due",H65)))</formula>
    </cfRule>
  </conditionalFormatting>
  <conditionalFormatting sqref="H88:H123">
    <cfRule type="containsText" dxfId="4473" priority="618" operator="containsText" text="Fully Achieved">
      <formula>NOT(ISERROR(SEARCH("Fully Achieved",H88)))</formula>
    </cfRule>
    <cfRule type="containsText" dxfId="4472" priority="619" operator="containsText" text="Fully Achieved">
      <formula>NOT(ISERROR(SEARCH("Fully Achieved",H88)))</formula>
    </cfRule>
  </conditionalFormatting>
  <conditionalFormatting sqref="H88:H123">
    <cfRule type="containsText" dxfId="4471" priority="611" operator="containsText" text="Update not Provided">
      <formula>NOT(ISERROR(SEARCH("Update not Provided",H88)))</formula>
    </cfRule>
    <cfRule type="containsText" dxfId="4470" priority="612" operator="containsText" text="Not yet due">
      <formula>NOT(ISERROR(SEARCH("Not yet due",H88)))</formula>
    </cfRule>
    <cfRule type="containsText" dxfId="4469" priority="613" operator="containsText" text="Completed Behind Schedule">
      <formula>NOT(ISERROR(SEARCH("Completed Behind Schedule",H88)))</formula>
    </cfRule>
    <cfRule type="containsText" dxfId="4468" priority="614" operator="containsText" text="Off Target">
      <formula>NOT(ISERROR(SEARCH("Off Target",H88)))</formula>
    </cfRule>
    <cfRule type="containsText" dxfId="4467" priority="615" operator="containsText" text="In Danger of Falling Behind Target">
      <formula>NOT(ISERROR(SEARCH("In Danger of Falling Behind Target",H88)))</formula>
    </cfRule>
    <cfRule type="containsText" dxfId="4466" priority="616" operator="containsText" text="On Track to be Achieved">
      <formula>NOT(ISERROR(SEARCH("On Track to be Achieved",H88)))</formula>
    </cfRule>
    <cfRule type="containsText" dxfId="4465" priority="617" operator="containsText" text="Fully Achieved">
      <formula>NOT(ISERROR(SEARCH("Fully Achieved",H88)))</formula>
    </cfRule>
  </conditionalFormatting>
  <conditionalFormatting sqref="H88:H123">
    <cfRule type="containsText" dxfId="4464" priority="599" operator="containsText" text="Update not Provided">
      <formula>NOT(ISERROR(SEARCH("Update not Provided",H88)))</formula>
    </cfRule>
    <cfRule type="containsText" dxfId="4463" priority="601" operator="containsText" text="Completed Behind Schedule">
      <formula>NOT(ISERROR(SEARCH("Completed Behind Schedule",H88)))</formula>
    </cfRule>
    <cfRule type="containsText" dxfId="4462" priority="602" operator="containsText" text="Off Target">
      <formula>NOT(ISERROR(SEARCH("Off Target",H88)))</formula>
    </cfRule>
    <cfRule type="containsText" dxfId="4461" priority="603" operator="containsText" text="In Danger of Falling Behind Target">
      <formula>NOT(ISERROR(SEARCH("In Danger of Falling Behind Target",H88)))</formula>
    </cfRule>
    <cfRule type="containsText" dxfId="4460" priority="604" operator="containsText" text="On Track to be Achieved">
      <formula>NOT(ISERROR(SEARCH("On Track to be Achieved",H88)))</formula>
    </cfRule>
    <cfRule type="containsText" dxfId="4459" priority="605" operator="containsText" text="Fully Achieved">
      <formula>NOT(ISERROR(SEARCH("Fully Achieved",H88)))</formula>
    </cfRule>
  </conditionalFormatting>
  <conditionalFormatting sqref="H88:H123">
    <cfRule type="containsText" dxfId="4458" priority="583" operator="containsText" text="Not Yet Due">
      <formula>NOT(ISERROR(SEARCH("Not Yet Due",H88)))</formula>
    </cfRule>
    <cfRule type="containsText" dxfId="4457" priority="589" operator="containsText" text="Deferred">
      <formula>NOT(ISERROR(SEARCH("Deferred",H88)))</formula>
    </cfRule>
    <cfRule type="containsText" dxfId="4456" priority="590" operator="containsText" text="Deleted">
      <formula>NOT(ISERROR(SEARCH("Deleted",H88)))</formula>
    </cfRule>
    <cfRule type="containsText" dxfId="4455" priority="595" operator="containsText" text="In Danger of Falling Behind Target">
      <formula>NOT(ISERROR(SEARCH("In Danger of Falling Behind Target",H88)))</formula>
    </cfRule>
    <cfRule type="containsText" dxfId="4454" priority="600" operator="containsText" text="Not yet due">
      <formula>NOT(ISERROR(SEARCH("Not yet due",H88)))</formula>
    </cfRule>
  </conditionalFormatting>
  <conditionalFormatting sqref="H88:H123">
    <cfRule type="containsText" dxfId="4453" priority="598" operator="containsText" text="Not yet due">
      <formula>NOT(ISERROR(SEARCH("Not yet due",H88)))</formula>
    </cfRule>
  </conditionalFormatting>
  <conditionalFormatting sqref="H88:H123">
    <cfRule type="containsText" dxfId="4452" priority="591" operator="containsText" text="Update not Provided">
      <formula>NOT(ISERROR(SEARCH("Update not Provided",H88)))</formula>
    </cfRule>
    <cfRule type="containsText" dxfId="4451" priority="592" operator="containsText" text="Not yet due">
      <formula>NOT(ISERROR(SEARCH("Not yet due",H88)))</formula>
    </cfRule>
    <cfRule type="containsText" dxfId="4450" priority="593" operator="containsText" text="Completed Behind Schedule">
      <formula>NOT(ISERROR(SEARCH("Completed Behind Schedule",H88)))</formula>
    </cfRule>
    <cfRule type="containsText" dxfId="4449" priority="594" operator="containsText" text="Off Target">
      <formula>NOT(ISERROR(SEARCH("Off Target",H88)))</formula>
    </cfRule>
    <cfRule type="containsText" dxfId="4448" priority="596" operator="containsText" text="On Track to be Achieved">
      <formula>NOT(ISERROR(SEARCH("On Track to be Achieved",H88)))</formula>
    </cfRule>
    <cfRule type="containsText" dxfId="4447" priority="597" operator="containsText" text="Fully Achieved">
      <formula>NOT(ISERROR(SEARCH("Fully Achieved",H88)))</formula>
    </cfRule>
  </conditionalFormatting>
  <conditionalFormatting sqref="H88:H123">
    <cfRule type="containsText" dxfId="4446" priority="584" operator="containsText" text="Deferred">
      <formula>NOT(ISERROR(SEARCH("Deferred",H88)))</formula>
    </cfRule>
    <cfRule type="containsText" dxfId="4445" priority="585" operator="containsText" text="Deleted">
      <formula>NOT(ISERROR(SEARCH("Deleted",H88)))</formula>
    </cfRule>
    <cfRule type="containsText" dxfId="4444" priority="586" operator="containsText" text="In Danger of Falling Behind Target">
      <formula>NOT(ISERROR(SEARCH("In Danger of Falling Behind Target",H88)))</formula>
    </cfRule>
    <cfRule type="containsText" dxfId="4443" priority="587" operator="containsText" text="Not yet due">
      <formula>NOT(ISERROR(SEARCH("Not yet due",H88)))</formula>
    </cfRule>
  </conditionalFormatting>
  <conditionalFormatting sqref="M88:M98 M100:M101 M103 M107:M108 M110:M123">
    <cfRule type="containsText" dxfId="4442" priority="520" operator="containsText" text="Fully Achieved">
      <formula>NOT(ISERROR(SEARCH("Fully Achieved",M88)))</formula>
    </cfRule>
    <cfRule type="containsText" dxfId="4441" priority="521" operator="containsText" text="Fully Achieved">
      <formula>NOT(ISERROR(SEARCH("Fully Achieved",M88)))</formula>
    </cfRule>
  </conditionalFormatting>
  <conditionalFormatting sqref="M88:M98 M100:M101 M103 M107:M108 M110:M123">
    <cfRule type="containsText" dxfId="4440" priority="513" operator="containsText" text="Update not Provided">
      <formula>NOT(ISERROR(SEARCH("Update not Provided",M88)))</formula>
    </cfRule>
    <cfRule type="containsText" dxfId="4439" priority="514" operator="containsText" text="Not yet due">
      <formula>NOT(ISERROR(SEARCH("Not yet due",M88)))</formula>
    </cfRule>
    <cfRule type="containsText" dxfId="4438" priority="515" operator="containsText" text="Completed Behind Schedule">
      <formula>NOT(ISERROR(SEARCH("Completed Behind Schedule",M88)))</formula>
    </cfRule>
    <cfRule type="containsText" dxfId="4437" priority="516" operator="containsText" text="Off Target">
      <formula>NOT(ISERROR(SEARCH("Off Target",M88)))</formula>
    </cfRule>
    <cfRule type="containsText" dxfId="4436" priority="517" operator="containsText" text="In Danger of Falling Behind Target">
      <formula>NOT(ISERROR(SEARCH("In Danger of Falling Behind Target",M88)))</formula>
    </cfRule>
    <cfRule type="containsText" dxfId="4435" priority="518" operator="containsText" text="On Track to be Achieved">
      <formula>NOT(ISERROR(SEARCH("On Track to be Achieved",M88)))</formula>
    </cfRule>
    <cfRule type="containsText" dxfId="4434" priority="519" operator="containsText" text="Fully Achieved">
      <formula>NOT(ISERROR(SEARCH("Fully Achieved",M88)))</formula>
    </cfRule>
  </conditionalFormatting>
  <conditionalFormatting sqref="M88:M98 M100:M101 M103 M107:M108 M110:M123">
    <cfRule type="containsText" dxfId="4433" priority="506" operator="containsText" text="Update not Provided">
      <formula>NOT(ISERROR(SEARCH("Update not Provided",M88)))</formula>
    </cfRule>
    <cfRule type="containsText" dxfId="4432" priority="508" operator="containsText" text="Completed Behind Schedule">
      <formula>NOT(ISERROR(SEARCH("Completed Behind Schedule",M88)))</formula>
    </cfRule>
    <cfRule type="containsText" dxfId="4431" priority="509" operator="containsText" text="Off Target">
      <formula>NOT(ISERROR(SEARCH("Off Target",M88)))</formula>
    </cfRule>
    <cfRule type="containsText" dxfId="4430" priority="510" operator="containsText" text="In Danger of Falling Behind Target">
      <formula>NOT(ISERROR(SEARCH("In Danger of Falling Behind Target",M88)))</formula>
    </cfRule>
    <cfRule type="containsText" dxfId="4429" priority="511" operator="containsText" text="On Track to be Achieved">
      <formula>NOT(ISERROR(SEARCH("On Track to be Achieved",M88)))</formula>
    </cfRule>
    <cfRule type="containsText" dxfId="4428" priority="512" operator="containsText" text="Fully Achieved">
      <formula>NOT(ISERROR(SEARCH("Fully Achieved",M88)))</formula>
    </cfRule>
  </conditionalFormatting>
  <conditionalFormatting sqref="M88:M98 M100:M101 M103 M107:M108 M110:M123">
    <cfRule type="containsText" dxfId="4427" priority="491" operator="containsText" text="Not Yet Due">
      <formula>NOT(ISERROR(SEARCH("Not Yet Due",M88)))</formula>
    </cfRule>
    <cfRule type="containsText" dxfId="4426" priority="496" operator="containsText" text="Deferred">
      <formula>NOT(ISERROR(SEARCH("Deferred",M88)))</formula>
    </cfRule>
    <cfRule type="containsText" dxfId="4425" priority="497" operator="containsText" text="Deleted">
      <formula>NOT(ISERROR(SEARCH("Deleted",M88)))</formula>
    </cfRule>
    <cfRule type="containsText" dxfId="4424" priority="502" operator="containsText" text="In Danger of Falling Behind Target">
      <formula>NOT(ISERROR(SEARCH("In Danger of Falling Behind Target",M88)))</formula>
    </cfRule>
    <cfRule type="containsText" dxfId="4423" priority="507" operator="containsText" text="Not yet due">
      <formula>NOT(ISERROR(SEARCH("Not yet due",M88)))</formula>
    </cfRule>
  </conditionalFormatting>
  <conditionalFormatting sqref="M88:M98 M100:M101 M103 M107:M108 M110:M123">
    <cfRule type="containsText" dxfId="4422" priority="505" operator="containsText" text="Not yet due">
      <formula>NOT(ISERROR(SEARCH("Not yet due",M88)))</formula>
    </cfRule>
  </conditionalFormatting>
  <conditionalFormatting sqref="M88:M98 M100:M101 M103 M107:M108 M110:M123">
    <cfRule type="containsText" dxfId="4421" priority="498" operator="containsText" text="Update not Provided">
      <formula>NOT(ISERROR(SEARCH("Update not Provided",M88)))</formula>
    </cfRule>
    <cfRule type="containsText" dxfId="4420" priority="499" operator="containsText" text="Not yet due">
      <formula>NOT(ISERROR(SEARCH("Not yet due",M88)))</formula>
    </cfRule>
    <cfRule type="containsText" dxfId="4419" priority="500" operator="containsText" text="Completed Behind Schedule">
      <formula>NOT(ISERROR(SEARCH("Completed Behind Schedule",M88)))</formula>
    </cfRule>
    <cfRule type="containsText" dxfId="4418" priority="501" operator="containsText" text="Off Target">
      <formula>NOT(ISERROR(SEARCH("Off Target",M88)))</formula>
    </cfRule>
    <cfRule type="containsText" dxfId="4417" priority="503" operator="containsText" text="On Track to be Achieved">
      <formula>NOT(ISERROR(SEARCH("On Track to be Achieved",M88)))</formula>
    </cfRule>
    <cfRule type="containsText" dxfId="4416" priority="504" operator="containsText" text="Fully Achieved">
      <formula>NOT(ISERROR(SEARCH("Fully Achieved",M88)))</formula>
    </cfRule>
  </conditionalFormatting>
  <conditionalFormatting sqref="M88:M98 M100:M101 M103 M107:M108 M110:M123">
    <cfRule type="containsText" dxfId="4415" priority="492" operator="containsText" text="Deferred">
      <formula>NOT(ISERROR(SEARCH("Deferred",M88)))</formula>
    </cfRule>
    <cfRule type="containsText" dxfId="4414" priority="493" operator="containsText" text="Deleted">
      <formula>NOT(ISERROR(SEARCH("Deleted",M88)))</formula>
    </cfRule>
    <cfRule type="containsText" dxfId="4413" priority="494" operator="containsText" text="In Danger of Falling Behind Target">
      <formula>NOT(ISERROR(SEARCH("In Danger of Falling Behind Target",M88)))</formula>
    </cfRule>
    <cfRule type="containsText" dxfId="4412" priority="495" operator="containsText" text="Not yet due">
      <formula>NOT(ISERROR(SEARCH("Not yet due",M88)))</formula>
    </cfRule>
  </conditionalFormatting>
  <conditionalFormatting sqref="M66:M69 M71:M72 M74:M86">
    <cfRule type="containsText" dxfId="4411" priority="402" operator="containsText" text="Fully Achieved">
      <formula>NOT(ISERROR(SEARCH("Fully Achieved",M66)))</formula>
    </cfRule>
    <cfRule type="containsText" dxfId="4410" priority="403" operator="containsText" text="Fully Achieved">
      <formula>NOT(ISERROR(SEARCH("Fully Achieved",M66)))</formula>
    </cfRule>
  </conditionalFormatting>
  <conditionalFormatting sqref="M66:M69 M71:M72 M74:M86">
    <cfRule type="containsText" dxfId="4409" priority="395" operator="containsText" text="Update not Provided">
      <formula>NOT(ISERROR(SEARCH("Update not Provided",M66)))</formula>
    </cfRule>
    <cfRule type="containsText" dxfId="4408" priority="396" operator="containsText" text="Not yet due">
      <formula>NOT(ISERROR(SEARCH("Not yet due",M66)))</formula>
    </cfRule>
    <cfRule type="containsText" dxfId="4407" priority="397" operator="containsText" text="Completed Behind Schedule">
      <formula>NOT(ISERROR(SEARCH("Completed Behind Schedule",M66)))</formula>
    </cfRule>
    <cfRule type="containsText" dxfId="4406" priority="398" operator="containsText" text="Off Target">
      <formula>NOT(ISERROR(SEARCH("Off Target",M66)))</formula>
    </cfRule>
    <cfRule type="containsText" dxfId="4405" priority="399" operator="containsText" text="In Danger of Falling Behind Target">
      <formula>NOT(ISERROR(SEARCH("In Danger of Falling Behind Target",M66)))</formula>
    </cfRule>
    <cfRule type="containsText" dxfId="4404" priority="400" operator="containsText" text="On Track to be Achieved">
      <formula>NOT(ISERROR(SEARCH("On Track to be Achieved",M66)))</formula>
    </cfRule>
    <cfRule type="containsText" dxfId="4403" priority="401" operator="containsText" text="Fully Achieved">
      <formula>NOT(ISERROR(SEARCH("Fully Achieved",M66)))</formula>
    </cfRule>
  </conditionalFormatting>
  <conditionalFormatting sqref="M66:M69 M71:M72 M74:M86">
    <cfRule type="containsText" dxfId="4402" priority="388" operator="containsText" text="Update not Provided">
      <formula>NOT(ISERROR(SEARCH("Update not Provided",M66)))</formula>
    </cfRule>
    <cfRule type="containsText" dxfId="4401" priority="390" operator="containsText" text="Completed Behind Schedule">
      <formula>NOT(ISERROR(SEARCH("Completed Behind Schedule",M66)))</formula>
    </cfRule>
    <cfRule type="containsText" dxfId="4400" priority="391" operator="containsText" text="Off Target">
      <formula>NOT(ISERROR(SEARCH("Off Target",M66)))</formula>
    </cfRule>
    <cfRule type="containsText" dxfId="4399" priority="392" operator="containsText" text="In Danger of Falling Behind Target">
      <formula>NOT(ISERROR(SEARCH("In Danger of Falling Behind Target",M66)))</formula>
    </cfRule>
    <cfRule type="containsText" dxfId="4398" priority="393" operator="containsText" text="On Track to be Achieved">
      <formula>NOT(ISERROR(SEARCH("On Track to be Achieved",M66)))</formula>
    </cfRule>
    <cfRule type="containsText" dxfId="4397" priority="394" operator="containsText" text="Fully Achieved">
      <formula>NOT(ISERROR(SEARCH("Fully Achieved",M66)))</formula>
    </cfRule>
  </conditionalFormatting>
  <conditionalFormatting sqref="M66:M69 M71:M72 M74:M86">
    <cfRule type="containsText" dxfId="4396" priority="373" operator="containsText" text="Not Yet Due">
      <formula>NOT(ISERROR(SEARCH("Not Yet Due",M66)))</formula>
    </cfRule>
    <cfRule type="containsText" dxfId="4395" priority="378" operator="containsText" text="Deferred">
      <formula>NOT(ISERROR(SEARCH("Deferred",M66)))</formula>
    </cfRule>
    <cfRule type="containsText" dxfId="4394" priority="379" operator="containsText" text="Deleted">
      <formula>NOT(ISERROR(SEARCH("Deleted",M66)))</formula>
    </cfRule>
    <cfRule type="containsText" dxfId="4393" priority="384" operator="containsText" text="In Danger of Falling Behind Target">
      <formula>NOT(ISERROR(SEARCH("In Danger of Falling Behind Target",M66)))</formula>
    </cfRule>
    <cfRule type="containsText" dxfId="4392" priority="389" operator="containsText" text="Not yet due">
      <formula>NOT(ISERROR(SEARCH("Not yet due",M66)))</formula>
    </cfRule>
  </conditionalFormatting>
  <conditionalFormatting sqref="M66:M69 M71:M72 M74:M86">
    <cfRule type="containsText" dxfId="4391" priority="387" operator="containsText" text="Not yet due">
      <formula>NOT(ISERROR(SEARCH("Not yet due",M66)))</formula>
    </cfRule>
  </conditionalFormatting>
  <conditionalFormatting sqref="M66:M69 M71:M72 M74:M86">
    <cfRule type="containsText" dxfId="4390" priority="380" operator="containsText" text="Update not Provided">
      <formula>NOT(ISERROR(SEARCH("Update not Provided",M66)))</formula>
    </cfRule>
    <cfRule type="containsText" dxfId="4389" priority="381" operator="containsText" text="Not yet due">
      <formula>NOT(ISERROR(SEARCH("Not yet due",M66)))</formula>
    </cfRule>
    <cfRule type="containsText" dxfId="4388" priority="382" operator="containsText" text="Completed Behind Schedule">
      <formula>NOT(ISERROR(SEARCH("Completed Behind Schedule",M66)))</formula>
    </cfRule>
    <cfRule type="containsText" dxfId="4387" priority="383" operator="containsText" text="Off Target">
      <formula>NOT(ISERROR(SEARCH("Off Target",M66)))</formula>
    </cfRule>
    <cfRule type="containsText" dxfId="4386" priority="385" operator="containsText" text="On Track to be Achieved">
      <formula>NOT(ISERROR(SEARCH("On Track to be Achieved",M66)))</formula>
    </cfRule>
    <cfRule type="containsText" dxfId="4385" priority="386" operator="containsText" text="Fully Achieved">
      <formula>NOT(ISERROR(SEARCH("Fully Achieved",M66)))</formula>
    </cfRule>
  </conditionalFormatting>
  <conditionalFormatting sqref="M66:M69 M71:M72 M74:M86">
    <cfRule type="containsText" dxfId="4384" priority="374" operator="containsText" text="Deferred">
      <formula>NOT(ISERROR(SEARCH("Deferred",M66)))</formula>
    </cfRule>
    <cfRule type="containsText" dxfId="4383" priority="375" operator="containsText" text="Deleted">
      <formula>NOT(ISERROR(SEARCH("Deleted",M66)))</formula>
    </cfRule>
    <cfRule type="containsText" dxfId="4382" priority="376" operator="containsText" text="In Danger of Falling Behind Target">
      <formula>NOT(ISERROR(SEARCH("In Danger of Falling Behind Target",M66)))</formula>
    </cfRule>
    <cfRule type="containsText" dxfId="4381" priority="377" operator="containsText" text="Not yet due">
      <formula>NOT(ISERROR(SEARCH("Not yet due",M66)))</formula>
    </cfRule>
  </conditionalFormatting>
  <conditionalFormatting sqref="M5:M65 M70 M73 M99 M102 M104:M106 M109">
    <cfRule type="containsText" dxfId="4380" priority="371" operator="containsText" text="Fully Achieved">
      <formula>NOT(ISERROR(SEARCH("Fully Achieved",M5)))</formula>
    </cfRule>
    <cfRule type="containsText" dxfId="4379" priority="372" operator="containsText" text="Fully Achieved">
      <formula>NOT(ISERROR(SEARCH("Fully Achieved",M5)))</formula>
    </cfRule>
  </conditionalFormatting>
  <conditionalFormatting sqref="M5:M65 M70 M73 M99 M102 M104:M106 M109">
    <cfRule type="containsText" dxfId="4378" priority="364" operator="containsText" text="Update not Provided">
      <formula>NOT(ISERROR(SEARCH("Update not Provided",M5)))</formula>
    </cfRule>
    <cfRule type="containsText" dxfId="4377" priority="365" operator="containsText" text="Not yet due">
      <formula>NOT(ISERROR(SEARCH("Not yet due",M5)))</formula>
    </cfRule>
    <cfRule type="containsText" dxfId="4376" priority="366" operator="containsText" text="Completed Behind Schedule">
      <formula>NOT(ISERROR(SEARCH("Completed Behind Schedule",M5)))</formula>
    </cfRule>
    <cfRule type="containsText" dxfId="4375" priority="367" operator="containsText" text="Off Target">
      <formula>NOT(ISERROR(SEARCH("Off Target",M5)))</formula>
    </cfRule>
    <cfRule type="containsText" dxfId="4374" priority="368" operator="containsText" text="In Danger of Falling Behind Target">
      <formula>NOT(ISERROR(SEARCH("In Danger of Falling Behind Target",M5)))</formula>
    </cfRule>
    <cfRule type="containsText" dxfId="4373" priority="369" operator="containsText" text="On Track to be Achieved">
      <formula>NOT(ISERROR(SEARCH("On Track to be Achieved",M5)))</formula>
    </cfRule>
    <cfRule type="containsText" dxfId="4372" priority="370" operator="containsText" text="Fully Achieved">
      <formula>NOT(ISERROR(SEARCH("Fully Achieved",M5)))</formula>
    </cfRule>
  </conditionalFormatting>
  <conditionalFormatting sqref="M5:M65 M70 M73 M99 M102 M104:M106 M109">
    <cfRule type="containsText" dxfId="4371" priority="357" operator="containsText" text="Update not Provided">
      <formula>NOT(ISERROR(SEARCH("Update not Provided",M5)))</formula>
    </cfRule>
    <cfRule type="containsText" dxfId="4370" priority="359" operator="containsText" text="Completed Behind Schedule">
      <formula>NOT(ISERROR(SEARCH("Completed Behind Schedule",M5)))</formula>
    </cfRule>
    <cfRule type="containsText" dxfId="4369" priority="360" operator="containsText" text="Off Target">
      <formula>NOT(ISERROR(SEARCH("Off Target",M5)))</formula>
    </cfRule>
    <cfRule type="containsText" dxfId="4368" priority="361" operator="containsText" text="In Danger of Falling Behind Target">
      <formula>NOT(ISERROR(SEARCH("In Danger of Falling Behind Target",M5)))</formula>
    </cfRule>
    <cfRule type="containsText" dxfId="4367" priority="362" operator="containsText" text="On Track to be Achieved">
      <formula>NOT(ISERROR(SEARCH("On Track to be Achieved",M5)))</formula>
    </cfRule>
    <cfRule type="containsText" dxfId="4366" priority="363" operator="containsText" text="Fully Achieved">
      <formula>NOT(ISERROR(SEARCH("Fully Achieved",M5)))</formula>
    </cfRule>
  </conditionalFormatting>
  <conditionalFormatting sqref="M5:M65 M70 M73 M99 M102 M104:M106 M109">
    <cfRule type="containsText" dxfId="4365" priority="342" operator="containsText" text="Not Yet Due">
      <formula>NOT(ISERROR(SEARCH("Not Yet Due",M5)))</formula>
    </cfRule>
    <cfRule type="containsText" dxfId="4364" priority="347" operator="containsText" text="Deferred">
      <formula>NOT(ISERROR(SEARCH("Deferred",M5)))</formula>
    </cfRule>
    <cfRule type="containsText" dxfId="4363" priority="348" operator="containsText" text="Deleted">
      <formula>NOT(ISERROR(SEARCH("Deleted",M5)))</formula>
    </cfRule>
    <cfRule type="containsText" dxfId="4362" priority="353" operator="containsText" text="In Danger of Falling Behind Target">
      <formula>NOT(ISERROR(SEARCH("In Danger of Falling Behind Target",M5)))</formula>
    </cfRule>
    <cfRule type="containsText" dxfId="4361" priority="358" operator="containsText" text="Not yet due">
      <formula>NOT(ISERROR(SEARCH("Not yet due",M5)))</formula>
    </cfRule>
  </conditionalFormatting>
  <conditionalFormatting sqref="M5:M65 M70 M73 M99 M102 M104:M106 M109">
    <cfRule type="containsText" dxfId="4360" priority="356" operator="containsText" text="Not yet due">
      <formula>NOT(ISERROR(SEARCH("Not yet due",M5)))</formula>
    </cfRule>
  </conditionalFormatting>
  <conditionalFormatting sqref="M5:M65 M70 M73 M99 M102 M104:M106 M109">
    <cfRule type="containsText" dxfId="4359" priority="349" operator="containsText" text="Update not Provided">
      <formula>NOT(ISERROR(SEARCH("Update not Provided",M5)))</formula>
    </cfRule>
    <cfRule type="containsText" dxfId="4358" priority="350" operator="containsText" text="Not yet due">
      <formula>NOT(ISERROR(SEARCH("Not yet due",M5)))</formula>
    </cfRule>
    <cfRule type="containsText" dxfId="4357" priority="351" operator="containsText" text="Completed Behind Schedule">
      <formula>NOT(ISERROR(SEARCH("Completed Behind Schedule",M5)))</formula>
    </cfRule>
    <cfRule type="containsText" dxfId="4356" priority="352" operator="containsText" text="Off Target">
      <formula>NOT(ISERROR(SEARCH("Off Target",M5)))</formula>
    </cfRule>
    <cfRule type="containsText" dxfId="4355" priority="354" operator="containsText" text="On Track to be Achieved">
      <formula>NOT(ISERROR(SEARCH("On Track to be Achieved",M5)))</formula>
    </cfRule>
    <cfRule type="containsText" dxfId="4354" priority="355" operator="containsText" text="Fully Achieved">
      <formula>NOT(ISERROR(SEARCH("Fully Achieved",M5)))</formula>
    </cfRule>
  </conditionalFormatting>
  <conditionalFormatting sqref="M5:M65 M70 M73 M99 M102 M104:M106 M109">
    <cfRule type="containsText" dxfId="4353" priority="343" operator="containsText" text="Deferred">
      <formula>NOT(ISERROR(SEARCH("Deferred",M5)))</formula>
    </cfRule>
    <cfRule type="containsText" dxfId="4352" priority="344" operator="containsText" text="Deleted">
      <formula>NOT(ISERROR(SEARCH("Deleted",M5)))</formula>
    </cfRule>
    <cfRule type="containsText" dxfId="4351" priority="345" operator="containsText" text="In Danger of Falling Behind Target">
      <formula>NOT(ISERROR(SEARCH("In Danger of Falling Behind Target",M5)))</formula>
    </cfRule>
    <cfRule type="containsText" dxfId="4350" priority="346" operator="containsText" text="Not yet due">
      <formula>NOT(ISERROR(SEARCH("Not yet due",M5)))</formula>
    </cfRule>
  </conditionalFormatting>
  <conditionalFormatting sqref="R5:R64">
    <cfRule type="containsText" dxfId="4349" priority="340" operator="containsText" text="Fully Achieved">
      <formula>NOT(ISERROR(SEARCH("Fully Achieved",R5)))</formula>
    </cfRule>
    <cfRule type="containsText" dxfId="4348" priority="341" operator="containsText" text="Fully Achieved">
      <formula>NOT(ISERROR(SEARCH("Fully Achieved",R5)))</formula>
    </cfRule>
  </conditionalFormatting>
  <conditionalFormatting sqref="R5:R64">
    <cfRule type="containsText" dxfId="4347" priority="333" operator="containsText" text="Update not Provided">
      <formula>NOT(ISERROR(SEARCH("Update not Provided",R5)))</formula>
    </cfRule>
    <cfRule type="containsText" dxfId="4346" priority="334" operator="containsText" text="Not yet due">
      <formula>NOT(ISERROR(SEARCH("Not yet due",R5)))</formula>
    </cfRule>
    <cfRule type="containsText" dxfId="4345" priority="335" operator="containsText" text="Completed Behind Schedule">
      <formula>NOT(ISERROR(SEARCH("Completed Behind Schedule",R5)))</formula>
    </cfRule>
    <cfRule type="containsText" dxfId="4344" priority="336" operator="containsText" text="Off Target">
      <formula>NOT(ISERROR(SEARCH("Off Target",R5)))</formula>
    </cfRule>
    <cfRule type="containsText" dxfId="4343" priority="337" operator="containsText" text="In Danger of Falling Behind Target">
      <formula>NOT(ISERROR(SEARCH("In Danger of Falling Behind Target",R5)))</formula>
    </cfRule>
    <cfRule type="containsText" dxfId="4342" priority="338" operator="containsText" text="On Track to be Achieved">
      <formula>NOT(ISERROR(SEARCH("On Track to be Achieved",R5)))</formula>
    </cfRule>
    <cfRule type="containsText" dxfId="4341" priority="339" operator="containsText" text="Fully Achieved">
      <formula>NOT(ISERROR(SEARCH("Fully Achieved",R5)))</formula>
    </cfRule>
  </conditionalFormatting>
  <conditionalFormatting sqref="R5:R64">
    <cfRule type="containsText" dxfId="4340" priority="326" operator="containsText" text="Update not Provided">
      <formula>NOT(ISERROR(SEARCH("Update not Provided",R5)))</formula>
    </cfRule>
    <cfRule type="containsText" dxfId="4339" priority="328" operator="containsText" text="Completed Behind Schedule">
      <formula>NOT(ISERROR(SEARCH("Completed Behind Schedule",R5)))</formula>
    </cfRule>
    <cfRule type="containsText" dxfId="4338" priority="329" operator="containsText" text="Off Target">
      <formula>NOT(ISERROR(SEARCH("Off Target",R5)))</formula>
    </cfRule>
    <cfRule type="containsText" dxfId="4337" priority="330" operator="containsText" text="In Danger of Falling Behind Target">
      <formula>NOT(ISERROR(SEARCH("In Danger of Falling Behind Target",R5)))</formula>
    </cfRule>
    <cfRule type="containsText" dxfId="4336" priority="331" operator="containsText" text="On Track to be Achieved">
      <formula>NOT(ISERROR(SEARCH("On Track to be Achieved",R5)))</formula>
    </cfRule>
    <cfRule type="containsText" dxfId="4335" priority="332" operator="containsText" text="Fully Achieved">
      <formula>NOT(ISERROR(SEARCH("Fully Achieved",R5)))</formula>
    </cfRule>
  </conditionalFormatting>
  <conditionalFormatting sqref="R5:R64">
    <cfRule type="containsText" dxfId="4334" priority="311" operator="containsText" text="Not Yet Due">
      <formula>NOT(ISERROR(SEARCH("Not Yet Due",R5)))</formula>
    </cfRule>
    <cfRule type="containsText" dxfId="4333" priority="316" operator="containsText" text="Deferred">
      <formula>NOT(ISERROR(SEARCH("Deferred",R5)))</formula>
    </cfRule>
    <cfRule type="containsText" dxfId="4332" priority="317" operator="containsText" text="Deleted">
      <formula>NOT(ISERROR(SEARCH("Deleted",R5)))</formula>
    </cfRule>
    <cfRule type="containsText" dxfId="4331" priority="322" operator="containsText" text="In Danger of Falling Behind Target">
      <formula>NOT(ISERROR(SEARCH("In Danger of Falling Behind Target",R5)))</formula>
    </cfRule>
    <cfRule type="containsText" dxfId="4330" priority="327" operator="containsText" text="Not yet due">
      <formula>NOT(ISERROR(SEARCH("Not yet due",R5)))</formula>
    </cfRule>
  </conditionalFormatting>
  <conditionalFormatting sqref="R5:R64">
    <cfRule type="containsText" dxfId="4329" priority="325" operator="containsText" text="Not yet due">
      <formula>NOT(ISERROR(SEARCH("Not yet due",R5)))</formula>
    </cfRule>
  </conditionalFormatting>
  <conditionalFormatting sqref="R5:R64">
    <cfRule type="containsText" dxfId="4328" priority="318" operator="containsText" text="Update not Provided">
      <formula>NOT(ISERROR(SEARCH("Update not Provided",R5)))</formula>
    </cfRule>
    <cfRule type="containsText" dxfId="4327" priority="319" operator="containsText" text="Not yet due">
      <formula>NOT(ISERROR(SEARCH("Not yet due",R5)))</formula>
    </cfRule>
    <cfRule type="containsText" dxfId="4326" priority="320" operator="containsText" text="Completed Behind Schedule">
      <formula>NOT(ISERROR(SEARCH("Completed Behind Schedule",R5)))</formula>
    </cfRule>
    <cfRule type="containsText" dxfId="4325" priority="321" operator="containsText" text="Off Target">
      <formula>NOT(ISERROR(SEARCH("Off Target",R5)))</formula>
    </cfRule>
    <cfRule type="containsText" dxfId="4324" priority="323" operator="containsText" text="On Track to be Achieved">
      <formula>NOT(ISERROR(SEARCH("On Track to be Achieved",R5)))</formula>
    </cfRule>
    <cfRule type="containsText" dxfId="4323" priority="324" operator="containsText" text="Fully Achieved">
      <formula>NOT(ISERROR(SEARCH("Fully Achieved",R5)))</formula>
    </cfRule>
  </conditionalFormatting>
  <conditionalFormatting sqref="R5:R64">
    <cfRule type="containsText" dxfId="4322" priority="312" operator="containsText" text="Deferred">
      <formula>NOT(ISERROR(SEARCH("Deferred",R5)))</formula>
    </cfRule>
    <cfRule type="containsText" dxfId="4321" priority="313" operator="containsText" text="Deleted">
      <formula>NOT(ISERROR(SEARCH("Deleted",R5)))</formula>
    </cfRule>
    <cfRule type="containsText" dxfId="4320" priority="314" operator="containsText" text="In Danger of Falling Behind Target">
      <formula>NOT(ISERROR(SEARCH("In Danger of Falling Behind Target",R5)))</formula>
    </cfRule>
    <cfRule type="containsText" dxfId="4319" priority="315" operator="containsText" text="Not yet due">
      <formula>NOT(ISERROR(SEARCH("Not yet due",R5)))</formula>
    </cfRule>
  </conditionalFormatting>
  <conditionalFormatting sqref="R91 R94 R96:R97 R109:R111 R119:R120 R122 R65:R87">
    <cfRule type="containsText" dxfId="4318" priority="309" operator="containsText" text="Fully Achieved">
      <formula>NOT(ISERROR(SEARCH("Fully Achieved",R65)))</formula>
    </cfRule>
    <cfRule type="containsText" dxfId="4317" priority="310" operator="containsText" text="Fully Achieved">
      <formula>NOT(ISERROR(SEARCH("Fully Achieved",R65)))</formula>
    </cfRule>
  </conditionalFormatting>
  <conditionalFormatting sqref="R91 R94 R96:R97 R109:R111 R119:R120 R122 R65:R87">
    <cfRule type="containsText" dxfId="4316" priority="302" operator="containsText" text="Update not Provided">
      <formula>NOT(ISERROR(SEARCH("Update not Provided",R65)))</formula>
    </cfRule>
    <cfRule type="containsText" dxfId="4315" priority="303" operator="containsText" text="Not yet due">
      <formula>NOT(ISERROR(SEARCH("Not yet due",R65)))</formula>
    </cfRule>
    <cfRule type="containsText" dxfId="4314" priority="304" operator="containsText" text="Completed Behind Schedule">
      <formula>NOT(ISERROR(SEARCH("Completed Behind Schedule",R65)))</formula>
    </cfRule>
    <cfRule type="containsText" dxfId="4313" priority="305" operator="containsText" text="Off Target">
      <formula>NOT(ISERROR(SEARCH("Off Target",R65)))</formula>
    </cfRule>
    <cfRule type="containsText" dxfId="4312" priority="306" operator="containsText" text="In Danger of Falling Behind Target">
      <formula>NOT(ISERROR(SEARCH("In Danger of Falling Behind Target",R65)))</formula>
    </cfRule>
    <cfRule type="containsText" dxfId="4311" priority="307" operator="containsText" text="On Track to be Achieved">
      <formula>NOT(ISERROR(SEARCH("On Track to be Achieved",R65)))</formula>
    </cfRule>
    <cfRule type="containsText" dxfId="4310" priority="308" operator="containsText" text="Fully Achieved">
      <formula>NOT(ISERROR(SEARCH("Fully Achieved",R65)))</formula>
    </cfRule>
  </conditionalFormatting>
  <conditionalFormatting sqref="R91 R94 R96:R97 R109:R111 R119:R120 R122 R65:R87">
    <cfRule type="containsText" dxfId="4309" priority="295" operator="containsText" text="Update not Provided">
      <formula>NOT(ISERROR(SEARCH("Update not Provided",R65)))</formula>
    </cfRule>
    <cfRule type="containsText" dxfId="4308" priority="297" operator="containsText" text="Completed Behind Schedule">
      <formula>NOT(ISERROR(SEARCH("Completed Behind Schedule",R65)))</formula>
    </cfRule>
    <cfRule type="containsText" dxfId="4307" priority="298" operator="containsText" text="Off Target">
      <formula>NOT(ISERROR(SEARCH("Off Target",R65)))</formula>
    </cfRule>
    <cfRule type="containsText" dxfId="4306" priority="299" operator="containsText" text="In Danger of Falling Behind Target">
      <formula>NOT(ISERROR(SEARCH("In Danger of Falling Behind Target",R65)))</formula>
    </cfRule>
    <cfRule type="containsText" dxfId="4305" priority="300" operator="containsText" text="On Track to be Achieved">
      <formula>NOT(ISERROR(SEARCH("On Track to be Achieved",R65)))</formula>
    </cfRule>
    <cfRule type="containsText" dxfId="4304" priority="301" operator="containsText" text="Fully Achieved">
      <formula>NOT(ISERROR(SEARCH("Fully Achieved",R65)))</formula>
    </cfRule>
  </conditionalFormatting>
  <conditionalFormatting sqref="R91 R94 R96:R97 R109:R111 R119:R120 R122 R65:R87">
    <cfRule type="containsText" dxfId="4303" priority="280" operator="containsText" text="Not Yet Due">
      <formula>NOT(ISERROR(SEARCH("Not Yet Due",R65)))</formula>
    </cfRule>
    <cfRule type="containsText" dxfId="4302" priority="285" operator="containsText" text="Deferred">
      <formula>NOT(ISERROR(SEARCH("Deferred",R65)))</formula>
    </cfRule>
    <cfRule type="containsText" dxfId="4301" priority="286" operator="containsText" text="Deleted">
      <formula>NOT(ISERROR(SEARCH("Deleted",R65)))</formula>
    </cfRule>
    <cfRule type="containsText" dxfId="4300" priority="291" operator="containsText" text="In Danger of Falling Behind Target">
      <formula>NOT(ISERROR(SEARCH("In Danger of Falling Behind Target",R65)))</formula>
    </cfRule>
    <cfRule type="containsText" dxfId="4299" priority="296" operator="containsText" text="Not yet due">
      <formula>NOT(ISERROR(SEARCH("Not yet due",R65)))</formula>
    </cfRule>
  </conditionalFormatting>
  <conditionalFormatting sqref="R91 R94 R96:R97 R109:R111 R119:R120 R122 R65:R87">
    <cfRule type="containsText" dxfId="4298" priority="294" operator="containsText" text="Not yet due">
      <formula>NOT(ISERROR(SEARCH("Not yet due",R65)))</formula>
    </cfRule>
  </conditionalFormatting>
  <conditionalFormatting sqref="R91 R94 R96:R97 R109:R111 R119:R120 R122 R65:R87">
    <cfRule type="containsText" dxfId="4297" priority="287" operator="containsText" text="Update not Provided">
      <formula>NOT(ISERROR(SEARCH("Update not Provided",R65)))</formula>
    </cfRule>
    <cfRule type="containsText" dxfId="4296" priority="288" operator="containsText" text="Not yet due">
      <formula>NOT(ISERROR(SEARCH("Not yet due",R65)))</formula>
    </cfRule>
    <cfRule type="containsText" dxfId="4295" priority="289" operator="containsText" text="Completed Behind Schedule">
      <formula>NOT(ISERROR(SEARCH("Completed Behind Schedule",R65)))</formula>
    </cfRule>
    <cfRule type="containsText" dxfId="4294" priority="290" operator="containsText" text="Off Target">
      <formula>NOT(ISERROR(SEARCH("Off Target",R65)))</formula>
    </cfRule>
    <cfRule type="containsText" dxfId="4293" priority="292" operator="containsText" text="On Track to be Achieved">
      <formula>NOT(ISERROR(SEARCH("On Track to be Achieved",R65)))</formula>
    </cfRule>
    <cfRule type="containsText" dxfId="4292" priority="293" operator="containsText" text="Fully Achieved">
      <formula>NOT(ISERROR(SEARCH("Fully Achieved",R65)))</formula>
    </cfRule>
  </conditionalFormatting>
  <conditionalFormatting sqref="R91 R94 R96:R97 R109:R111 R119:R120 R122 R65:R87">
    <cfRule type="containsText" dxfId="4291" priority="281" operator="containsText" text="Deferred">
      <formula>NOT(ISERROR(SEARCH("Deferred",R65)))</formula>
    </cfRule>
    <cfRule type="containsText" dxfId="4290" priority="282" operator="containsText" text="Deleted">
      <formula>NOT(ISERROR(SEARCH("Deleted",R65)))</formula>
    </cfRule>
    <cfRule type="containsText" dxfId="4289" priority="283" operator="containsText" text="In Danger of Falling Behind Target">
      <formula>NOT(ISERROR(SEARCH("In Danger of Falling Behind Target",R65)))</formula>
    </cfRule>
    <cfRule type="containsText" dxfId="4288" priority="284" operator="containsText" text="Not yet due">
      <formula>NOT(ISERROR(SEARCH("Not yet due",R65)))</formula>
    </cfRule>
  </conditionalFormatting>
  <conditionalFormatting sqref="R88:R90 R92:R93 R95 R98:R108 R112:R118 R121 R123">
    <cfRule type="containsText" dxfId="4287" priority="278" operator="containsText" text="Fully Achieved">
      <formula>NOT(ISERROR(SEARCH("Fully Achieved",R88)))</formula>
    </cfRule>
    <cfRule type="containsText" dxfId="4286" priority="279" operator="containsText" text="Fully Achieved">
      <formula>NOT(ISERROR(SEARCH("Fully Achieved",R88)))</formula>
    </cfRule>
  </conditionalFormatting>
  <conditionalFormatting sqref="R88:R90 R92:R93 R95 R98:R108 R112:R118 R121 R123">
    <cfRule type="containsText" dxfId="4285" priority="271" operator="containsText" text="Update not Provided">
      <formula>NOT(ISERROR(SEARCH("Update not Provided",R88)))</formula>
    </cfRule>
    <cfRule type="containsText" dxfId="4284" priority="272" operator="containsText" text="Not yet due">
      <formula>NOT(ISERROR(SEARCH("Not yet due",R88)))</formula>
    </cfRule>
    <cfRule type="containsText" dxfId="4283" priority="273" operator="containsText" text="Completed Behind Schedule">
      <formula>NOT(ISERROR(SEARCH("Completed Behind Schedule",R88)))</formula>
    </cfRule>
    <cfRule type="containsText" dxfId="4282" priority="274" operator="containsText" text="Off Target">
      <formula>NOT(ISERROR(SEARCH("Off Target",R88)))</formula>
    </cfRule>
    <cfRule type="containsText" dxfId="4281" priority="275" operator="containsText" text="In Danger of Falling Behind Target">
      <formula>NOT(ISERROR(SEARCH("In Danger of Falling Behind Target",R88)))</formula>
    </cfRule>
    <cfRule type="containsText" dxfId="4280" priority="276" operator="containsText" text="On Track to be Achieved">
      <formula>NOT(ISERROR(SEARCH("On Track to be Achieved",R88)))</formula>
    </cfRule>
    <cfRule type="containsText" dxfId="4279" priority="277" operator="containsText" text="Fully Achieved">
      <formula>NOT(ISERROR(SEARCH("Fully Achieved",R88)))</formula>
    </cfRule>
  </conditionalFormatting>
  <conditionalFormatting sqref="R88:R90 R92:R93 R95 R98:R108 R112:R118 R121 R123">
    <cfRule type="containsText" dxfId="4278" priority="264" operator="containsText" text="Update not Provided">
      <formula>NOT(ISERROR(SEARCH("Update not Provided",R88)))</formula>
    </cfRule>
    <cfRule type="containsText" dxfId="4277" priority="266" operator="containsText" text="Completed Behind Schedule">
      <formula>NOT(ISERROR(SEARCH("Completed Behind Schedule",R88)))</formula>
    </cfRule>
    <cfRule type="containsText" dxfId="4276" priority="267" operator="containsText" text="Off Target">
      <formula>NOT(ISERROR(SEARCH("Off Target",R88)))</formula>
    </cfRule>
    <cfRule type="containsText" dxfId="4275" priority="268" operator="containsText" text="In Danger of Falling Behind Target">
      <formula>NOT(ISERROR(SEARCH("In Danger of Falling Behind Target",R88)))</formula>
    </cfRule>
    <cfRule type="containsText" dxfId="4274" priority="269" operator="containsText" text="On Track to be Achieved">
      <formula>NOT(ISERROR(SEARCH("On Track to be Achieved",R88)))</formula>
    </cfRule>
    <cfRule type="containsText" dxfId="4273" priority="270" operator="containsText" text="Fully Achieved">
      <formula>NOT(ISERROR(SEARCH("Fully Achieved",R88)))</formula>
    </cfRule>
  </conditionalFormatting>
  <conditionalFormatting sqref="R88:R90 R92:R93 R95 R98:R108 R112:R118 R121 R123">
    <cfRule type="containsText" dxfId="4272" priority="249" operator="containsText" text="Not Yet Due">
      <formula>NOT(ISERROR(SEARCH("Not Yet Due",R88)))</formula>
    </cfRule>
    <cfRule type="containsText" dxfId="4271" priority="254" operator="containsText" text="Deferred">
      <formula>NOT(ISERROR(SEARCH("Deferred",R88)))</formula>
    </cfRule>
    <cfRule type="containsText" dxfId="4270" priority="255" operator="containsText" text="Deleted">
      <formula>NOT(ISERROR(SEARCH("Deleted",R88)))</formula>
    </cfRule>
    <cfRule type="containsText" dxfId="4269" priority="260" operator="containsText" text="In Danger of Falling Behind Target">
      <formula>NOT(ISERROR(SEARCH("In Danger of Falling Behind Target",R88)))</formula>
    </cfRule>
    <cfRule type="containsText" dxfId="4268" priority="265" operator="containsText" text="Not yet due">
      <formula>NOT(ISERROR(SEARCH("Not yet due",R88)))</formula>
    </cfRule>
  </conditionalFormatting>
  <conditionalFormatting sqref="R88:R90 R92:R93 R95 R98:R108 R112:R118 R121 R123">
    <cfRule type="containsText" dxfId="4267" priority="263" operator="containsText" text="Not yet due">
      <formula>NOT(ISERROR(SEARCH("Not yet due",R88)))</formula>
    </cfRule>
  </conditionalFormatting>
  <conditionalFormatting sqref="R88:R90 R92:R93 R95 R98:R108 R112:R118 R121 R123">
    <cfRule type="containsText" dxfId="4266" priority="256" operator="containsText" text="Update not Provided">
      <formula>NOT(ISERROR(SEARCH("Update not Provided",R88)))</formula>
    </cfRule>
    <cfRule type="containsText" dxfId="4265" priority="257" operator="containsText" text="Not yet due">
      <formula>NOT(ISERROR(SEARCH("Not yet due",R88)))</formula>
    </cfRule>
    <cfRule type="containsText" dxfId="4264" priority="258" operator="containsText" text="Completed Behind Schedule">
      <formula>NOT(ISERROR(SEARCH("Completed Behind Schedule",R88)))</formula>
    </cfRule>
    <cfRule type="containsText" dxfId="4263" priority="259" operator="containsText" text="Off Target">
      <formula>NOT(ISERROR(SEARCH("Off Target",R88)))</formula>
    </cfRule>
    <cfRule type="containsText" dxfId="4262" priority="261" operator="containsText" text="On Track to be Achieved">
      <formula>NOT(ISERROR(SEARCH("On Track to be Achieved",R88)))</formula>
    </cfRule>
    <cfRule type="containsText" dxfId="4261" priority="262" operator="containsText" text="Fully Achieved">
      <formula>NOT(ISERROR(SEARCH("Fully Achieved",R88)))</formula>
    </cfRule>
  </conditionalFormatting>
  <conditionalFormatting sqref="R88:R90 R92:R93 R95 R98:R108 R112:R118 R121 R123">
    <cfRule type="containsText" dxfId="4260" priority="250" operator="containsText" text="Deferred">
      <formula>NOT(ISERROR(SEARCH("Deferred",R88)))</formula>
    </cfRule>
    <cfRule type="containsText" dxfId="4259" priority="251" operator="containsText" text="Deleted">
      <formula>NOT(ISERROR(SEARCH("Deleted",R88)))</formula>
    </cfRule>
    <cfRule type="containsText" dxfId="4258" priority="252" operator="containsText" text="In Danger of Falling Behind Target">
      <formula>NOT(ISERROR(SEARCH("In Danger of Falling Behind Target",R88)))</formula>
    </cfRule>
    <cfRule type="containsText" dxfId="4257" priority="253" operator="containsText" text="Not yet due">
      <formula>NOT(ISERROR(SEARCH("Not yet due",R88)))</formula>
    </cfRule>
  </conditionalFormatting>
  <conditionalFormatting sqref="V88:V123">
    <cfRule type="containsText" dxfId="4256" priority="247" operator="containsText" text="Fully Achieved">
      <formula>NOT(ISERROR(SEARCH("Fully Achieved",V88)))</formula>
    </cfRule>
    <cfRule type="containsText" dxfId="4255" priority="248" operator="containsText" text="Fully Achieved">
      <formula>NOT(ISERROR(SEARCH("Fully Achieved",V88)))</formula>
    </cfRule>
  </conditionalFormatting>
  <conditionalFormatting sqref="V88:V123">
    <cfRule type="containsText" dxfId="4254" priority="240" operator="containsText" text="Update not Provided">
      <formula>NOT(ISERROR(SEARCH("Update not Provided",V88)))</formula>
    </cfRule>
    <cfRule type="containsText" dxfId="4253" priority="241" operator="containsText" text="Not yet due">
      <formula>NOT(ISERROR(SEARCH("Not yet due",V88)))</formula>
    </cfRule>
    <cfRule type="containsText" dxfId="4252" priority="242" operator="containsText" text="Completed Behind Schedule">
      <formula>NOT(ISERROR(SEARCH("Completed Behind Schedule",V88)))</formula>
    </cfRule>
    <cfRule type="containsText" dxfId="4251" priority="243" operator="containsText" text="Off Target">
      <formula>NOT(ISERROR(SEARCH("Off Target",V88)))</formula>
    </cfRule>
    <cfRule type="containsText" dxfId="4250" priority="244" operator="containsText" text="In Danger of Falling Behind Target">
      <formula>NOT(ISERROR(SEARCH("In Danger of Falling Behind Target",V88)))</formula>
    </cfRule>
    <cfRule type="containsText" dxfId="4249" priority="245" operator="containsText" text="On Track to be Achieved">
      <formula>NOT(ISERROR(SEARCH("On Track to be Achieved",V88)))</formula>
    </cfRule>
    <cfRule type="containsText" dxfId="4248" priority="246" operator="containsText" text="Fully Achieved">
      <formula>NOT(ISERROR(SEARCH("Fully Achieved",V88)))</formula>
    </cfRule>
  </conditionalFormatting>
  <conditionalFormatting sqref="V88:V123">
    <cfRule type="containsText" dxfId="4247" priority="233" operator="containsText" text="Update not Provided">
      <formula>NOT(ISERROR(SEARCH("Update not Provided",V88)))</formula>
    </cfRule>
    <cfRule type="containsText" dxfId="4246" priority="235" operator="containsText" text="Completed Behind Schedule">
      <formula>NOT(ISERROR(SEARCH("Completed Behind Schedule",V88)))</formula>
    </cfRule>
    <cfRule type="containsText" dxfId="4245" priority="236" operator="containsText" text="Off Target">
      <formula>NOT(ISERROR(SEARCH("Off Target",V88)))</formula>
    </cfRule>
    <cfRule type="containsText" dxfId="4244" priority="237" operator="containsText" text="In Danger of Falling Behind Target">
      <formula>NOT(ISERROR(SEARCH("In Danger of Falling Behind Target",V88)))</formula>
    </cfRule>
    <cfRule type="containsText" dxfId="4243" priority="238" operator="containsText" text="On Track to be Achieved">
      <formula>NOT(ISERROR(SEARCH("On Track to be Achieved",V88)))</formula>
    </cfRule>
    <cfRule type="containsText" dxfId="4242" priority="239" operator="containsText" text="Fully Achieved">
      <formula>NOT(ISERROR(SEARCH("Fully Achieved",V88)))</formula>
    </cfRule>
  </conditionalFormatting>
  <conditionalFormatting sqref="V88:V123">
    <cfRule type="containsText" dxfId="4241" priority="218" operator="containsText" text="Not Yet Due">
      <formula>NOT(ISERROR(SEARCH("Not Yet Due",V88)))</formula>
    </cfRule>
    <cfRule type="containsText" dxfId="4240" priority="223" operator="containsText" text="Deferred">
      <formula>NOT(ISERROR(SEARCH("Deferred",V88)))</formula>
    </cfRule>
    <cfRule type="containsText" dxfId="4239" priority="224" operator="containsText" text="Deleted">
      <formula>NOT(ISERROR(SEARCH("Deleted",V88)))</formula>
    </cfRule>
    <cfRule type="containsText" dxfId="4238" priority="229" operator="containsText" text="In Danger of Falling Behind Target">
      <formula>NOT(ISERROR(SEARCH("In Danger of Falling Behind Target",V88)))</formula>
    </cfRule>
    <cfRule type="containsText" dxfId="4237" priority="234" operator="containsText" text="Not yet due">
      <formula>NOT(ISERROR(SEARCH("Not yet due",V88)))</formula>
    </cfRule>
  </conditionalFormatting>
  <conditionalFormatting sqref="V88:V123">
    <cfRule type="containsText" dxfId="4236" priority="232" operator="containsText" text="Not yet due">
      <formula>NOT(ISERROR(SEARCH("Not yet due",V88)))</formula>
    </cfRule>
  </conditionalFormatting>
  <conditionalFormatting sqref="V88:V123">
    <cfRule type="containsText" dxfId="4235" priority="225" operator="containsText" text="Update not Provided">
      <formula>NOT(ISERROR(SEARCH("Update not Provided",V88)))</formula>
    </cfRule>
    <cfRule type="containsText" dxfId="4234" priority="226" operator="containsText" text="Not yet due">
      <formula>NOT(ISERROR(SEARCH("Not yet due",V88)))</formula>
    </cfRule>
    <cfRule type="containsText" dxfId="4233" priority="227" operator="containsText" text="Completed Behind Schedule">
      <formula>NOT(ISERROR(SEARCH("Completed Behind Schedule",V88)))</formula>
    </cfRule>
    <cfRule type="containsText" dxfId="4232" priority="228" operator="containsText" text="Off Target">
      <formula>NOT(ISERROR(SEARCH("Off Target",V88)))</formula>
    </cfRule>
    <cfRule type="containsText" dxfId="4231" priority="230" operator="containsText" text="On Track to be Achieved">
      <formula>NOT(ISERROR(SEARCH("On Track to be Achieved",V88)))</formula>
    </cfRule>
    <cfRule type="containsText" dxfId="4230" priority="231" operator="containsText" text="Fully Achieved">
      <formula>NOT(ISERROR(SEARCH("Fully Achieved",V88)))</formula>
    </cfRule>
  </conditionalFormatting>
  <conditionalFormatting sqref="V88:V123">
    <cfRule type="containsText" dxfId="4229" priority="219" operator="containsText" text="Deferred">
      <formula>NOT(ISERROR(SEARCH("Deferred",V88)))</formula>
    </cfRule>
    <cfRule type="containsText" dxfId="4228" priority="220" operator="containsText" text="Deleted">
      <formula>NOT(ISERROR(SEARCH("Deleted",V88)))</formula>
    </cfRule>
    <cfRule type="containsText" dxfId="4227" priority="221" operator="containsText" text="In Danger of Falling Behind Target">
      <formula>NOT(ISERROR(SEARCH("In Danger of Falling Behind Target",V88)))</formula>
    </cfRule>
    <cfRule type="containsText" dxfId="4226" priority="222" operator="containsText" text="Not yet due">
      <formula>NOT(ISERROR(SEARCH("Not yet due",V88)))</formula>
    </cfRule>
  </conditionalFormatting>
  <conditionalFormatting sqref="V65:V86">
    <cfRule type="containsText" dxfId="4225" priority="216" operator="containsText" text="Fully Achieved">
      <formula>NOT(ISERROR(SEARCH("Fully Achieved",V65)))</formula>
    </cfRule>
    <cfRule type="containsText" dxfId="4224" priority="217" operator="containsText" text="Fully Achieved">
      <formula>NOT(ISERROR(SEARCH("Fully Achieved",V65)))</formula>
    </cfRule>
  </conditionalFormatting>
  <conditionalFormatting sqref="V65:V86">
    <cfRule type="containsText" dxfId="4223" priority="209" operator="containsText" text="Update not Provided">
      <formula>NOT(ISERROR(SEARCH("Update not Provided",V65)))</formula>
    </cfRule>
    <cfRule type="containsText" dxfId="4222" priority="210" operator="containsText" text="Not yet due">
      <formula>NOT(ISERROR(SEARCH("Not yet due",V65)))</formula>
    </cfRule>
    <cfRule type="containsText" dxfId="4221" priority="211" operator="containsText" text="Completed Behind Schedule">
      <formula>NOT(ISERROR(SEARCH("Completed Behind Schedule",V65)))</formula>
    </cfRule>
    <cfRule type="containsText" dxfId="4220" priority="212" operator="containsText" text="Off Target">
      <formula>NOT(ISERROR(SEARCH("Off Target",V65)))</formula>
    </cfRule>
    <cfRule type="containsText" dxfId="4219" priority="213" operator="containsText" text="In Danger of Falling Behind Target">
      <formula>NOT(ISERROR(SEARCH("In Danger of Falling Behind Target",V65)))</formula>
    </cfRule>
    <cfRule type="containsText" dxfId="4218" priority="214" operator="containsText" text="On Track to be Achieved">
      <formula>NOT(ISERROR(SEARCH("On Track to be Achieved",V65)))</formula>
    </cfRule>
    <cfRule type="containsText" dxfId="4217" priority="215" operator="containsText" text="Fully Achieved">
      <formula>NOT(ISERROR(SEARCH("Fully Achieved",V65)))</formula>
    </cfRule>
  </conditionalFormatting>
  <conditionalFormatting sqref="V65:V86">
    <cfRule type="containsText" dxfId="4216" priority="202" operator="containsText" text="Update not Provided">
      <formula>NOT(ISERROR(SEARCH("Update not Provided",V65)))</formula>
    </cfRule>
    <cfRule type="containsText" dxfId="4215" priority="204" operator="containsText" text="Completed Behind Schedule">
      <formula>NOT(ISERROR(SEARCH("Completed Behind Schedule",V65)))</formula>
    </cfRule>
    <cfRule type="containsText" dxfId="4214" priority="205" operator="containsText" text="Off Target">
      <formula>NOT(ISERROR(SEARCH("Off Target",V65)))</formula>
    </cfRule>
    <cfRule type="containsText" dxfId="4213" priority="206" operator="containsText" text="In Danger of Falling Behind Target">
      <formula>NOT(ISERROR(SEARCH("In Danger of Falling Behind Target",V65)))</formula>
    </cfRule>
    <cfRule type="containsText" dxfId="4212" priority="207" operator="containsText" text="On Track to be Achieved">
      <formula>NOT(ISERROR(SEARCH("On Track to be Achieved",V65)))</formula>
    </cfRule>
    <cfRule type="containsText" dxfId="4211" priority="208" operator="containsText" text="Fully Achieved">
      <formula>NOT(ISERROR(SEARCH("Fully Achieved",V65)))</formula>
    </cfRule>
  </conditionalFormatting>
  <conditionalFormatting sqref="V65:V86">
    <cfRule type="containsText" dxfId="4210" priority="187" operator="containsText" text="Not Yet Due">
      <formula>NOT(ISERROR(SEARCH("Not Yet Due",V65)))</formula>
    </cfRule>
    <cfRule type="containsText" dxfId="4209" priority="192" operator="containsText" text="Deferred">
      <formula>NOT(ISERROR(SEARCH("Deferred",V65)))</formula>
    </cfRule>
    <cfRule type="containsText" dxfId="4208" priority="193" operator="containsText" text="Deleted">
      <formula>NOT(ISERROR(SEARCH("Deleted",V65)))</formula>
    </cfRule>
    <cfRule type="containsText" dxfId="4207" priority="198" operator="containsText" text="In Danger of Falling Behind Target">
      <formula>NOT(ISERROR(SEARCH("In Danger of Falling Behind Target",V65)))</formula>
    </cfRule>
    <cfRule type="containsText" dxfId="4206" priority="203" operator="containsText" text="Not yet due">
      <formula>NOT(ISERROR(SEARCH("Not yet due",V65)))</formula>
    </cfRule>
  </conditionalFormatting>
  <conditionalFormatting sqref="V65:V86">
    <cfRule type="containsText" dxfId="4205" priority="201" operator="containsText" text="Not yet due">
      <formula>NOT(ISERROR(SEARCH("Not yet due",V65)))</formula>
    </cfRule>
  </conditionalFormatting>
  <conditionalFormatting sqref="V65:V86">
    <cfRule type="containsText" dxfId="4204" priority="194" operator="containsText" text="Update not Provided">
      <formula>NOT(ISERROR(SEARCH("Update not Provided",V65)))</formula>
    </cfRule>
    <cfRule type="containsText" dxfId="4203" priority="195" operator="containsText" text="Not yet due">
      <formula>NOT(ISERROR(SEARCH("Not yet due",V65)))</formula>
    </cfRule>
    <cfRule type="containsText" dxfId="4202" priority="196" operator="containsText" text="Completed Behind Schedule">
      <formula>NOT(ISERROR(SEARCH("Completed Behind Schedule",V65)))</formula>
    </cfRule>
    <cfRule type="containsText" dxfId="4201" priority="197" operator="containsText" text="Off Target">
      <formula>NOT(ISERROR(SEARCH("Off Target",V65)))</formula>
    </cfRule>
    <cfRule type="containsText" dxfId="4200" priority="199" operator="containsText" text="On Track to be Achieved">
      <formula>NOT(ISERROR(SEARCH("On Track to be Achieved",V65)))</formula>
    </cfRule>
    <cfRule type="containsText" dxfId="4199" priority="200" operator="containsText" text="Fully Achieved">
      <formula>NOT(ISERROR(SEARCH("Fully Achieved",V65)))</formula>
    </cfRule>
  </conditionalFormatting>
  <conditionalFormatting sqref="V65:V86">
    <cfRule type="containsText" dxfId="4198" priority="188" operator="containsText" text="Deferred">
      <formula>NOT(ISERROR(SEARCH("Deferred",V65)))</formula>
    </cfRule>
    <cfRule type="containsText" dxfId="4197" priority="189" operator="containsText" text="Deleted">
      <formula>NOT(ISERROR(SEARCH("Deleted",V65)))</formula>
    </cfRule>
    <cfRule type="containsText" dxfId="4196" priority="190" operator="containsText" text="In Danger of Falling Behind Target">
      <formula>NOT(ISERROR(SEARCH("In Danger of Falling Behind Target",V65)))</formula>
    </cfRule>
    <cfRule type="containsText" dxfId="4195" priority="191" operator="containsText" text="Not yet due">
      <formula>NOT(ISERROR(SEARCH("Not yet due",V65)))</formula>
    </cfRule>
  </conditionalFormatting>
  <conditionalFormatting sqref="V5:V63">
    <cfRule type="containsText" dxfId="4194" priority="185" operator="containsText" text="Fully Achieved">
      <formula>NOT(ISERROR(SEARCH("Fully Achieved",V5)))</formula>
    </cfRule>
    <cfRule type="containsText" dxfId="4193" priority="186" operator="containsText" text="Fully Achieved">
      <formula>NOT(ISERROR(SEARCH("Fully Achieved",V5)))</formula>
    </cfRule>
  </conditionalFormatting>
  <conditionalFormatting sqref="V5:V63">
    <cfRule type="containsText" dxfId="4192" priority="178" operator="containsText" text="Update not Provided">
      <formula>NOT(ISERROR(SEARCH("Update not Provided",V5)))</formula>
    </cfRule>
    <cfRule type="containsText" dxfId="4191" priority="179" operator="containsText" text="Not yet due">
      <formula>NOT(ISERROR(SEARCH("Not yet due",V5)))</formula>
    </cfRule>
    <cfRule type="containsText" dxfId="4190" priority="180" operator="containsText" text="Completed Behind Schedule">
      <formula>NOT(ISERROR(SEARCH("Completed Behind Schedule",V5)))</formula>
    </cfRule>
    <cfRule type="containsText" dxfId="4189" priority="181" operator="containsText" text="Off Target">
      <formula>NOT(ISERROR(SEARCH("Off Target",V5)))</formula>
    </cfRule>
    <cfRule type="containsText" dxfId="4188" priority="182" operator="containsText" text="In Danger of Falling Behind Target">
      <formula>NOT(ISERROR(SEARCH("In Danger of Falling Behind Target",V5)))</formula>
    </cfRule>
    <cfRule type="containsText" dxfId="4187" priority="183" operator="containsText" text="On Track to be Achieved">
      <formula>NOT(ISERROR(SEARCH("On Track to be Achieved",V5)))</formula>
    </cfRule>
    <cfRule type="containsText" dxfId="4186" priority="184" operator="containsText" text="Fully Achieved">
      <formula>NOT(ISERROR(SEARCH("Fully Achieved",V5)))</formula>
    </cfRule>
  </conditionalFormatting>
  <conditionalFormatting sqref="V5:V63">
    <cfRule type="containsText" dxfId="4185" priority="171" operator="containsText" text="Update not Provided">
      <formula>NOT(ISERROR(SEARCH("Update not Provided",V5)))</formula>
    </cfRule>
    <cfRule type="containsText" dxfId="4184" priority="173" operator="containsText" text="Completed Behind Schedule">
      <formula>NOT(ISERROR(SEARCH("Completed Behind Schedule",V5)))</formula>
    </cfRule>
    <cfRule type="containsText" dxfId="4183" priority="174" operator="containsText" text="Off Target">
      <formula>NOT(ISERROR(SEARCH("Off Target",V5)))</formula>
    </cfRule>
    <cfRule type="containsText" dxfId="4182" priority="175" operator="containsText" text="In Danger of Falling Behind Target">
      <formula>NOT(ISERROR(SEARCH("In Danger of Falling Behind Target",V5)))</formula>
    </cfRule>
    <cfRule type="containsText" dxfId="4181" priority="176" operator="containsText" text="On Track to be Achieved">
      <formula>NOT(ISERROR(SEARCH("On Track to be Achieved",V5)))</formula>
    </cfRule>
    <cfRule type="containsText" dxfId="4180" priority="177" operator="containsText" text="Fully Achieved">
      <formula>NOT(ISERROR(SEARCH("Fully Achieved",V5)))</formula>
    </cfRule>
  </conditionalFormatting>
  <conditionalFormatting sqref="V5:V63">
    <cfRule type="containsText" dxfId="4179" priority="156" operator="containsText" text="Not Yet Due">
      <formula>NOT(ISERROR(SEARCH("Not Yet Due",V5)))</formula>
    </cfRule>
    <cfRule type="containsText" dxfId="4178" priority="161" operator="containsText" text="Deferred">
      <formula>NOT(ISERROR(SEARCH("Deferred",V5)))</formula>
    </cfRule>
    <cfRule type="containsText" dxfId="4177" priority="162" operator="containsText" text="Deleted">
      <formula>NOT(ISERROR(SEARCH("Deleted",V5)))</formula>
    </cfRule>
    <cfRule type="containsText" dxfId="4176" priority="167" operator="containsText" text="In Danger of Falling Behind Target">
      <formula>NOT(ISERROR(SEARCH("In Danger of Falling Behind Target",V5)))</formula>
    </cfRule>
    <cfRule type="containsText" dxfId="4175" priority="172" operator="containsText" text="Not yet due">
      <formula>NOT(ISERROR(SEARCH("Not yet due",V5)))</formula>
    </cfRule>
  </conditionalFormatting>
  <conditionalFormatting sqref="V5:V63">
    <cfRule type="containsText" dxfId="4174" priority="170" operator="containsText" text="Not yet due">
      <formula>NOT(ISERROR(SEARCH("Not yet due",V5)))</formula>
    </cfRule>
  </conditionalFormatting>
  <conditionalFormatting sqref="V5:V63">
    <cfRule type="containsText" dxfId="4173" priority="163" operator="containsText" text="Update not Provided">
      <formula>NOT(ISERROR(SEARCH("Update not Provided",V5)))</formula>
    </cfRule>
    <cfRule type="containsText" dxfId="4172" priority="164" operator="containsText" text="Not yet due">
      <formula>NOT(ISERROR(SEARCH("Not yet due",V5)))</formula>
    </cfRule>
    <cfRule type="containsText" dxfId="4171" priority="165" operator="containsText" text="Completed Behind Schedule">
      <formula>NOT(ISERROR(SEARCH("Completed Behind Schedule",V5)))</formula>
    </cfRule>
    <cfRule type="containsText" dxfId="4170" priority="166" operator="containsText" text="Off Target">
      <formula>NOT(ISERROR(SEARCH("Off Target",V5)))</formula>
    </cfRule>
    <cfRule type="containsText" dxfId="4169" priority="168" operator="containsText" text="On Track to be Achieved">
      <formula>NOT(ISERROR(SEARCH("On Track to be Achieved",V5)))</formula>
    </cfRule>
    <cfRule type="containsText" dxfId="4168" priority="169" operator="containsText" text="Fully Achieved">
      <formula>NOT(ISERROR(SEARCH("Fully Achieved",V5)))</formula>
    </cfRule>
  </conditionalFormatting>
  <conditionalFormatting sqref="V5:V63">
    <cfRule type="containsText" dxfId="4167" priority="157" operator="containsText" text="Deferred">
      <formula>NOT(ISERROR(SEARCH("Deferred",V5)))</formula>
    </cfRule>
    <cfRule type="containsText" dxfId="4166" priority="158" operator="containsText" text="Deleted">
      <formula>NOT(ISERROR(SEARCH("Deleted",V5)))</formula>
    </cfRule>
    <cfRule type="containsText" dxfId="4165" priority="159" operator="containsText" text="In Danger of Falling Behind Target">
      <formula>NOT(ISERROR(SEARCH("In Danger of Falling Behind Target",V5)))</formula>
    </cfRule>
    <cfRule type="containsText" dxfId="4164" priority="160" operator="containsText" text="Not yet due">
      <formula>NOT(ISERROR(SEARCH("Not yet due",V5)))</formula>
    </cfRule>
  </conditionalFormatting>
  <conditionalFormatting sqref="H87">
    <cfRule type="containsText" dxfId="4163" priority="154" operator="containsText" text="Fully Achieved">
      <formula>NOT(ISERROR(SEARCH("Fully Achieved",H87)))</formula>
    </cfRule>
    <cfRule type="containsText" dxfId="4162" priority="155" operator="containsText" text="Fully Achieved">
      <formula>NOT(ISERROR(SEARCH("Fully Achieved",H87)))</formula>
    </cfRule>
  </conditionalFormatting>
  <conditionalFormatting sqref="H87">
    <cfRule type="containsText" dxfId="4161" priority="147" operator="containsText" text="Update not Provided">
      <formula>NOT(ISERROR(SEARCH("Update not Provided",H87)))</formula>
    </cfRule>
    <cfRule type="containsText" dxfId="4160" priority="148" operator="containsText" text="Not yet due">
      <formula>NOT(ISERROR(SEARCH("Not yet due",H87)))</formula>
    </cfRule>
    <cfRule type="containsText" dxfId="4159" priority="149" operator="containsText" text="Completed Behind Schedule">
      <formula>NOT(ISERROR(SEARCH("Completed Behind Schedule",H87)))</formula>
    </cfRule>
    <cfRule type="containsText" dxfId="4158" priority="150" operator="containsText" text="Off Target">
      <formula>NOT(ISERROR(SEARCH("Off Target",H87)))</formula>
    </cfRule>
    <cfRule type="containsText" dxfId="4157" priority="151" operator="containsText" text="In Danger of Falling Behind Target">
      <formula>NOT(ISERROR(SEARCH("In Danger of Falling Behind Target",H87)))</formula>
    </cfRule>
    <cfRule type="containsText" dxfId="4156" priority="152" operator="containsText" text="On Track to be Achieved">
      <formula>NOT(ISERROR(SEARCH("On Track to be Achieved",H87)))</formula>
    </cfRule>
    <cfRule type="containsText" dxfId="4155" priority="153" operator="containsText" text="Fully Achieved">
      <formula>NOT(ISERROR(SEARCH("Fully Achieved",H87)))</formula>
    </cfRule>
  </conditionalFormatting>
  <conditionalFormatting sqref="H87">
    <cfRule type="containsText" dxfId="4154" priority="141" operator="containsText" text="Update not Provided">
      <formula>NOT(ISERROR(SEARCH("Update not Provided",H87)))</formula>
    </cfRule>
    <cfRule type="containsText" dxfId="4153" priority="142" operator="containsText" text="Completed Behind Schedule">
      <formula>NOT(ISERROR(SEARCH("Completed Behind Schedule",H87)))</formula>
    </cfRule>
    <cfRule type="containsText" dxfId="4152" priority="143" operator="containsText" text="Off Target">
      <formula>NOT(ISERROR(SEARCH("Off Target",H87)))</formula>
    </cfRule>
    <cfRule type="containsText" dxfId="4151" priority="144" operator="containsText" text="In Danger of Falling Behind Target">
      <formula>NOT(ISERROR(SEARCH("In Danger of Falling Behind Target",H87)))</formula>
    </cfRule>
    <cfRule type="containsText" dxfId="4150" priority="145" operator="containsText" text="On Track to be Achieved">
      <formula>NOT(ISERROR(SEARCH("On Track to be Achieved",H87)))</formula>
    </cfRule>
    <cfRule type="containsText" dxfId="4149" priority="146" operator="containsText" text="Fully Achieved">
      <formula>NOT(ISERROR(SEARCH("Fully Achieved",H87)))</formula>
    </cfRule>
  </conditionalFormatting>
  <conditionalFormatting sqref="H87">
    <cfRule type="containsText" dxfId="4148" priority="136" operator="containsText" text="Not Yet Due">
      <formula>NOT(ISERROR(SEARCH("Not Yet Due",H87)))</formula>
    </cfRule>
    <cfRule type="containsText" dxfId="4147" priority="137" operator="containsText" text="Deferred">
      <formula>NOT(ISERROR(SEARCH("Deferred",H87)))</formula>
    </cfRule>
    <cfRule type="containsText" dxfId="4146" priority="138" operator="containsText" text="Deleted">
      <formula>NOT(ISERROR(SEARCH("Deleted",H87)))</formula>
    </cfRule>
    <cfRule type="containsText" dxfId="4145" priority="139" operator="containsText" text="In Danger of Falling Behind Target">
      <formula>NOT(ISERROR(SEARCH("In Danger of Falling Behind Target",H87)))</formula>
    </cfRule>
    <cfRule type="containsText" dxfId="4144" priority="140" operator="containsText" text="Not yet due">
      <formula>NOT(ISERROR(SEARCH("Not yet due",H87)))</formula>
    </cfRule>
  </conditionalFormatting>
  <conditionalFormatting sqref="H87">
    <cfRule type="containsText" dxfId="4143" priority="135" operator="containsText" text="Not yet due">
      <formula>NOT(ISERROR(SEARCH("Not yet due",H87)))</formula>
    </cfRule>
  </conditionalFormatting>
  <conditionalFormatting sqref="H87">
    <cfRule type="containsText" dxfId="4142" priority="129" operator="containsText" text="Update not Provided">
      <formula>NOT(ISERROR(SEARCH("Update not Provided",H87)))</formula>
    </cfRule>
    <cfRule type="containsText" dxfId="4141" priority="130" operator="containsText" text="Not yet due">
      <formula>NOT(ISERROR(SEARCH("Not yet due",H87)))</formula>
    </cfRule>
    <cfRule type="containsText" dxfId="4140" priority="131" operator="containsText" text="Completed Behind Schedule">
      <formula>NOT(ISERROR(SEARCH("Completed Behind Schedule",H87)))</formula>
    </cfRule>
    <cfRule type="containsText" dxfId="4139" priority="132" operator="containsText" text="Off Target">
      <formula>NOT(ISERROR(SEARCH("Off Target",H87)))</formula>
    </cfRule>
    <cfRule type="containsText" dxfId="4138" priority="133" operator="containsText" text="On Track to be Achieved">
      <formula>NOT(ISERROR(SEARCH("On Track to be Achieved",H87)))</formula>
    </cfRule>
    <cfRule type="containsText" dxfId="4137" priority="134" operator="containsText" text="Fully Achieved">
      <formula>NOT(ISERROR(SEARCH("Fully Achieved",H87)))</formula>
    </cfRule>
  </conditionalFormatting>
  <conditionalFormatting sqref="H87">
    <cfRule type="containsText" dxfId="4136" priority="125" operator="containsText" text="Deferred">
      <formula>NOT(ISERROR(SEARCH("Deferred",H87)))</formula>
    </cfRule>
    <cfRule type="containsText" dxfId="4135" priority="126" operator="containsText" text="Deleted">
      <formula>NOT(ISERROR(SEARCH("Deleted",H87)))</formula>
    </cfRule>
    <cfRule type="containsText" dxfId="4134" priority="127" operator="containsText" text="In Danger of Falling Behind Target">
      <formula>NOT(ISERROR(SEARCH("In Danger of Falling Behind Target",H87)))</formula>
    </cfRule>
    <cfRule type="containsText" dxfId="4133" priority="128" operator="containsText" text="Not yet due">
      <formula>NOT(ISERROR(SEARCH("Not yet due",H87)))</formula>
    </cfRule>
  </conditionalFormatting>
  <conditionalFormatting sqref="H64">
    <cfRule type="containsText" dxfId="4132" priority="123" operator="containsText" text="Fully Achieved">
      <formula>NOT(ISERROR(SEARCH("Fully Achieved",H64)))</formula>
    </cfRule>
    <cfRule type="containsText" dxfId="4131" priority="124" operator="containsText" text="Fully Achieved">
      <formula>NOT(ISERROR(SEARCH("Fully Achieved",H64)))</formula>
    </cfRule>
  </conditionalFormatting>
  <conditionalFormatting sqref="H64">
    <cfRule type="containsText" dxfId="4130" priority="116" operator="containsText" text="Update not Provided">
      <formula>NOT(ISERROR(SEARCH("Update not Provided",H64)))</formula>
    </cfRule>
    <cfRule type="containsText" dxfId="4129" priority="117" operator="containsText" text="Not yet due">
      <formula>NOT(ISERROR(SEARCH("Not yet due",H64)))</formula>
    </cfRule>
    <cfRule type="containsText" dxfId="4128" priority="118" operator="containsText" text="Completed Behind Schedule">
      <formula>NOT(ISERROR(SEARCH("Completed Behind Schedule",H64)))</formula>
    </cfRule>
    <cfRule type="containsText" dxfId="4127" priority="119" operator="containsText" text="Off Target">
      <formula>NOT(ISERROR(SEARCH("Off Target",H64)))</formula>
    </cfRule>
    <cfRule type="containsText" dxfId="4126" priority="120" operator="containsText" text="In Danger of Falling Behind Target">
      <formula>NOT(ISERROR(SEARCH("In Danger of Falling Behind Target",H64)))</formula>
    </cfRule>
    <cfRule type="containsText" dxfId="4125" priority="121" operator="containsText" text="On Track to be Achieved">
      <formula>NOT(ISERROR(SEARCH("On Track to be Achieved",H64)))</formula>
    </cfRule>
    <cfRule type="containsText" dxfId="4124" priority="122" operator="containsText" text="Fully Achieved">
      <formula>NOT(ISERROR(SEARCH("Fully Achieved",H64)))</formula>
    </cfRule>
  </conditionalFormatting>
  <conditionalFormatting sqref="H64">
    <cfRule type="containsText" dxfId="4123" priority="110" operator="containsText" text="Update not Provided">
      <formula>NOT(ISERROR(SEARCH("Update not Provided",H64)))</formula>
    </cfRule>
    <cfRule type="containsText" dxfId="4122" priority="111" operator="containsText" text="Completed Behind Schedule">
      <formula>NOT(ISERROR(SEARCH("Completed Behind Schedule",H64)))</formula>
    </cfRule>
    <cfRule type="containsText" dxfId="4121" priority="112" operator="containsText" text="Off Target">
      <formula>NOT(ISERROR(SEARCH("Off Target",H64)))</formula>
    </cfRule>
    <cfRule type="containsText" dxfId="4120" priority="113" operator="containsText" text="In Danger of Falling Behind Target">
      <formula>NOT(ISERROR(SEARCH("In Danger of Falling Behind Target",H64)))</formula>
    </cfRule>
    <cfRule type="containsText" dxfId="4119" priority="114" operator="containsText" text="On Track to be Achieved">
      <formula>NOT(ISERROR(SEARCH("On Track to be Achieved",H64)))</formula>
    </cfRule>
    <cfRule type="containsText" dxfId="4118" priority="115" operator="containsText" text="Fully Achieved">
      <formula>NOT(ISERROR(SEARCH("Fully Achieved",H64)))</formula>
    </cfRule>
  </conditionalFormatting>
  <conditionalFormatting sqref="H64">
    <cfRule type="containsText" dxfId="4117" priority="105" operator="containsText" text="Not Yet Due">
      <formula>NOT(ISERROR(SEARCH("Not Yet Due",H64)))</formula>
    </cfRule>
    <cfRule type="containsText" dxfId="4116" priority="106" operator="containsText" text="Deferred">
      <formula>NOT(ISERROR(SEARCH("Deferred",H64)))</formula>
    </cfRule>
    <cfRule type="containsText" dxfId="4115" priority="107" operator="containsText" text="Deleted">
      <formula>NOT(ISERROR(SEARCH("Deleted",H64)))</formula>
    </cfRule>
    <cfRule type="containsText" dxfId="4114" priority="108" operator="containsText" text="In Danger of Falling Behind Target">
      <formula>NOT(ISERROR(SEARCH("In Danger of Falling Behind Target",H64)))</formula>
    </cfRule>
    <cfRule type="containsText" dxfId="4113" priority="109" operator="containsText" text="Not yet due">
      <formula>NOT(ISERROR(SEARCH("Not yet due",H64)))</formula>
    </cfRule>
  </conditionalFormatting>
  <conditionalFormatting sqref="H64">
    <cfRule type="containsText" dxfId="4112" priority="104" operator="containsText" text="Not yet due">
      <formula>NOT(ISERROR(SEARCH("Not yet due",H64)))</formula>
    </cfRule>
  </conditionalFormatting>
  <conditionalFormatting sqref="H64">
    <cfRule type="containsText" dxfId="4111" priority="98" operator="containsText" text="Update not Provided">
      <formula>NOT(ISERROR(SEARCH("Update not Provided",H64)))</formula>
    </cfRule>
    <cfRule type="containsText" dxfId="4110" priority="99" operator="containsText" text="Not yet due">
      <formula>NOT(ISERROR(SEARCH("Not yet due",H64)))</formula>
    </cfRule>
    <cfRule type="containsText" dxfId="4109" priority="100" operator="containsText" text="Completed Behind Schedule">
      <formula>NOT(ISERROR(SEARCH("Completed Behind Schedule",H64)))</formula>
    </cfRule>
    <cfRule type="containsText" dxfId="4108" priority="101" operator="containsText" text="Off Target">
      <formula>NOT(ISERROR(SEARCH("Off Target",H64)))</formula>
    </cfRule>
    <cfRule type="containsText" dxfId="4107" priority="102" operator="containsText" text="On Track to be Achieved">
      <formula>NOT(ISERROR(SEARCH("On Track to be Achieved",H64)))</formula>
    </cfRule>
    <cfRule type="containsText" dxfId="4106" priority="103" operator="containsText" text="Fully Achieved">
      <formula>NOT(ISERROR(SEARCH("Fully Achieved",H64)))</formula>
    </cfRule>
  </conditionalFormatting>
  <conditionalFormatting sqref="H64">
    <cfRule type="containsText" dxfId="4105" priority="94" operator="containsText" text="Deferred">
      <formula>NOT(ISERROR(SEARCH("Deferred",H64)))</formula>
    </cfRule>
    <cfRule type="containsText" dxfId="4104" priority="95" operator="containsText" text="Deleted">
      <formula>NOT(ISERROR(SEARCH("Deleted",H64)))</formula>
    </cfRule>
    <cfRule type="containsText" dxfId="4103" priority="96" operator="containsText" text="In Danger of Falling Behind Target">
      <formula>NOT(ISERROR(SEARCH("In Danger of Falling Behind Target",H64)))</formula>
    </cfRule>
    <cfRule type="containsText" dxfId="4102" priority="97" operator="containsText" text="Not yet due">
      <formula>NOT(ISERROR(SEARCH("Not yet due",H64)))</formula>
    </cfRule>
  </conditionalFormatting>
  <conditionalFormatting sqref="H64">
    <cfRule type="containsText" dxfId="4101" priority="92" operator="containsText" text="Fully Achieved">
      <formula>NOT(ISERROR(SEARCH("Fully Achieved",H64)))</formula>
    </cfRule>
    <cfRule type="containsText" dxfId="4100" priority="93" operator="containsText" text="Fully Achieved">
      <formula>NOT(ISERROR(SEARCH("Fully Achieved",H64)))</formula>
    </cfRule>
  </conditionalFormatting>
  <conditionalFormatting sqref="H64">
    <cfRule type="containsText" dxfId="4099" priority="85" operator="containsText" text="Update not Provided">
      <formula>NOT(ISERROR(SEARCH("Update not Provided",H64)))</formula>
    </cfRule>
    <cfRule type="containsText" dxfId="4098" priority="86" operator="containsText" text="Not yet due">
      <formula>NOT(ISERROR(SEARCH("Not yet due",H64)))</formula>
    </cfRule>
    <cfRule type="containsText" dxfId="4097" priority="87" operator="containsText" text="Completed Behind Schedule">
      <formula>NOT(ISERROR(SEARCH("Completed Behind Schedule",H64)))</formula>
    </cfRule>
    <cfRule type="containsText" dxfId="4096" priority="88" operator="containsText" text="Off Target">
      <formula>NOT(ISERROR(SEARCH("Off Target",H64)))</formula>
    </cfRule>
    <cfRule type="containsText" dxfId="4095" priority="89" operator="containsText" text="In Danger of Falling Behind Target">
      <formula>NOT(ISERROR(SEARCH("In Danger of Falling Behind Target",H64)))</formula>
    </cfRule>
    <cfRule type="containsText" dxfId="4094" priority="90" operator="containsText" text="On Track to be Achieved">
      <formula>NOT(ISERROR(SEARCH("On Track to be Achieved",H64)))</formula>
    </cfRule>
    <cfRule type="containsText" dxfId="4093" priority="91" operator="containsText" text="Fully Achieved">
      <formula>NOT(ISERROR(SEARCH("Fully Achieved",H64)))</formula>
    </cfRule>
  </conditionalFormatting>
  <conditionalFormatting sqref="H64">
    <cfRule type="containsText" dxfId="4092" priority="79" operator="containsText" text="Update not Provided">
      <formula>NOT(ISERROR(SEARCH("Update not Provided",H64)))</formula>
    </cfRule>
    <cfRule type="containsText" dxfId="4091" priority="80" operator="containsText" text="Completed Behind Schedule">
      <formula>NOT(ISERROR(SEARCH("Completed Behind Schedule",H64)))</formula>
    </cfRule>
    <cfRule type="containsText" dxfId="4090" priority="81" operator="containsText" text="Off Target">
      <formula>NOT(ISERROR(SEARCH("Off Target",H64)))</formula>
    </cfRule>
    <cfRule type="containsText" dxfId="4089" priority="82" operator="containsText" text="In Danger of Falling Behind Target">
      <formula>NOT(ISERROR(SEARCH("In Danger of Falling Behind Target",H64)))</formula>
    </cfRule>
    <cfRule type="containsText" dxfId="4088" priority="83" operator="containsText" text="On Track to be Achieved">
      <formula>NOT(ISERROR(SEARCH("On Track to be Achieved",H64)))</formula>
    </cfRule>
    <cfRule type="containsText" dxfId="4087" priority="84" operator="containsText" text="Fully Achieved">
      <formula>NOT(ISERROR(SEARCH("Fully Achieved",H64)))</formula>
    </cfRule>
  </conditionalFormatting>
  <conditionalFormatting sqref="H64">
    <cfRule type="containsText" dxfId="4086" priority="74" operator="containsText" text="Not Yet Due">
      <formula>NOT(ISERROR(SEARCH("Not Yet Due",H64)))</formula>
    </cfRule>
    <cfRule type="containsText" dxfId="4085" priority="75" operator="containsText" text="Deferred">
      <formula>NOT(ISERROR(SEARCH("Deferred",H64)))</formula>
    </cfRule>
    <cfRule type="containsText" dxfId="4084" priority="76" operator="containsText" text="Deleted">
      <formula>NOT(ISERROR(SEARCH("Deleted",H64)))</formula>
    </cfRule>
    <cfRule type="containsText" dxfId="4083" priority="77" operator="containsText" text="In Danger of Falling Behind Target">
      <formula>NOT(ISERROR(SEARCH("In Danger of Falling Behind Target",H64)))</formula>
    </cfRule>
    <cfRule type="containsText" dxfId="4082" priority="78" operator="containsText" text="Not yet due">
      <formula>NOT(ISERROR(SEARCH("Not yet due",H64)))</formula>
    </cfRule>
  </conditionalFormatting>
  <conditionalFormatting sqref="H64">
    <cfRule type="containsText" dxfId="4081" priority="73" operator="containsText" text="Not yet due">
      <formula>NOT(ISERROR(SEARCH("Not yet due",H64)))</formula>
    </cfRule>
  </conditionalFormatting>
  <conditionalFormatting sqref="H64">
    <cfRule type="containsText" dxfId="4080" priority="67" operator="containsText" text="Update not Provided">
      <formula>NOT(ISERROR(SEARCH("Update not Provided",H64)))</formula>
    </cfRule>
    <cfRule type="containsText" dxfId="4079" priority="68" operator="containsText" text="Not yet due">
      <formula>NOT(ISERROR(SEARCH("Not yet due",H64)))</formula>
    </cfRule>
    <cfRule type="containsText" dxfId="4078" priority="69" operator="containsText" text="Completed Behind Schedule">
      <formula>NOT(ISERROR(SEARCH("Completed Behind Schedule",H64)))</formula>
    </cfRule>
    <cfRule type="containsText" dxfId="4077" priority="70" operator="containsText" text="Off Target">
      <formula>NOT(ISERROR(SEARCH("Off Target",H64)))</formula>
    </cfRule>
    <cfRule type="containsText" dxfId="4076" priority="71" operator="containsText" text="On Track to be Achieved">
      <formula>NOT(ISERROR(SEARCH("On Track to be Achieved",H64)))</formula>
    </cfRule>
    <cfRule type="containsText" dxfId="4075" priority="72" operator="containsText" text="Fully Achieved">
      <formula>NOT(ISERROR(SEARCH("Fully Achieved",H64)))</formula>
    </cfRule>
  </conditionalFormatting>
  <conditionalFormatting sqref="H64">
    <cfRule type="containsText" dxfId="4074" priority="63" operator="containsText" text="Deferred">
      <formula>NOT(ISERROR(SEARCH("Deferred",H64)))</formula>
    </cfRule>
    <cfRule type="containsText" dxfId="4073" priority="64" operator="containsText" text="Deleted">
      <formula>NOT(ISERROR(SEARCH("Deleted",H64)))</formula>
    </cfRule>
    <cfRule type="containsText" dxfId="4072" priority="65" operator="containsText" text="In Danger of Falling Behind Target">
      <formula>NOT(ISERROR(SEARCH("In Danger of Falling Behind Target",H64)))</formula>
    </cfRule>
    <cfRule type="containsText" dxfId="4071" priority="66" operator="containsText" text="Not yet due">
      <formula>NOT(ISERROR(SEARCH("Not yet due",H64)))</formula>
    </cfRule>
  </conditionalFormatting>
  <conditionalFormatting sqref="M87">
    <cfRule type="containsText" dxfId="4070" priority="61" operator="containsText" text="Fully Achieved">
      <formula>NOT(ISERROR(SEARCH("Fully Achieved",M87)))</formula>
    </cfRule>
    <cfRule type="containsText" dxfId="4069" priority="62" operator="containsText" text="Fully Achieved">
      <formula>NOT(ISERROR(SEARCH("Fully Achieved",M87)))</formula>
    </cfRule>
  </conditionalFormatting>
  <conditionalFormatting sqref="M87">
    <cfRule type="containsText" dxfId="4068" priority="54" operator="containsText" text="Update not Provided">
      <formula>NOT(ISERROR(SEARCH("Update not Provided",M87)))</formula>
    </cfRule>
    <cfRule type="containsText" dxfId="4067" priority="55" operator="containsText" text="Not yet due">
      <formula>NOT(ISERROR(SEARCH("Not yet due",M87)))</formula>
    </cfRule>
    <cfRule type="containsText" dxfId="4066" priority="56" operator="containsText" text="Completed Behind Schedule">
      <formula>NOT(ISERROR(SEARCH("Completed Behind Schedule",M87)))</formula>
    </cfRule>
    <cfRule type="containsText" dxfId="4065" priority="57" operator="containsText" text="Off Target">
      <formula>NOT(ISERROR(SEARCH("Off Target",M87)))</formula>
    </cfRule>
    <cfRule type="containsText" dxfId="4064" priority="58" operator="containsText" text="In Danger of Falling Behind Target">
      <formula>NOT(ISERROR(SEARCH("In Danger of Falling Behind Target",M87)))</formula>
    </cfRule>
    <cfRule type="containsText" dxfId="4063" priority="59" operator="containsText" text="On Track to be Achieved">
      <formula>NOT(ISERROR(SEARCH("On Track to be Achieved",M87)))</formula>
    </cfRule>
    <cfRule type="containsText" dxfId="4062" priority="60" operator="containsText" text="Fully Achieved">
      <formula>NOT(ISERROR(SEARCH("Fully Achieved",M87)))</formula>
    </cfRule>
  </conditionalFormatting>
  <conditionalFormatting sqref="M87">
    <cfRule type="containsText" dxfId="4061" priority="47" operator="containsText" text="Update not Provided">
      <formula>NOT(ISERROR(SEARCH("Update not Provided",M87)))</formula>
    </cfRule>
    <cfRule type="containsText" dxfId="4060" priority="49" operator="containsText" text="Completed Behind Schedule">
      <formula>NOT(ISERROR(SEARCH("Completed Behind Schedule",M87)))</formula>
    </cfRule>
    <cfRule type="containsText" dxfId="4059" priority="50" operator="containsText" text="Off Target">
      <formula>NOT(ISERROR(SEARCH("Off Target",M87)))</formula>
    </cfRule>
    <cfRule type="containsText" dxfId="4058" priority="51" operator="containsText" text="In Danger of Falling Behind Target">
      <formula>NOT(ISERROR(SEARCH("In Danger of Falling Behind Target",M87)))</formula>
    </cfRule>
    <cfRule type="containsText" dxfId="4057" priority="52" operator="containsText" text="On Track to be Achieved">
      <formula>NOT(ISERROR(SEARCH("On Track to be Achieved",M87)))</formula>
    </cfRule>
    <cfRule type="containsText" dxfId="4056" priority="53" operator="containsText" text="Fully Achieved">
      <formula>NOT(ISERROR(SEARCH("Fully Achieved",M87)))</formula>
    </cfRule>
  </conditionalFormatting>
  <conditionalFormatting sqref="M87">
    <cfRule type="containsText" dxfId="4055" priority="32" operator="containsText" text="Not Yet Due">
      <formula>NOT(ISERROR(SEARCH("Not Yet Due",M87)))</formula>
    </cfRule>
    <cfRule type="containsText" dxfId="4054" priority="37" operator="containsText" text="Deferred">
      <formula>NOT(ISERROR(SEARCH("Deferred",M87)))</formula>
    </cfRule>
    <cfRule type="containsText" dxfId="4053" priority="38" operator="containsText" text="Deleted">
      <formula>NOT(ISERROR(SEARCH("Deleted",M87)))</formula>
    </cfRule>
    <cfRule type="containsText" dxfId="4052" priority="43" operator="containsText" text="In Danger of Falling Behind Target">
      <formula>NOT(ISERROR(SEARCH("In Danger of Falling Behind Target",M87)))</formula>
    </cfRule>
    <cfRule type="containsText" dxfId="4051" priority="48" operator="containsText" text="Not yet due">
      <formula>NOT(ISERROR(SEARCH("Not yet due",M87)))</formula>
    </cfRule>
  </conditionalFormatting>
  <conditionalFormatting sqref="M87">
    <cfRule type="containsText" dxfId="4050" priority="46" operator="containsText" text="Not yet due">
      <formula>NOT(ISERROR(SEARCH("Not yet due",M87)))</formula>
    </cfRule>
  </conditionalFormatting>
  <conditionalFormatting sqref="M87">
    <cfRule type="containsText" dxfId="4049" priority="39" operator="containsText" text="Update not Provided">
      <formula>NOT(ISERROR(SEARCH("Update not Provided",M87)))</formula>
    </cfRule>
    <cfRule type="containsText" dxfId="4048" priority="40" operator="containsText" text="Not yet due">
      <formula>NOT(ISERROR(SEARCH("Not yet due",M87)))</formula>
    </cfRule>
    <cfRule type="containsText" dxfId="4047" priority="41" operator="containsText" text="Completed Behind Schedule">
      <formula>NOT(ISERROR(SEARCH("Completed Behind Schedule",M87)))</formula>
    </cfRule>
    <cfRule type="containsText" dxfId="4046" priority="42" operator="containsText" text="Off Target">
      <formula>NOT(ISERROR(SEARCH("Off Target",M87)))</formula>
    </cfRule>
    <cfRule type="containsText" dxfId="4045" priority="44" operator="containsText" text="On Track to be Achieved">
      <formula>NOT(ISERROR(SEARCH("On Track to be Achieved",M87)))</formula>
    </cfRule>
    <cfRule type="containsText" dxfId="4044" priority="45" operator="containsText" text="Fully Achieved">
      <formula>NOT(ISERROR(SEARCH("Fully Achieved",M87)))</formula>
    </cfRule>
  </conditionalFormatting>
  <conditionalFormatting sqref="M87">
    <cfRule type="containsText" dxfId="4043" priority="33" operator="containsText" text="Deferred">
      <formula>NOT(ISERROR(SEARCH("Deferred",M87)))</formula>
    </cfRule>
    <cfRule type="containsText" dxfId="4042" priority="34" operator="containsText" text="Deleted">
      <formula>NOT(ISERROR(SEARCH("Deleted",M87)))</formula>
    </cfRule>
    <cfRule type="containsText" dxfId="4041" priority="35" operator="containsText" text="In Danger of Falling Behind Target">
      <formula>NOT(ISERROR(SEARCH("In Danger of Falling Behind Target",M87)))</formula>
    </cfRule>
    <cfRule type="containsText" dxfId="4040" priority="36" operator="containsText" text="Not yet due">
      <formula>NOT(ISERROR(SEARCH("Not yet due",M87)))</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V4">
      <formula1>$A$143:$A$152</formula1>
    </dataValidation>
    <dataValidation type="list" allowBlank="1" showInputMessage="1" showErrorMessage="1" promptTitle="Is target on track?" prompt="Please choose an option from the drop down list that best describes the current situation for this target." sqref="H65:H86 V5:V63 V65:V86 V88:V123 M4:M123 H4:H63 H88:H123 R4:R123">
      <formula1>$A$161:$A$168</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119" activePane="bottomLeft" state="frozen"/>
      <selection pane="bottomLeft" activeCell="G123" sqref="G123"/>
    </sheetView>
  </sheetViews>
  <sheetFormatPr defaultColWidth="9.140625" defaultRowHeight="15"/>
  <cols>
    <col min="1" max="1" width="12.85546875" style="35" customWidth="1"/>
    <col min="2" max="2" width="43.5703125" style="35" customWidth="1"/>
    <col min="3" max="3" width="28.42578125" style="45" customWidth="1"/>
    <col min="4" max="8" width="30.5703125" style="35" customWidth="1"/>
    <col min="9" max="10" width="30.5703125" style="35" hidden="1"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5" customFormat="1" ht="24" customHeight="1" thickBot="1">
      <c r="A1" s="244" t="s">
        <v>63</v>
      </c>
      <c r="C1" s="246"/>
    </row>
    <row r="2" spans="1:50" s="215" customFormat="1" ht="41.25" thickTop="1">
      <c r="A2" s="221" t="s">
        <v>3</v>
      </c>
      <c r="B2" s="216" t="s">
        <v>0</v>
      </c>
      <c r="C2" s="216" t="s">
        <v>0</v>
      </c>
      <c r="D2" s="217" t="s">
        <v>7</v>
      </c>
      <c r="E2" s="217" t="s">
        <v>10</v>
      </c>
      <c r="F2" s="217" t="s">
        <v>8</v>
      </c>
      <c r="G2" s="217" t="s">
        <v>11</v>
      </c>
      <c r="H2" s="217" t="s">
        <v>9</v>
      </c>
      <c r="I2" s="213" t="s">
        <v>12</v>
      </c>
      <c r="J2" s="213" t="s">
        <v>13</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50" s="55" customFormat="1" ht="25.5" customHeight="1">
      <c r="A3" s="208" t="s">
        <v>223</v>
      </c>
      <c r="B3" s="222"/>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20" t="s">
        <v>243</v>
      </c>
      <c r="F4" s="207" t="str">
        <f>'1. ALL DATA'!M5</f>
        <v>Fully Achieved</v>
      </c>
      <c r="G4" s="220" t="s">
        <v>243</v>
      </c>
      <c r="H4" s="145" t="str">
        <f>'1. ALL DATA'!R5</f>
        <v>Fully Achieved</v>
      </c>
      <c r="I4" s="220"/>
      <c r="J4" s="145" t="str">
        <f>'1. ALL DATA'!V5</f>
        <v>Update not Provided</v>
      </c>
      <c r="O4" s="41" t="s">
        <v>80</v>
      </c>
    </row>
    <row r="5" spans="1:50" ht="99.75"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20" t="s">
        <v>243</v>
      </c>
      <c r="F5" s="207" t="str">
        <f>'1. ALL DATA'!M6</f>
        <v>Fully Achieved</v>
      </c>
      <c r="G5" s="220" t="s">
        <v>243</v>
      </c>
      <c r="H5" s="145" t="str">
        <f>'1. ALL DATA'!R6</f>
        <v>Fully Achieved</v>
      </c>
      <c r="I5" s="397"/>
      <c r="J5" s="145" t="str">
        <f>'1. ALL DATA'!V6</f>
        <v>Update not Provided</v>
      </c>
      <c r="O5" s="41" t="s">
        <v>81</v>
      </c>
      <c r="Y5" s="220" t="s">
        <v>243</v>
      </c>
    </row>
    <row r="6" spans="1:50" ht="99.75"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20" t="s">
        <v>243</v>
      </c>
      <c r="F6" s="207" t="str">
        <f>'1. ALL DATA'!M7</f>
        <v>On Track to be Achieved</v>
      </c>
      <c r="G6" s="220" t="s">
        <v>243</v>
      </c>
      <c r="H6" s="145" t="str">
        <f>'1. ALL DATA'!R7</f>
        <v>On Track to be Achieved</v>
      </c>
      <c r="I6" s="220"/>
      <c r="J6" s="145" t="str">
        <f>'1. ALL DATA'!V7</f>
        <v>Update not Provided</v>
      </c>
      <c r="O6" s="41" t="s">
        <v>82</v>
      </c>
      <c r="T6" s="218"/>
      <c r="Y6" s="396" t="s">
        <v>241</v>
      </c>
    </row>
    <row r="7" spans="1:50" ht="111.75"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20" t="s">
        <v>243</v>
      </c>
      <c r="F7" s="207" t="str">
        <f>'1. ALL DATA'!M8</f>
        <v>On Track to be Achieved</v>
      </c>
      <c r="G7" s="220" t="s">
        <v>243</v>
      </c>
      <c r="H7" s="145" t="str">
        <f>'1. ALL DATA'!R8</f>
        <v>Fully Achieved</v>
      </c>
      <c r="I7" s="220"/>
      <c r="J7" s="145" t="str">
        <f>'1. ALL DATA'!V8</f>
        <v>Update not Provided</v>
      </c>
      <c r="O7" s="42" t="s">
        <v>48</v>
      </c>
      <c r="T7" s="219" t="s">
        <v>241</v>
      </c>
    </row>
    <row r="8" spans="1:50" ht="99.75"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20" t="s">
        <v>243</v>
      </c>
      <c r="F8" s="207" t="str">
        <f>'1. ALL DATA'!M9</f>
        <v>Fully Achieved</v>
      </c>
      <c r="G8" s="220" t="s">
        <v>243</v>
      </c>
      <c r="H8" s="145" t="str">
        <f>'1. ALL DATA'!R9</f>
        <v>Fully Achieved</v>
      </c>
      <c r="I8" s="220"/>
      <c r="J8" s="145" t="str">
        <f>'1. ALL DATA'!V9</f>
        <v>Update not Provided</v>
      </c>
      <c r="T8" s="219" t="s">
        <v>242</v>
      </c>
    </row>
    <row r="9" spans="1:50" ht="99.75"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20" t="s">
        <v>243</v>
      </c>
      <c r="F9" s="207" t="str">
        <f>'1. ALL DATA'!M10</f>
        <v>Fully Achieved</v>
      </c>
      <c r="G9" s="220" t="s">
        <v>243</v>
      </c>
      <c r="H9" s="145" t="str">
        <f>'1. ALL DATA'!R10</f>
        <v>Fully Achieved</v>
      </c>
      <c r="I9" s="220"/>
      <c r="J9" s="145" t="str">
        <f>'1. ALL DATA'!V10</f>
        <v>Update not Provided</v>
      </c>
      <c r="T9" s="219" t="s">
        <v>243</v>
      </c>
    </row>
    <row r="10" spans="1:50" ht="99.75"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20" t="s">
        <v>243</v>
      </c>
      <c r="F10" s="207" t="str">
        <f>'1. ALL DATA'!M11</f>
        <v>Fully Achieved</v>
      </c>
      <c r="G10" s="220" t="s">
        <v>243</v>
      </c>
      <c r="H10" s="145" t="str">
        <f>'1. ALL DATA'!R11</f>
        <v>Fully Achieved</v>
      </c>
      <c r="I10" s="220"/>
      <c r="J10" s="145" t="str">
        <f>'1. ALL DATA'!V11</f>
        <v>Update not Provided</v>
      </c>
    </row>
    <row r="11" spans="1:50" ht="99.75"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20" t="s">
        <v>243</v>
      </c>
      <c r="F11" s="207" t="str">
        <f>'1. ALL DATA'!M12</f>
        <v>On Track to be Achieved</v>
      </c>
      <c r="G11" s="220" t="s">
        <v>243</v>
      </c>
      <c r="H11" s="145" t="str">
        <f>'1. ALL DATA'!R12</f>
        <v>On Track to be Achieved</v>
      </c>
      <c r="I11" s="220"/>
      <c r="J11" s="145" t="str">
        <f>'1. ALL DATA'!V12</f>
        <v>Update not Provided</v>
      </c>
    </row>
    <row r="12" spans="1:50" ht="99.75"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20" t="s">
        <v>243</v>
      </c>
      <c r="F12" s="207" t="str">
        <f>'1. ALL DATA'!M13</f>
        <v>On Track to be Achieved</v>
      </c>
      <c r="G12" s="220" t="s">
        <v>243</v>
      </c>
      <c r="H12" s="145" t="str">
        <f>'1. ALL DATA'!R13</f>
        <v>Fully Achieved</v>
      </c>
      <c r="I12" s="220"/>
      <c r="J12" s="145" t="str">
        <f>'1. ALL DATA'!V13</f>
        <v>Update not Provided</v>
      </c>
    </row>
    <row r="13" spans="1:50" ht="99.75"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20" t="s">
        <v>243</v>
      </c>
      <c r="F13" s="207" t="str">
        <f>'1. ALL DATA'!M14</f>
        <v>On Track to be Achieved</v>
      </c>
      <c r="G13" s="220" t="s">
        <v>243</v>
      </c>
      <c r="H13" s="145" t="str">
        <f>'1. ALL DATA'!R14</f>
        <v>On Track to be Achieved</v>
      </c>
      <c r="I13" s="220"/>
      <c r="J13" s="145" t="str">
        <f>'1. ALL DATA'!V14</f>
        <v>Update not Provided</v>
      </c>
    </row>
    <row r="14" spans="1:50" ht="99.75"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20" t="s">
        <v>243</v>
      </c>
      <c r="F14" s="207" t="str">
        <f>'1. ALL DATA'!M15</f>
        <v>On Track to be Achieved</v>
      </c>
      <c r="G14" s="220" t="s">
        <v>243</v>
      </c>
      <c r="H14" s="145" t="str">
        <f>'1. ALL DATA'!R15</f>
        <v>On Track to be Achieved</v>
      </c>
      <c r="I14" s="220"/>
      <c r="J14" s="145" t="str">
        <f>'1. ALL DATA'!V15</f>
        <v>Update not Provided</v>
      </c>
    </row>
    <row r="15" spans="1:50" ht="99.75"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20" t="s">
        <v>243</v>
      </c>
      <c r="F15" s="207" t="str">
        <f>'1. ALL DATA'!M16</f>
        <v>Fully Achieved</v>
      </c>
      <c r="G15" s="220" t="s">
        <v>243</v>
      </c>
      <c r="H15" s="145" t="str">
        <f>'1. ALL DATA'!R16</f>
        <v>Fully Achieved</v>
      </c>
      <c r="I15" s="220"/>
      <c r="J15" s="145" t="str">
        <f>'1. ALL DATA'!V16</f>
        <v>Update not Provided</v>
      </c>
    </row>
    <row r="16" spans="1:50" ht="99.75"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20" t="s">
        <v>243</v>
      </c>
      <c r="F16" s="207" t="str">
        <f>'1. ALL DATA'!M17</f>
        <v>On Track to be Achieved</v>
      </c>
      <c r="G16" s="220" t="s">
        <v>243</v>
      </c>
      <c r="H16" s="145" t="str">
        <f>'1. ALL DATA'!R17</f>
        <v>Fully Achieved</v>
      </c>
      <c r="I16" s="220"/>
      <c r="J16" s="145" t="str">
        <f>'1. ALL DATA'!V17</f>
        <v>Update not Provided</v>
      </c>
    </row>
    <row r="17" spans="1:10" ht="99.75"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20" t="s">
        <v>243</v>
      </c>
      <c r="F17" s="207" t="str">
        <f>'1. ALL DATA'!M18</f>
        <v>On Track to be Achieved</v>
      </c>
      <c r="G17" s="220" t="s">
        <v>243</v>
      </c>
      <c r="H17" s="145" t="str">
        <f>'1. ALL DATA'!R18</f>
        <v>On Track to be Achieved</v>
      </c>
      <c r="I17" s="220"/>
      <c r="J17" s="145" t="str">
        <f>'1. ALL DATA'!V18</f>
        <v>Update not Provided</v>
      </c>
    </row>
    <row r="18" spans="1:10" ht="99.75"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20" t="s">
        <v>243</v>
      </c>
      <c r="F18" s="207" t="str">
        <f>'1. ALL DATA'!M19</f>
        <v>On Track to be Achieved</v>
      </c>
      <c r="G18" s="220" t="s">
        <v>243</v>
      </c>
      <c r="H18" s="145" t="str">
        <f>'1. ALL DATA'!R19</f>
        <v>On Track to be Achieved</v>
      </c>
      <c r="I18" s="220"/>
      <c r="J18" s="145" t="str">
        <f>'1. ALL DATA'!V19</f>
        <v>Update not Provided</v>
      </c>
    </row>
    <row r="19" spans="1:10" ht="99.75"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20" t="s">
        <v>243</v>
      </c>
      <c r="F19" s="207" t="str">
        <f>'1. ALL DATA'!M20</f>
        <v>On Track to be Achieved</v>
      </c>
      <c r="G19" s="220" t="s">
        <v>243</v>
      </c>
      <c r="H19" s="145" t="str">
        <f>'1. ALL DATA'!R20</f>
        <v>On Track to be Achieved</v>
      </c>
      <c r="I19" s="220"/>
      <c r="J19" s="145" t="str">
        <f>'1. ALL DATA'!V20</f>
        <v>Update not Provided</v>
      </c>
    </row>
    <row r="20" spans="1:10" ht="99.75"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20" t="s">
        <v>243</v>
      </c>
      <c r="F20" s="207" t="str">
        <f>'1. ALL DATA'!M21</f>
        <v>On Track to be Achieved</v>
      </c>
      <c r="G20" s="220" t="s">
        <v>243</v>
      </c>
      <c r="H20" s="145" t="str">
        <f>'1. ALL DATA'!R21</f>
        <v>On Track to be Achieved</v>
      </c>
      <c r="I20" s="220"/>
      <c r="J20" s="145" t="str">
        <f>'1. ALL DATA'!V21</f>
        <v>Update not Provided</v>
      </c>
    </row>
    <row r="21" spans="1:10" ht="99.75"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20" t="s">
        <v>243</v>
      </c>
      <c r="F21" s="207" t="str">
        <f>'1. ALL DATA'!M22</f>
        <v>On Track to be Achieved</v>
      </c>
      <c r="G21" s="220" t="s">
        <v>243</v>
      </c>
      <c r="H21" s="145" t="str">
        <f>'1. ALL DATA'!R22</f>
        <v>On Track to be Achieved</v>
      </c>
      <c r="I21" s="219"/>
      <c r="J21" s="145" t="str">
        <f>'1. ALL DATA'!V22</f>
        <v>Update not Provided</v>
      </c>
    </row>
    <row r="22" spans="1:10" ht="99.75"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20" t="s">
        <v>243</v>
      </c>
      <c r="F22" s="207" t="str">
        <f>'1. ALL DATA'!M23</f>
        <v>On Track to be Achieved</v>
      </c>
      <c r="G22" s="220" t="s">
        <v>243</v>
      </c>
      <c r="H22" s="145" t="str">
        <f>'1. ALL DATA'!R23</f>
        <v>On Track to be Achieved</v>
      </c>
      <c r="I22" s="220"/>
      <c r="J22" s="145" t="str">
        <f>'1. ALL DATA'!V23</f>
        <v>Update not Provided</v>
      </c>
    </row>
    <row r="23" spans="1:10" ht="99.75"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20" t="s">
        <v>243</v>
      </c>
      <c r="F23" s="207" t="str">
        <f>'1. ALL DATA'!M24</f>
        <v>On Track to be Achieved</v>
      </c>
      <c r="G23" s="220" t="s">
        <v>243</v>
      </c>
      <c r="H23" s="145" t="str">
        <f>'1. ALL DATA'!R24</f>
        <v>On Track to be Achieved</v>
      </c>
      <c r="I23" s="220"/>
      <c r="J23" s="145" t="str">
        <f>'1. ALL DATA'!V24</f>
        <v>Update not Provided</v>
      </c>
    </row>
    <row r="24" spans="1:10" ht="99.75"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7" t="s">
        <v>48</v>
      </c>
      <c r="F24" s="207" t="str">
        <f>'1. ALL DATA'!M25</f>
        <v>On Track to be Achieved</v>
      </c>
      <c r="G24" s="220" t="s">
        <v>243</v>
      </c>
      <c r="H24" s="145" t="str">
        <f>'1. ALL DATA'!R25</f>
        <v>On Track to be Achieved</v>
      </c>
      <c r="I24" s="220"/>
      <c r="J24" s="145" t="str">
        <f>'1. ALL DATA'!V25</f>
        <v>Update not Provided</v>
      </c>
    </row>
    <row r="25" spans="1:10" ht="99.75"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20" t="s">
        <v>243</v>
      </c>
      <c r="F25" s="207" t="str">
        <f>'1. ALL DATA'!M26</f>
        <v>On Track to be Achieved</v>
      </c>
      <c r="G25" s="220" t="s">
        <v>243</v>
      </c>
      <c r="H25" s="145" t="str">
        <f>'1. ALL DATA'!R26</f>
        <v>On Track to be Achieved</v>
      </c>
      <c r="I25" s="397"/>
      <c r="J25" s="145" t="str">
        <f>'1. ALL DATA'!V26</f>
        <v>Update not Provided</v>
      </c>
    </row>
    <row r="26" spans="1:10" ht="99.75"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20" t="s">
        <v>243</v>
      </c>
      <c r="F26" s="207" t="str">
        <f>'1. ALL DATA'!M27</f>
        <v>On Track to be Achieved</v>
      </c>
      <c r="G26" s="220" t="s">
        <v>243</v>
      </c>
      <c r="H26" s="145" t="str">
        <f>'1. ALL DATA'!R27</f>
        <v>On Track to be Achieved</v>
      </c>
      <c r="I26" s="220"/>
      <c r="J26" s="145" t="str">
        <f>'1. ALL DATA'!V27</f>
        <v>Update not Provided</v>
      </c>
    </row>
    <row r="27" spans="1:10" ht="99.75"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20" t="s">
        <v>243</v>
      </c>
      <c r="F27" s="207" t="str">
        <f>'1. ALL DATA'!M28</f>
        <v>On Track to be Achieved</v>
      </c>
      <c r="G27" s="219" t="s">
        <v>241</v>
      </c>
      <c r="H27" s="145" t="str">
        <f>'1. ALL DATA'!R28</f>
        <v>In Danger of Falling Behind Target</v>
      </c>
      <c r="I27" s="220"/>
      <c r="J27" s="145" t="str">
        <f>'1. ALL DATA'!V28</f>
        <v>Update not Provided</v>
      </c>
    </row>
    <row r="28" spans="1:10" ht="99.75"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20" t="s">
        <v>243</v>
      </c>
      <c r="F28" s="207" t="str">
        <f>'1. ALL DATA'!M29</f>
        <v>Fully Achieved</v>
      </c>
      <c r="G28" s="220" t="s">
        <v>243</v>
      </c>
      <c r="H28" s="145" t="str">
        <f>'1. ALL DATA'!R29</f>
        <v>Fully Achieved</v>
      </c>
      <c r="I28" s="220"/>
      <c r="J28" s="145" t="str">
        <f>'1. ALL DATA'!V29</f>
        <v>Update not Provided</v>
      </c>
    </row>
    <row r="29" spans="1:10" ht="99.75" customHeight="1">
      <c r="A29" s="204" t="str">
        <f>'1. ALL DATA'!A30</f>
        <v>VFM26</v>
      </c>
      <c r="B29" s="205" t="str">
        <f>'1. ALL DATA'!C30</f>
        <v>Set budget for 2018/19</v>
      </c>
      <c r="C29" s="206" t="str">
        <f>'1. ALL DATA'!D30</f>
        <v>Set budget for Council approval  
(February 2018)</v>
      </c>
      <c r="D29" s="207" t="str">
        <f>'1. ALL DATA'!H30</f>
        <v>Not yet due</v>
      </c>
      <c r="E29" s="397" t="s">
        <v>48</v>
      </c>
      <c r="F29" s="207" t="str">
        <f>'1. ALL DATA'!M30</f>
        <v>On Track to be Achieved</v>
      </c>
      <c r="G29" s="220" t="s">
        <v>243</v>
      </c>
      <c r="H29" s="145" t="str">
        <f>'1. ALL DATA'!R30</f>
        <v>On Track to be Achieved</v>
      </c>
      <c r="I29" s="220"/>
      <c r="J29" s="145" t="str">
        <f>'1. ALL DATA'!V30</f>
        <v>Update not Provided</v>
      </c>
    </row>
    <row r="30" spans="1:10" ht="99.75"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7" t="s">
        <v>48</v>
      </c>
      <c r="F30" s="207" t="str">
        <f>'1. ALL DATA'!M31</f>
        <v>Not yet due</v>
      </c>
      <c r="G30" s="397" t="s">
        <v>48</v>
      </c>
      <c r="H30" s="145" t="str">
        <f>'1. ALL DATA'!R31</f>
        <v>On Track to be Achieved</v>
      </c>
      <c r="I30" s="220"/>
      <c r="J30" s="145" t="str">
        <f>'1. ALL DATA'!V31</f>
        <v>Update not Provided</v>
      </c>
    </row>
    <row r="31" spans="1:10" ht="99.75"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7" t="s">
        <v>48</v>
      </c>
      <c r="F31" s="207" t="str">
        <f>'1. ALL DATA'!M32</f>
        <v>On Track to be Achieved</v>
      </c>
      <c r="G31" s="220" t="s">
        <v>243</v>
      </c>
      <c r="H31" s="145" t="str">
        <f>'1. ALL DATA'!R32</f>
        <v>On Track to be Achieved</v>
      </c>
      <c r="I31" s="220"/>
      <c r="J31" s="145" t="str">
        <f>'1. ALL DATA'!V32</f>
        <v>Update not Provided</v>
      </c>
    </row>
    <row r="32" spans="1:10" ht="99.75"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20" t="s">
        <v>243</v>
      </c>
      <c r="F32" s="207" t="str">
        <f>'1. ALL DATA'!M33</f>
        <v>Fully Achieved</v>
      </c>
      <c r="G32" s="220" t="s">
        <v>243</v>
      </c>
      <c r="H32" s="145" t="str">
        <f>'1. ALL DATA'!R33</f>
        <v>Fully Achieved</v>
      </c>
      <c r="I32" s="220"/>
      <c r="J32" s="145" t="str">
        <f>'1. ALL DATA'!V33</f>
        <v>Update not Provided</v>
      </c>
    </row>
    <row r="33" spans="1:10" ht="99.75"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7" t="s">
        <v>48</v>
      </c>
      <c r="F33" s="207" t="str">
        <f>'1. ALL DATA'!M34</f>
        <v>Fully Achieved</v>
      </c>
      <c r="G33" s="220" t="s">
        <v>243</v>
      </c>
      <c r="H33" s="145" t="str">
        <f>'1. ALL DATA'!R34</f>
        <v>Fully Achieved</v>
      </c>
      <c r="I33" s="220"/>
      <c r="J33" s="145" t="str">
        <f>'1. ALL DATA'!V34</f>
        <v>Update not Provided</v>
      </c>
    </row>
    <row r="34" spans="1:10" ht="99.75"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7" t="s">
        <v>48</v>
      </c>
      <c r="F34" s="207" t="str">
        <f>'1. ALL DATA'!M35</f>
        <v>Fully Achieved</v>
      </c>
      <c r="G34" s="220" t="s">
        <v>243</v>
      </c>
      <c r="H34" s="145" t="str">
        <f>'1. ALL DATA'!R35</f>
        <v>Fully Achieved</v>
      </c>
      <c r="I34" s="220"/>
      <c r="J34" s="145" t="str">
        <f>'1. ALL DATA'!V35</f>
        <v>Update not Provided</v>
      </c>
    </row>
    <row r="35" spans="1:10" ht="99.75"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20" t="s">
        <v>243</v>
      </c>
      <c r="F35" s="207" t="str">
        <f>'1. ALL DATA'!M36</f>
        <v>Fully Achieved</v>
      </c>
      <c r="G35" s="220" t="s">
        <v>243</v>
      </c>
      <c r="H35" s="145" t="str">
        <f>'1. ALL DATA'!R36</f>
        <v>Fully Achieved</v>
      </c>
      <c r="I35" s="220"/>
      <c r="J35" s="145" t="str">
        <f>'1. ALL DATA'!V36</f>
        <v>Update not Provided</v>
      </c>
    </row>
    <row r="36" spans="1:10" ht="99.75"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7" t="s">
        <v>48</v>
      </c>
      <c r="F36" s="207" t="str">
        <f>'1. ALL DATA'!M37</f>
        <v>On Track to be Achieved</v>
      </c>
      <c r="G36" s="220" t="s">
        <v>243</v>
      </c>
      <c r="H36" s="145" t="str">
        <f>'1. ALL DATA'!R37</f>
        <v>Fully Achieved</v>
      </c>
      <c r="I36" s="220"/>
      <c r="J36" s="145" t="str">
        <f>'1. ALL DATA'!V37</f>
        <v>Update not Provided</v>
      </c>
    </row>
    <row r="37" spans="1:10" ht="99.75"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7" t="s">
        <v>48</v>
      </c>
      <c r="F37" s="207" t="str">
        <f>'1. ALL DATA'!M38</f>
        <v>On Track to be Achieved</v>
      </c>
      <c r="G37" s="220" t="s">
        <v>243</v>
      </c>
      <c r="H37" s="145" t="str">
        <f>'1. ALL DATA'!R38</f>
        <v>Fully Achieved</v>
      </c>
      <c r="I37" s="220"/>
      <c r="J37" s="145" t="str">
        <f>'1. ALL DATA'!V38</f>
        <v>Update not Provided</v>
      </c>
    </row>
    <row r="38" spans="1:10" ht="99.75"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20" t="s">
        <v>243</v>
      </c>
      <c r="F38" s="207" t="str">
        <f>'1. ALL DATA'!M39</f>
        <v>On Track to be Achieved</v>
      </c>
      <c r="G38" s="220" t="s">
        <v>243</v>
      </c>
      <c r="H38" s="145" t="str">
        <f>'1. ALL DATA'!R39</f>
        <v>Fully Achieved</v>
      </c>
      <c r="I38" s="220"/>
      <c r="J38" s="145" t="str">
        <f>'1. ALL DATA'!V39</f>
        <v>Update not Provided</v>
      </c>
    </row>
    <row r="39" spans="1:10" ht="99.75"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7" t="s">
        <v>48</v>
      </c>
      <c r="F39" s="207" t="str">
        <f>'1. ALL DATA'!M40</f>
        <v>Not yet due</v>
      </c>
      <c r="G39" s="397" t="s">
        <v>48</v>
      </c>
      <c r="H39" s="145" t="str">
        <f>'1. ALL DATA'!R40</f>
        <v>Fully Achieved</v>
      </c>
      <c r="I39" s="220"/>
      <c r="J39" s="145" t="str">
        <f>'1. ALL DATA'!V40</f>
        <v>Update not Provided</v>
      </c>
    </row>
    <row r="40" spans="1:10" ht="99.75"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7" t="s">
        <v>48</v>
      </c>
      <c r="F40" s="207" t="str">
        <f>'1. ALL DATA'!M41</f>
        <v>Not yet due</v>
      </c>
      <c r="G40" s="397" t="s">
        <v>48</v>
      </c>
      <c r="H40" s="145" t="str">
        <f>'1. ALL DATA'!R41</f>
        <v>On Track to be Achieved</v>
      </c>
      <c r="I40" s="220"/>
      <c r="J40" s="145" t="str">
        <f>'1. ALL DATA'!V41</f>
        <v>Update not Provided</v>
      </c>
    </row>
    <row r="41" spans="1:10" ht="99.75"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20" t="s">
        <v>243</v>
      </c>
      <c r="F41" s="207" t="str">
        <f>'1. ALL DATA'!M42</f>
        <v>Fully Achieved</v>
      </c>
      <c r="G41" s="220" t="s">
        <v>243</v>
      </c>
      <c r="H41" s="145" t="str">
        <f>'1. ALL DATA'!R42</f>
        <v>Fully Achieved</v>
      </c>
      <c r="I41" s="397"/>
      <c r="J41" s="145" t="str">
        <f>'1. ALL DATA'!V42</f>
        <v>Update not Provided</v>
      </c>
    </row>
    <row r="42" spans="1:10" ht="99.75"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7" t="s">
        <v>48</v>
      </c>
      <c r="F42" s="207" t="str">
        <f>'1. ALL DATA'!M43</f>
        <v>On Track to be Achieved</v>
      </c>
      <c r="G42" s="220" t="s">
        <v>243</v>
      </c>
      <c r="H42" s="145" t="str">
        <f>'1. ALL DATA'!R43</f>
        <v>Fully Achieved</v>
      </c>
      <c r="I42" s="220"/>
      <c r="J42" s="145" t="str">
        <f>'1. ALL DATA'!V43</f>
        <v>Update not Provided</v>
      </c>
    </row>
    <row r="43" spans="1:10" ht="99.75"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7" t="s">
        <v>48</v>
      </c>
      <c r="F43" s="207" t="str">
        <f>'1. ALL DATA'!M44</f>
        <v>Not yet due</v>
      </c>
      <c r="G43" s="397" t="s">
        <v>48</v>
      </c>
      <c r="H43" s="145" t="str">
        <f>'1. ALL DATA'!R44</f>
        <v>Not yet due</v>
      </c>
      <c r="I43" s="220"/>
      <c r="J43" s="145" t="str">
        <f>'1. ALL DATA'!V44</f>
        <v>Update not Provided</v>
      </c>
    </row>
    <row r="44" spans="1:10" ht="99.75"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20" t="s">
        <v>243</v>
      </c>
      <c r="F44" s="207" t="str">
        <f>'1. ALL DATA'!M45</f>
        <v>On Track to be Achieved</v>
      </c>
      <c r="G44" s="220" t="s">
        <v>243</v>
      </c>
      <c r="H44" s="145" t="str">
        <f>'1. ALL DATA'!R45</f>
        <v>On Track to be Achieved</v>
      </c>
      <c r="I44" s="220"/>
      <c r="J44" s="145" t="str">
        <f>'1. ALL DATA'!V45</f>
        <v>Update not Provided</v>
      </c>
    </row>
    <row r="45" spans="1:10" ht="99.75"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20" t="s">
        <v>243</v>
      </c>
      <c r="F45" s="207" t="str">
        <f>'1. ALL DATA'!M46</f>
        <v>On Track to be Achieved</v>
      </c>
      <c r="G45" s="220" t="s">
        <v>243</v>
      </c>
      <c r="H45" s="145" t="str">
        <f>'1. ALL DATA'!R46</f>
        <v>On Track to be Achieved</v>
      </c>
      <c r="I45" s="220"/>
      <c r="J45" s="145" t="str">
        <f>'1. ALL DATA'!V46</f>
        <v>Update not Provided</v>
      </c>
    </row>
    <row r="46" spans="1:10" ht="99.75" customHeight="1">
      <c r="A46" s="204" t="str">
        <f>'1. ALL DATA'!A47</f>
        <v>VFM43</v>
      </c>
      <c r="B46" s="205" t="str">
        <f>'1. ALL DATA'!C47</f>
        <v xml:space="preserve">Improve On The Average Time To Pay Creditors </v>
      </c>
      <c r="C46" s="206" t="str">
        <f>'1. ALL DATA'!D47</f>
        <v>13 days</v>
      </c>
      <c r="D46" s="207" t="str">
        <f>'1. ALL DATA'!H47</f>
        <v>On Track to be Achieved</v>
      </c>
      <c r="E46" s="220" t="s">
        <v>243</v>
      </c>
      <c r="F46" s="207" t="str">
        <f>'1. ALL DATA'!M47</f>
        <v>On Track to be Achieved</v>
      </c>
      <c r="G46" s="220" t="s">
        <v>243</v>
      </c>
      <c r="H46" s="145" t="str">
        <f>'1. ALL DATA'!R47</f>
        <v>On Track to be Achieved</v>
      </c>
      <c r="I46" s="220"/>
      <c r="J46" s="145" t="str">
        <f>'1. ALL DATA'!V47</f>
        <v>Update not Provided</v>
      </c>
    </row>
    <row r="47" spans="1:10" ht="99.75"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20" t="s">
        <v>243</v>
      </c>
      <c r="F47" s="207" t="str">
        <f>'1. ALL DATA'!M48</f>
        <v>Fully Achieved</v>
      </c>
      <c r="G47" s="220" t="s">
        <v>243</v>
      </c>
      <c r="H47" s="145" t="str">
        <f>'1. ALL DATA'!R48</f>
        <v>Fully Achieved</v>
      </c>
      <c r="I47" s="220"/>
      <c r="J47" s="145" t="str">
        <f>'1. ALL DATA'!V48</f>
        <v>Update not Provided</v>
      </c>
    </row>
    <row r="48" spans="1:10" ht="99.75" customHeight="1">
      <c r="A48" s="204" t="str">
        <f>'1. ALL DATA'!A49</f>
        <v>VFM45</v>
      </c>
      <c r="B48" s="205" t="str">
        <f>'1. ALL DATA'!C49</f>
        <v xml:space="preserve">Accommodation Review </v>
      </c>
      <c r="C48" s="206" t="str">
        <f>'1. ALL DATA'!D49</f>
        <v>Complete the accommodation works 
(March 2018)</v>
      </c>
      <c r="D48" s="207" t="str">
        <f>'1. ALL DATA'!H49</f>
        <v>Not yet due</v>
      </c>
      <c r="E48" s="397" t="s">
        <v>48</v>
      </c>
      <c r="F48" s="207" t="str">
        <f>'1. ALL DATA'!M49</f>
        <v>On Track to be Achieved</v>
      </c>
      <c r="G48" s="220" t="s">
        <v>243</v>
      </c>
      <c r="H48" s="145" t="str">
        <f>'1. ALL DATA'!R49</f>
        <v>On Track to be Achieved</v>
      </c>
      <c r="I48" s="220"/>
      <c r="J48" s="145" t="str">
        <f>'1. ALL DATA'!V49</f>
        <v>Update not Provided</v>
      </c>
    </row>
    <row r="49" spans="1:47" ht="99.75"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20" t="s">
        <v>243</v>
      </c>
      <c r="F49" s="207" t="str">
        <f>'1. ALL DATA'!M50</f>
        <v>Fully Achieved</v>
      </c>
      <c r="G49" s="220" t="s">
        <v>243</v>
      </c>
      <c r="H49" s="145" t="str">
        <f>'1. ALL DATA'!R50</f>
        <v>Fully Achieved</v>
      </c>
      <c r="I49" s="220"/>
      <c r="J49" s="145" t="str">
        <f>'1. ALL DATA'!V50</f>
        <v>Update not Provided</v>
      </c>
    </row>
    <row r="50" spans="1:47" ht="99.75"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20" t="s">
        <v>243</v>
      </c>
      <c r="F50" s="207" t="str">
        <f>'1. ALL DATA'!M51</f>
        <v>On Track to be Achieved</v>
      </c>
      <c r="G50" s="220" t="s">
        <v>243</v>
      </c>
      <c r="H50" s="145" t="str">
        <f>'1. ALL DATA'!R51</f>
        <v>On Track to be Achieved</v>
      </c>
      <c r="I50" s="220"/>
      <c r="J50" s="145" t="str">
        <f>'1. ALL DATA'!V51</f>
        <v>Update not Provided</v>
      </c>
    </row>
    <row r="51" spans="1:47" ht="99.75"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7" t="s">
        <v>48</v>
      </c>
      <c r="F51" s="207" t="str">
        <f>'1. ALL DATA'!M52</f>
        <v>Not yet due</v>
      </c>
      <c r="G51" s="397" t="s">
        <v>48</v>
      </c>
      <c r="H51" s="145" t="str">
        <f>'1. ALL DATA'!R52</f>
        <v>Not yet due</v>
      </c>
      <c r="I51" s="220"/>
      <c r="J51" s="145" t="str">
        <f>'1. ALL DATA'!V52</f>
        <v>Update not Provided</v>
      </c>
    </row>
    <row r="52" spans="1:47" ht="99.75"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20" t="s">
        <v>243</v>
      </c>
      <c r="F52" s="207" t="str">
        <f>'1. ALL DATA'!M53</f>
        <v>Fully Achieved</v>
      </c>
      <c r="G52" s="220" t="s">
        <v>243</v>
      </c>
      <c r="H52" s="145" t="str">
        <f>'1. ALL DATA'!R53</f>
        <v>Fully Achieved</v>
      </c>
      <c r="I52" s="220"/>
      <c r="J52" s="145" t="str">
        <f>'1. ALL DATA'!V53</f>
        <v>Update not Provided</v>
      </c>
    </row>
    <row r="53" spans="1:47" ht="99.75"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20" t="s">
        <v>243</v>
      </c>
      <c r="F53" s="207" t="str">
        <f>'1. ALL DATA'!M54</f>
        <v>On Track to be Achieved</v>
      </c>
      <c r="G53" s="220" t="s">
        <v>243</v>
      </c>
      <c r="H53" s="145" t="str">
        <f>'1. ALL DATA'!R54</f>
        <v>On Track to be Achieved</v>
      </c>
      <c r="I53" s="220"/>
      <c r="J53" s="145" t="str">
        <f>'1. ALL DATA'!V54</f>
        <v>Update not Provided</v>
      </c>
    </row>
    <row r="54" spans="1:47" ht="99.75"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20" t="s">
        <v>243</v>
      </c>
      <c r="F54" s="207" t="str">
        <f>'1. ALL DATA'!M55</f>
        <v>Fully Achieved</v>
      </c>
      <c r="G54" s="220" t="s">
        <v>243</v>
      </c>
      <c r="H54" s="145" t="str">
        <f>'1. ALL DATA'!R55</f>
        <v>Fully Achieved</v>
      </c>
      <c r="I54" s="220"/>
      <c r="J54" s="145" t="str">
        <f>'1. ALL DATA'!V55</f>
        <v>Update not Provided</v>
      </c>
    </row>
    <row r="55" spans="1:47" ht="94.5">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7" t="s">
        <v>48</v>
      </c>
      <c r="F55" s="207" t="str">
        <f>'1. ALL DATA'!M56</f>
        <v>Not yet due</v>
      </c>
      <c r="G55" s="397" t="s">
        <v>48</v>
      </c>
      <c r="H55" s="145" t="str">
        <f>'1. ALL DATA'!R56</f>
        <v>Fully Achieved</v>
      </c>
      <c r="I55" s="220"/>
      <c r="J55" s="145" t="str">
        <f>'1. ALL DATA'!V56</f>
        <v>Update not Provided</v>
      </c>
    </row>
    <row r="56" spans="1:47" ht="99.75"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20" t="s">
        <v>243</v>
      </c>
      <c r="F56" s="207" t="str">
        <f>'1. ALL DATA'!M57</f>
        <v>On Track to be Achieved</v>
      </c>
      <c r="G56" s="220" t="s">
        <v>243</v>
      </c>
      <c r="H56" s="145" t="str">
        <f>'1. ALL DATA'!R57</f>
        <v>On Track to be Achieved</v>
      </c>
      <c r="I56" s="220"/>
      <c r="J56" s="145" t="str">
        <f>'1. ALL DATA'!V57</f>
        <v>Update not Provided</v>
      </c>
    </row>
    <row r="57" spans="1:47" ht="99.75"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20" t="s">
        <v>243</v>
      </c>
      <c r="F57" s="207" t="str">
        <f>'1. ALL DATA'!M58</f>
        <v>Fully Achieved</v>
      </c>
      <c r="G57" s="220" t="s">
        <v>243</v>
      </c>
      <c r="H57" s="145" t="str">
        <f>'1. ALL DATA'!R58</f>
        <v>Fully Achieved</v>
      </c>
      <c r="I57" s="220"/>
      <c r="J57" s="145" t="str">
        <f>'1. ALL DATA'!V58</f>
        <v>Update not Provided</v>
      </c>
      <c r="AU57" s="34"/>
    </row>
    <row r="58" spans="1:47" s="161" customFormat="1" ht="87.75">
      <c r="A58" s="204" t="str">
        <f>'1. ALL DATA'!A59</f>
        <v>VFM55</v>
      </c>
      <c r="B58" s="205" t="str">
        <f>'1. ALL DATA'!C59</f>
        <v>Permits on Council-owned car parks</v>
      </c>
      <c r="C58" s="206" t="str">
        <f>'1. ALL DATA'!D59</f>
        <v>Complete options report of payment methods 
(July 2017)</v>
      </c>
      <c r="D58" s="207" t="str">
        <f>'1. ALL DATA'!H59</f>
        <v>Fully Achieved</v>
      </c>
      <c r="E58" s="220" t="s">
        <v>243</v>
      </c>
      <c r="F58" s="207" t="str">
        <f>'1. ALL DATA'!M59</f>
        <v>Fully Achieved</v>
      </c>
      <c r="G58" s="220" t="s">
        <v>243</v>
      </c>
      <c r="H58" s="145" t="str">
        <f>'1. ALL DATA'!R59</f>
        <v>Fully Achieved</v>
      </c>
      <c r="I58" s="220"/>
      <c r="J58" s="145" t="str">
        <f>'1. ALL DATA'!V59</f>
        <v>Update not Provided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20" t="s">
        <v>243</v>
      </c>
      <c r="F59" s="207" t="str">
        <f>'1. ALL DATA'!M60</f>
        <v>Fully Achieved</v>
      </c>
      <c r="G59" s="220" t="s">
        <v>243</v>
      </c>
      <c r="H59" s="145" t="str">
        <f>'1. ALL DATA'!R60</f>
        <v>Fully Achieved</v>
      </c>
      <c r="I59" s="220"/>
      <c r="J59" s="145" t="str">
        <f>'1. ALL DATA'!V60</f>
        <v>Update not Provided</v>
      </c>
    </row>
    <row r="60" spans="1:47" ht="99.75"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20" t="s">
        <v>243</v>
      </c>
      <c r="F60" s="207" t="str">
        <f>'1. ALL DATA'!M61</f>
        <v>On Track to be Achieved</v>
      </c>
      <c r="G60" s="220" t="s">
        <v>243</v>
      </c>
      <c r="H60" s="145" t="str">
        <f>'1. ALL DATA'!R61</f>
        <v>Fully Achieved</v>
      </c>
      <c r="I60" s="220"/>
      <c r="J60" s="145" t="str">
        <f>'1. ALL DATA'!V61</f>
        <v>Update not Provided</v>
      </c>
    </row>
    <row r="61" spans="1:47" ht="99.75"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20" t="s">
        <v>243</v>
      </c>
      <c r="F61" s="207" t="str">
        <f>'1. ALL DATA'!M62</f>
        <v>On Track to be Achieved</v>
      </c>
      <c r="G61" s="220" t="s">
        <v>243</v>
      </c>
      <c r="H61" s="145" t="str">
        <f>'1. ALL DATA'!R62</f>
        <v>On Track to be Achieved</v>
      </c>
      <c r="I61" s="220"/>
      <c r="J61" s="145" t="str">
        <f>'1. ALL DATA'!V62</f>
        <v>Update not Provided</v>
      </c>
    </row>
    <row r="62" spans="1:47" ht="99.75" customHeight="1">
      <c r="A62" s="204" t="str">
        <f>'1. ALL DATA'!A63</f>
        <v>VFM59</v>
      </c>
      <c r="B62" s="291" t="str">
        <f>'1. ALL DATA'!C63</f>
        <v>Mobile working arrangements for Staff</v>
      </c>
      <c r="C62" s="292" t="str">
        <f>'1. ALL DATA'!D63</f>
        <v>Produce a plan to introduce mobile working where it is appropriate to do so
(November 2017)</v>
      </c>
      <c r="D62" s="293" t="str">
        <f>'1. ALL DATA'!H63</f>
        <v>Not yet due</v>
      </c>
      <c r="E62" s="397" t="s">
        <v>48</v>
      </c>
      <c r="F62" s="293" t="str">
        <f>'1. ALL DATA'!M63</f>
        <v>On Track to be Achieved</v>
      </c>
      <c r="G62" s="220" t="s">
        <v>243</v>
      </c>
      <c r="H62" s="211" t="str">
        <f>'1. ALL DATA'!R63</f>
        <v>Fully Achieved</v>
      </c>
      <c r="I62" s="418"/>
      <c r="J62" s="211" t="str">
        <f>'1. ALL DATA'!V63</f>
        <v>Update not Provided</v>
      </c>
    </row>
    <row r="63" spans="1:47" s="427" customFormat="1" ht="25.5" customHeight="1">
      <c r="A63" s="420" t="str">
        <f>'1. ALL DATA'!A64</f>
        <v>Promoting Local Economic Growth - To Benefit Local People by Turning Aspiration into Reality</v>
      </c>
      <c r="B63" s="421"/>
      <c r="C63" s="422"/>
      <c r="D63" s="423"/>
      <c r="E63" s="424"/>
      <c r="F63" s="423"/>
      <c r="G63" s="424"/>
      <c r="H63" s="423"/>
      <c r="I63" s="424"/>
      <c r="J63" s="425"/>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20" t="s">
        <v>243</v>
      </c>
      <c r="F64" s="207" t="str">
        <f>'1. ALL DATA'!M65</f>
        <v>Fully Achieved</v>
      </c>
      <c r="G64" s="220" t="s">
        <v>243</v>
      </c>
      <c r="H64" s="207" t="str">
        <f>'1. ALL DATA'!R65</f>
        <v>Fully Achieved</v>
      </c>
      <c r="I64" s="419"/>
      <c r="J64" s="207" t="str">
        <f>'1. ALL DATA'!V65</f>
        <v>Update not Provided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20" t="s">
        <v>243</v>
      </c>
      <c r="F65" s="207" t="str">
        <f>'1. ALL DATA'!M66</f>
        <v>Fully Achieved</v>
      </c>
      <c r="G65" s="220" t="s">
        <v>243</v>
      </c>
      <c r="H65" s="145" t="str">
        <f>'1. ALL DATA'!R66</f>
        <v>Fully Achieved</v>
      </c>
      <c r="I65" s="219"/>
      <c r="J65" s="145" t="str">
        <f>'1. ALL DATA'!V66</f>
        <v>Update not Provided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20" t="s">
        <v>243</v>
      </c>
      <c r="F66" s="207" t="str">
        <f>'1. ALL DATA'!M67</f>
        <v>On Track to be Achieved</v>
      </c>
      <c r="G66" s="220" t="s">
        <v>243</v>
      </c>
      <c r="H66" s="145" t="str">
        <f>'1. ALL DATA'!R67</f>
        <v>Fully Achieved</v>
      </c>
      <c r="I66" s="220"/>
      <c r="J66" s="145" t="str">
        <f>'1. ALL DATA'!V67</f>
        <v>Update not Provided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20" t="s">
        <v>243</v>
      </c>
      <c r="F67" s="207" t="str">
        <f>'1. ALL DATA'!M68</f>
        <v>On Track to be Achieved</v>
      </c>
      <c r="G67" s="220" t="s">
        <v>243</v>
      </c>
      <c r="H67" s="145" t="str">
        <f>'1. ALL DATA'!R68</f>
        <v>On Track to be Achieved</v>
      </c>
      <c r="I67" s="220"/>
      <c r="J67" s="145" t="str">
        <f>'1. ALL DATA'!V68</f>
        <v>Update not Provided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20" t="s">
        <v>243</v>
      </c>
      <c r="F68" s="207" t="str">
        <f>'1. ALL DATA'!M69</f>
        <v>Fully Achieved</v>
      </c>
      <c r="G68" s="220" t="s">
        <v>243</v>
      </c>
      <c r="H68" s="145" t="str">
        <f>'1. ALL DATA'!R69</f>
        <v>Fully Achieved</v>
      </c>
      <c r="I68" s="220"/>
      <c r="J68" s="145" t="str">
        <f>'1. ALL DATA'!V69</f>
        <v>Update not Provided</v>
      </c>
    </row>
    <row r="69" spans="1:10" ht="99.75"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20" t="s">
        <v>243</v>
      </c>
      <c r="F69" s="207" t="str">
        <f>'1. ALL DATA'!M70</f>
        <v>Fully Achieved</v>
      </c>
      <c r="G69" s="220" t="s">
        <v>243</v>
      </c>
      <c r="H69" s="145" t="str">
        <f>'1. ALL DATA'!R70</f>
        <v>Fully Achieved</v>
      </c>
      <c r="I69" s="220"/>
      <c r="J69" s="145" t="str">
        <f>'1. ALL DATA'!V70</f>
        <v>Update not Provided</v>
      </c>
    </row>
    <row r="70" spans="1:10" ht="99.75"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20" t="s">
        <v>243</v>
      </c>
      <c r="F70" s="207" t="str">
        <f>'1. ALL DATA'!M71</f>
        <v>On Track to be Achieved</v>
      </c>
      <c r="G70" s="220" t="s">
        <v>243</v>
      </c>
      <c r="H70" s="145" t="str">
        <f>'1. ALL DATA'!R71</f>
        <v>Fully Achieved</v>
      </c>
      <c r="I70" s="220"/>
      <c r="J70" s="145" t="str">
        <f>'1. ALL DATA'!V71</f>
        <v>Update not Provided</v>
      </c>
    </row>
    <row r="71" spans="1:10" ht="99.75" customHeight="1">
      <c r="A71" s="204" t="str">
        <f>'1. ALL DATA'!A72</f>
        <v>PLEG08</v>
      </c>
      <c r="B71" s="205" t="str">
        <f>'1. ALL DATA'!C72</f>
        <v>Finalise Options for Lynwood Road Site</v>
      </c>
      <c r="C71" s="206" t="str">
        <f>'1. ALL DATA'!D72</f>
        <v>Identify a Preferred Developer 
(March 2018)</v>
      </c>
      <c r="D71" s="207" t="str">
        <f>'1. ALL DATA'!H72</f>
        <v>Not yet due</v>
      </c>
      <c r="E71" s="397" t="s">
        <v>48</v>
      </c>
      <c r="F71" s="207" t="str">
        <f>'1. ALL DATA'!M72</f>
        <v>Not yet due</v>
      </c>
      <c r="G71" s="397" t="s">
        <v>48</v>
      </c>
      <c r="H71" s="145" t="str">
        <f>'1. ALL DATA'!R72</f>
        <v>Not yet due</v>
      </c>
      <c r="I71" s="220"/>
      <c r="J71" s="145" t="str">
        <f>'1. ALL DATA'!V72</f>
        <v>Update not Provided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7" t="s">
        <v>48</v>
      </c>
      <c r="F72" s="207" t="str">
        <f>'1. ALL DATA'!M73</f>
        <v>Deleted</v>
      </c>
      <c r="G72" s="397" t="s">
        <v>48</v>
      </c>
      <c r="H72" s="145" t="str">
        <f>'1. ALL DATA'!R73</f>
        <v>Deleted</v>
      </c>
      <c r="I72" s="220"/>
      <c r="J72" s="145" t="str">
        <f>'1. ALL DATA'!V73</f>
        <v>Update not Provided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397" t="s">
        <v>48</v>
      </c>
      <c r="F73" s="207" t="str">
        <f>'1. ALL DATA'!M74</f>
        <v>Not yet due</v>
      </c>
      <c r="G73" s="397" t="s">
        <v>48</v>
      </c>
      <c r="H73" s="145" t="str">
        <f>'1. ALL DATA'!R74</f>
        <v>Not yet due</v>
      </c>
      <c r="I73" s="220"/>
      <c r="J73" s="145" t="str">
        <f>'1. ALL DATA'!V74</f>
        <v>Update not Provided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7" t="s">
        <v>48</v>
      </c>
      <c r="F74" s="207" t="str">
        <f>'1. ALL DATA'!M75</f>
        <v>Fully Achieved</v>
      </c>
      <c r="G74" s="220" t="s">
        <v>243</v>
      </c>
      <c r="H74" s="145" t="str">
        <f>'1. ALL DATA'!R75</f>
        <v>Fully Achieved</v>
      </c>
      <c r="I74" s="220"/>
      <c r="J74" s="145" t="str">
        <f>'1. ALL DATA'!V75</f>
        <v>Update not Provided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20" t="s">
        <v>243</v>
      </c>
      <c r="F75" s="207" t="str">
        <f>'1. ALL DATA'!M76</f>
        <v>On Track to be Achieved</v>
      </c>
      <c r="G75" s="220" t="s">
        <v>243</v>
      </c>
      <c r="H75" s="145" t="str">
        <f>'1. ALL DATA'!R76</f>
        <v>On Track to be Achieved</v>
      </c>
      <c r="I75" s="220"/>
      <c r="J75" s="145" t="str">
        <f>'1. ALL DATA'!V76</f>
        <v>Update not Provided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7" t="s">
        <v>48</v>
      </c>
      <c r="F76" s="207" t="str">
        <f>'1. ALL DATA'!M77</f>
        <v>Not yet due</v>
      </c>
      <c r="G76" s="397" t="s">
        <v>48</v>
      </c>
      <c r="H76" s="145" t="str">
        <f>'1. ALL DATA'!R77</f>
        <v>On Track to be Achieved</v>
      </c>
      <c r="I76" s="220"/>
      <c r="J76" s="145" t="str">
        <f>'1. ALL DATA'!V77</f>
        <v>Update not Provided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20" t="s">
        <v>243</v>
      </c>
      <c r="F77" s="207" t="str">
        <f>'1. ALL DATA'!M78</f>
        <v>On Track to be Achieved</v>
      </c>
      <c r="G77" s="220" t="s">
        <v>243</v>
      </c>
      <c r="H77" s="145" t="str">
        <f>'1. ALL DATA'!R78</f>
        <v>On Track to be Achieved</v>
      </c>
      <c r="I77" s="220"/>
      <c r="J77" s="145" t="str">
        <f>'1. ALL DATA'!V78</f>
        <v>Update not Provided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20" t="s">
        <v>243</v>
      </c>
      <c r="F78" s="207" t="str">
        <f>'1. ALL DATA'!M79</f>
        <v>On Track to be Achieved</v>
      </c>
      <c r="G78" s="220" t="s">
        <v>243</v>
      </c>
      <c r="H78" s="145" t="str">
        <f>'1. ALL DATA'!R79</f>
        <v>On Track to be Achieved</v>
      </c>
      <c r="I78" s="220"/>
      <c r="J78" s="145" t="str">
        <f>'1. ALL DATA'!V79</f>
        <v>Update not Provided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20" t="s">
        <v>243</v>
      </c>
      <c r="F79" s="207" t="str">
        <f>'1. ALL DATA'!M80</f>
        <v>On Track to be Achieved</v>
      </c>
      <c r="G79" s="220" t="s">
        <v>243</v>
      </c>
      <c r="H79" s="145" t="str">
        <f>'1. ALL DATA'!R80</f>
        <v>On Track to be Achieved</v>
      </c>
      <c r="I79" s="220"/>
      <c r="J79" s="145" t="str">
        <f>'1. ALL DATA'!V80</f>
        <v>Update not Provided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20" t="s">
        <v>243</v>
      </c>
      <c r="F80" s="207" t="str">
        <f>'1. ALL DATA'!M81</f>
        <v>On Track to be Achieved</v>
      </c>
      <c r="G80" s="220" t="s">
        <v>243</v>
      </c>
      <c r="H80" s="145" t="str">
        <f>'1. ALL DATA'!R81</f>
        <v>On Track to be Achieved</v>
      </c>
      <c r="I80" s="220"/>
      <c r="J80" s="145" t="str">
        <f>'1. ALL DATA'!V81</f>
        <v>Update not Provided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20" t="s">
        <v>243</v>
      </c>
      <c r="F81" s="207" t="str">
        <f>'1. ALL DATA'!M82</f>
        <v>On Track to be Achieved</v>
      </c>
      <c r="G81" s="219" t="s">
        <v>241</v>
      </c>
      <c r="H81" s="145" t="str">
        <f>'1. ALL DATA'!R82</f>
        <v>In Danger of Falling Behind Target</v>
      </c>
      <c r="I81" s="220"/>
      <c r="J81" s="145" t="str">
        <f>'1. ALL DATA'!V82</f>
        <v>Update not Provided</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20" t="s">
        <v>243</v>
      </c>
      <c r="F82" s="207" t="str">
        <f>'1. ALL DATA'!M83</f>
        <v>Fully Achieved</v>
      </c>
      <c r="G82" s="220" t="s">
        <v>243</v>
      </c>
      <c r="H82" s="145" t="str">
        <f>'1. ALL DATA'!R83</f>
        <v>Fully Achieved</v>
      </c>
      <c r="I82" s="220"/>
      <c r="J82" s="145" t="str">
        <f>'1. ALL DATA'!V83</f>
        <v>Update not Provided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20" t="s">
        <v>243</v>
      </c>
      <c r="F83" s="207" t="str">
        <f>'1. ALL DATA'!M84</f>
        <v>On Track to be Achieved</v>
      </c>
      <c r="G83" s="220" t="s">
        <v>243</v>
      </c>
      <c r="H83" s="145" t="str">
        <f>'1. ALL DATA'!R84</f>
        <v>On Track to be Achieved</v>
      </c>
      <c r="I83" s="397"/>
      <c r="J83" s="145" t="str">
        <f>'1. ALL DATA'!V84</f>
        <v>Update not Provided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7" t="s">
        <v>48</v>
      </c>
      <c r="F84" s="207" t="str">
        <f>'1. ALL DATA'!M85</f>
        <v>On Track to be Achieved</v>
      </c>
      <c r="G84" s="220" t="s">
        <v>243</v>
      </c>
      <c r="H84" s="145" t="str">
        <f>'1. ALL DATA'!R85</f>
        <v>On Track to be Achieved</v>
      </c>
      <c r="I84" s="220"/>
      <c r="J84" s="145" t="str">
        <f>'1. ALL DATA'!V85</f>
        <v>Update not Provided</v>
      </c>
    </row>
    <row r="85" spans="1:46" s="161" customFormat="1" ht="87.75">
      <c r="A85" s="294" t="str">
        <f>'1. ALL DATA'!A86</f>
        <v>PLEG22</v>
      </c>
      <c r="B85" s="291" t="str">
        <f>'1. ALL DATA'!C86</f>
        <v>Providing More Appropriate  Ways for Services to be Delivered</v>
      </c>
      <c r="C85" s="292" t="str">
        <f>'1. ALL DATA'!D86</f>
        <v>Implement Shopmobility Review findings
(June 2017)</v>
      </c>
      <c r="D85" s="293" t="str">
        <f>'1. ALL DATA'!H86</f>
        <v>Fully Achieved</v>
      </c>
      <c r="E85" s="220" t="s">
        <v>243</v>
      </c>
      <c r="F85" s="293" t="str">
        <f>'1. ALL DATA'!M86</f>
        <v>Fully Achieved</v>
      </c>
      <c r="G85" s="220" t="s">
        <v>243</v>
      </c>
      <c r="H85" s="211" t="str">
        <f>'1. ALL DATA'!R86</f>
        <v>Fully Achieved</v>
      </c>
      <c r="I85" s="418"/>
      <c r="J85" s="211" t="str">
        <f>'1. ALL DATA'!V86</f>
        <v>Update not Provided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27" customFormat="1" ht="25.5" customHeight="1">
      <c r="A86" s="208" t="str">
        <f>'1. ALL DATA'!A87</f>
        <v>Protecting and Strengthening Communities - Love Where you Live</v>
      </c>
      <c r="B86" s="428"/>
      <c r="C86" s="422"/>
      <c r="D86" s="423"/>
      <c r="E86" s="429"/>
      <c r="F86" s="423"/>
      <c r="G86" s="424"/>
      <c r="H86" s="423"/>
      <c r="I86" s="424"/>
      <c r="J86" s="425"/>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20" t="s">
        <v>243</v>
      </c>
      <c r="F87" s="207" t="str">
        <f>'1. ALL DATA'!M88</f>
        <v>On Track to be Achieved</v>
      </c>
      <c r="G87" s="220" t="s">
        <v>243</v>
      </c>
      <c r="H87" s="207" t="str">
        <f>'1. ALL DATA'!R88</f>
        <v>On Track to be Achieved</v>
      </c>
      <c r="I87" s="419"/>
      <c r="J87" s="207" t="str">
        <f>'1. ALL DATA'!V88</f>
        <v>Update not Provided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20" t="s">
        <v>243</v>
      </c>
      <c r="F88" s="207" t="str">
        <f>'1. ALL DATA'!M89</f>
        <v>On Track to be Achieved</v>
      </c>
      <c r="G88" s="220" t="s">
        <v>243</v>
      </c>
      <c r="H88" s="145" t="str">
        <f>'1. ALL DATA'!R89</f>
        <v>On Track to be Achieved</v>
      </c>
      <c r="I88" s="220"/>
      <c r="J88" s="145" t="str">
        <f>'1. ALL DATA'!V89</f>
        <v>Update not Provided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7" t="s">
        <v>48</v>
      </c>
      <c r="F89" s="207" t="str">
        <f>'1. ALL DATA'!M90</f>
        <v>Not yet due</v>
      </c>
      <c r="G89" s="397" t="s">
        <v>48</v>
      </c>
      <c r="H89" s="145" t="str">
        <f>'1. ALL DATA'!R90</f>
        <v>Fully Achieved</v>
      </c>
      <c r="I89" s="220"/>
      <c r="J89" s="145" t="str">
        <f>'1. ALL DATA'!V90</f>
        <v>Update not Provided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20" t="s">
        <v>243</v>
      </c>
      <c r="F90" s="207" t="str">
        <f>'1. ALL DATA'!M91</f>
        <v>Fully Achieved</v>
      </c>
      <c r="G90" s="220" t="s">
        <v>243</v>
      </c>
      <c r="H90" s="145" t="str">
        <f>'1. ALL DATA'!R91</f>
        <v>Fully Achieved</v>
      </c>
      <c r="I90" s="220"/>
      <c r="J90" s="145" t="str">
        <f>'1. ALL DATA'!V91</f>
        <v>Update not Provided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20" t="s">
        <v>243</v>
      </c>
      <c r="F91" s="207" t="str">
        <f>'1. ALL DATA'!M92</f>
        <v>On Track to be Achieved</v>
      </c>
      <c r="G91" s="220" t="s">
        <v>243</v>
      </c>
      <c r="H91" s="145" t="str">
        <f>'1. ALL DATA'!R92</f>
        <v>Fully Achieved</v>
      </c>
      <c r="I91" s="220"/>
      <c r="J91" s="145" t="str">
        <f>'1. ALL DATA'!V92</f>
        <v>Update not Provided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20" t="s">
        <v>243</v>
      </c>
      <c r="F92" s="207" t="str">
        <f>'1. ALL DATA'!M93</f>
        <v>On Track to be Achieved</v>
      </c>
      <c r="G92" s="220" t="s">
        <v>243</v>
      </c>
      <c r="H92" s="145" t="str">
        <f>'1. ALL DATA'!R93</f>
        <v>Fully Achieved</v>
      </c>
      <c r="I92" s="220"/>
      <c r="J92" s="145" t="str">
        <f>'1. ALL DATA'!V93</f>
        <v>Update not Provided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20" t="s">
        <v>243</v>
      </c>
      <c r="F93" s="207" t="str">
        <f>'1. ALL DATA'!M94</f>
        <v>Fully Achieved</v>
      </c>
      <c r="G93" s="220" t="s">
        <v>243</v>
      </c>
      <c r="H93" s="145" t="str">
        <f>'1. ALL DATA'!R94</f>
        <v>Fully Achieved</v>
      </c>
      <c r="I93" s="220"/>
      <c r="J93" s="145" t="str">
        <f>'1. ALL DATA'!V94</f>
        <v>Update not Provided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20" t="s">
        <v>243</v>
      </c>
      <c r="F94" s="207" t="str">
        <f>'1. ALL DATA'!M95</f>
        <v>On Track to be Achieved</v>
      </c>
      <c r="G94" s="220" t="s">
        <v>243</v>
      </c>
      <c r="H94" s="145" t="str">
        <f>'1. ALL DATA'!R95</f>
        <v>On Track to be Achieved</v>
      </c>
      <c r="I94" s="220"/>
      <c r="J94" s="145" t="str">
        <f>'1. ALL DATA'!V95</f>
        <v>Update not Provided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7" t="s">
        <v>48</v>
      </c>
      <c r="F95" s="207" t="str">
        <f>'1. ALL DATA'!M96</f>
        <v>Fully Achieved</v>
      </c>
      <c r="G95" s="220" t="s">
        <v>243</v>
      </c>
      <c r="H95" s="145" t="str">
        <f>'1. ALL DATA'!R96</f>
        <v>Fully Achieved</v>
      </c>
      <c r="I95" s="220"/>
      <c r="J95" s="145" t="str">
        <f>'1. ALL DATA'!V96</f>
        <v>Update not Provided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20" t="s">
        <v>243</v>
      </c>
      <c r="F96" s="207" t="str">
        <f>'1. ALL DATA'!M97</f>
        <v>Fully Achieved</v>
      </c>
      <c r="G96" s="220" t="s">
        <v>243</v>
      </c>
      <c r="H96" s="145" t="str">
        <f>'1. ALL DATA'!R97</f>
        <v>Fully Achieved</v>
      </c>
      <c r="I96" s="220"/>
      <c r="J96" s="145" t="str">
        <f>'1. ALL DATA'!V97</f>
        <v>Update not Provided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7" t="s">
        <v>48</v>
      </c>
      <c r="F97" s="207" t="str">
        <f>'1. ALL DATA'!M98</f>
        <v>On Track to be Achieved</v>
      </c>
      <c r="G97" s="220" t="s">
        <v>243</v>
      </c>
      <c r="H97" s="145" t="str">
        <f>'1. ALL DATA'!R98</f>
        <v>On Track to be Achieved</v>
      </c>
      <c r="I97" s="220"/>
      <c r="J97" s="145" t="str">
        <f>'1. ALL DATA'!V98</f>
        <v>Update not Provided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7" t="s">
        <v>48</v>
      </c>
      <c r="F98" s="207" t="str">
        <f>'1. ALL DATA'!M99</f>
        <v>On Track to be Achieved</v>
      </c>
      <c r="G98" s="220" t="s">
        <v>243</v>
      </c>
      <c r="H98" s="145" t="str">
        <f>'1. ALL DATA'!R99</f>
        <v>On Track to be Achieved</v>
      </c>
      <c r="I98" s="220"/>
      <c r="J98" s="145" t="str">
        <f>'1. ALL DATA'!V99</f>
        <v>Update not Provided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7" t="s">
        <v>48</v>
      </c>
      <c r="F99" s="207" t="str">
        <f>'1. ALL DATA'!M100</f>
        <v>On Track to be Achieved</v>
      </c>
      <c r="G99" s="220" t="s">
        <v>243</v>
      </c>
      <c r="H99" s="145" t="str">
        <f>'1. ALL DATA'!R100</f>
        <v>On Track to be Achieved</v>
      </c>
      <c r="I99" s="220"/>
      <c r="J99" s="145" t="str">
        <f>'1. ALL DATA'!V100</f>
        <v>Update not Provided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7" t="s">
        <v>48</v>
      </c>
      <c r="F100" s="207" t="str">
        <f>'1. ALL DATA'!M101</f>
        <v>On Track to be Achieved</v>
      </c>
      <c r="G100" s="220" t="s">
        <v>243</v>
      </c>
      <c r="H100" s="145" t="str">
        <f>'1. ALL DATA'!R101</f>
        <v>On Track to be Achieved</v>
      </c>
      <c r="I100" s="220"/>
      <c r="J100" s="145" t="str">
        <f>'1. ALL DATA'!V101</f>
        <v>Update not Provided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397" t="s">
        <v>48</v>
      </c>
      <c r="F101" s="207" t="str">
        <f>'1. ALL DATA'!M102</f>
        <v>Not yet due</v>
      </c>
      <c r="G101" s="397" t="s">
        <v>48</v>
      </c>
      <c r="H101" s="145" t="str">
        <f>'1. ALL DATA'!R102</f>
        <v>Fully Achieved</v>
      </c>
      <c r="I101" s="219"/>
      <c r="J101" s="145" t="str">
        <f>'1. ALL DATA'!V102</f>
        <v>Update not Provided</v>
      </c>
    </row>
    <row r="102" spans="1:10" ht="99.75" customHeight="1">
      <c r="A102" s="204" t="str">
        <f>'1. ALL DATA'!A103</f>
        <v>PSC16</v>
      </c>
      <c r="B102" s="205" t="str">
        <f>'1. ALL DATA'!C103</f>
        <v xml:space="preserve">Maintain Top Quartile Performance on Recycling </v>
      </c>
      <c r="C102" s="206" t="str">
        <f>'1. ALL DATA'!D103</f>
        <v>Household waste recycled and composted per household: 455kg</v>
      </c>
      <c r="D102" s="207" t="str">
        <f>'1. ALL DATA'!H103</f>
        <v>On Track to be Achieved</v>
      </c>
      <c r="E102" s="220" t="s">
        <v>243</v>
      </c>
      <c r="F102" s="207" t="str">
        <f>'1. ALL DATA'!M103</f>
        <v>On Track to be Achieved</v>
      </c>
      <c r="G102" s="219" t="s">
        <v>241</v>
      </c>
      <c r="H102" s="145" t="str">
        <f>'1. ALL DATA'!R103</f>
        <v>In Danger of Falling Behind Target</v>
      </c>
      <c r="I102" s="220"/>
      <c r="J102" s="145" t="str">
        <f>'1. ALL DATA'!V103</f>
        <v>Update not Provided</v>
      </c>
    </row>
    <row r="103" spans="1:10" ht="99.75" customHeight="1">
      <c r="A103" s="204" t="str">
        <f>'1. ALL DATA'!A104</f>
        <v>PSC17</v>
      </c>
      <c r="B103" s="205" t="str">
        <f>'1. ALL DATA'!C104</f>
        <v xml:space="preserve">Maintain Top Quartile Performance on Waste Reduction </v>
      </c>
      <c r="C103" s="206" t="str">
        <f>'1. ALL DATA'!D104</f>
        <v>Residual household waste per household: 50%</v>
      </c>
      <c r="D103" s="207" t="str">
        <f>'1. ALL DATA'!H104</f>
        <v>On Track to be Achieved</v>
      </c>
      <c r="E103" s="220" t="s">
        <v>243</v>
      </c>
      <c r="F103" s="207" t="str">
        <f>'1. ALL DATA'!M104</f>
        <v>On Track to be Achieved</v>
      </c>
      <c r="G103" s="220" t="s">
        <v>243</v>
      </c>
      <c r="H103" s="145" t="str">
        <f>'1. ALL DATA'!R104</f>
        <v>On Track to be Achieved</v>
      </c>
      <c r="I103" s="220"/>
      <c r="J103" s="145" t="str">
        <f>'1. ALL DATA'!V104</f>
        <v>Update not Provided</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20" t="s">
        <v>243</v>
      </c>
      <c r="F104" s="207" t="str">
        <f>'1. ALL DATA'!M105</f>
        <v>On Track to be Achieved</v>
      </c>
      <c r="G104" s="220" t="s">
        <v>243</v>
      </c>
      <c r="H104" s="145" t="str">
        <f>'1. ALL DATA'!R105</f>
        <v>On Track to be Achieved</v>
      </c>
      <c r="I104" s="220"/>
      <c r="J104" s="145" t="str">
        <f>'1. ALL DATA'!V105</f>
        <v>Update not Provided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20" t="s">
        <v>243</v>
      </c>
      <c r="F105" s="207" t="str">
        <f>'1. ALL DATA'!M106</f>
        <v>On Track to be Achieved</v>
      </c>
      <c r="G105" s="220" t="s">
        <v>243</v>
      </c>
      <c r="H105" s="145" t="str">
        <f>'1. ALL DATA'!R106</f>
        <v>On Track to be Achieved</v>
      </c>
      <c r="I105" s="220"/>
      <c r="J105" s="145" t="str">
        <f>'1. ALL DATA'!V106</f>
        <v>Update not Provided</v>
      </c>
    </row>
    <row r="106" spans="1:10" ht="99.75" customHeight="1">
      <c r="A106" s="203" t="str">
        <f>'1. ALL DATA'!A107</f>
        <v>PSC20</v>
      </c>
      <c r="B106" s="415" t="str">
        <f>'1. ALL DATA'!C107</f>
        <v>Supporting Homeless Residents</v>
      </c>
      <c r="C106" s="416" t="str">
        <f>'1. ALL DATA'!D107</f>
        <v>Average waiting time of 5 working days for homelessness appointments 
(March 2018)</v>
      </c>
      <c r="D106" s="145" t="str">
        <f>'1. ALL DATA'!H107</f>
        <v>On Track to be Achieved</v>
      </c>
      <c r="E106" s="220" t="s">
        <v>243</v>
      </c>
      <c r="F106" s="145" t="str">
        <f>'1. ALL DATA'!M107</f>
        <v>On Track to be Achieved</v>
      </c>
      <c r="G106" s="220" t="s">
        <v>243</v>
      </c>
      <c r="H106" s="145" t="str">
        <f>'1. ALL DATA'!R107</f>
        <v>On Track to be Achieved</v>
      </c>
      <c r="I106" s="220"/>
      <c r="J106" s="145" t="str">
        <f>'1. ALL DATA'!V107</f>
        <v>Update not Provided</v>
      </c>
    </row>
    <row r="107" spans="1:10" ht="99.75" customHeight="1">
      <c r="A107" s="203" t="str">
        <f>'1. ALL DATA'!A108</f>
        <v>PSC21</v>
      </c>
      <c r="B107" s="415" t="str">
        <f>'1. ALL DATA'!C108</f>
        <v>Rough Sleepers Outreach Service</v>
      </c>
      <c r="C107" s="416" t="str">
        <f>'1. ALL DATA'!D108</f>
        <v>Respond to 100% of referrals within 2 working days 
(March 2018)</v>
      </c>
      <c r="D107" s="145" t="str">
        <f>'1. ALL DATA'!H108</f>
        <v>On Track to be Achieved</v>
      </c>
      <c r="E107" s="220" t="s">
        <v>243</v>
      </c>
      <c r="F107" s="145" t="str">
        <f>'1. ALL DATA'!M108</f>
        <v>On Track to be Achieved</v>
      </c>
      <c r="G107" s="220" t="s">
        <v>243</v>
      </c>
      <c r="H107" s="145" t="str">
        <f>'1. ALL DATA'!R108</f>
        <v>On Track to be Achieved</v>
      </c>
      <c r="I107" s="220"/>
      <c r="J107" s="145" t="str">
        <f>'1. ALL DATA'!V108</f>
        <v>Update not Provided</v>
      </c>
    </row>
    <row r="108" spans="1:10" ht="99.75" customHeight="1">
      <c r="A108" s="203" t="str">
        <f>'1. ALL DATA'!A109</f>
        <v>PSC22</v>
      </c>
      <c r="B108" s="415" t="str">
        <f>'1. ALL DATA'!C109</f>
        <v>Reduce the number of Empty homes</v>
      </c>
      <c r="C108" s="416" t="str">
        <f>'1. ALL DATA'!D109</f>
        <v>Produce a business plan to tackle empty homes 
(July 2017)</v>
      </c>
      <c r="D108" s="145" t="str">
        <f>'1. ALL DATA'!H109</f>
        <v>On Track to be Achieved</v>
      </c>
      <c r="E108" s="220" t="s">
        <v>243</v>
      </c>
      <c r="F108" s="145" t="str">
        <f>'1. ALL DATA'!M109</f>
        <v>Fully Achieved</v>
      </c>
      <c r="G108" s="220" t="s">
        <v>243</v>
      </c>
      <c r="H108" s="145" t="str">
        <f>'1. ALL DATA'!R109</f>
        <v>Fully Achieved</v>
      </c>
      <c r="I108" s="220"/>
      <c r="J108" s="145" t="str">
        <f>'1. ALL DATA'!V109</f>
        <v>Update not Provided</v>
      </c>
    </row>
    <row r="109" spans="1:10" ht="99.75" customHeight="1">
      <c r="A109" s="203" t="str">
        <f>'1. ALL DATA'!A110</f>
        <v>PSC23</v>
      </c>
      <c r="B109" s="415" t="str">
        <f>'1. ALL DATA'!C110</f>
        <v>Introduce a Jam Jar scheme</v>
      </c>
      <c r="C109" s="416" t="str">
        <f>'1. ALL DATA'!D110</f>
        <v>Produce business plan to inform delivery options 
(May 2017)</v>
      </c>
      <c r="D109" s="145" t="str">
        <f>'1. ALL DATA'!H110</f>
        <v>Fully Achieved</v>
      </c>
      <c r="E109" s="220" t="s">
        <v>243</v>
      </c>
      <c r="F109" s="145" t="str">
        <f>'1. ALL DATA'!M110</f>
        <v>Fully Achieved</v>
      </c>
      <c r="G109" s="220" t="s">
        <v>243</v>
      </c>
      <c r="H109" s="145" t="str">
        <f>'1. ALL DATA'!R110</f>
        <v>Fully Achieved</v>
      </c>
      <c r="I109" s="220"/>
      <c r="J109" s="145" t="str">
        <f>'1. ALL DATA'!V110</f>
        <v>Update not Provided</v>
      </c>
    </row>
    <row r="110" spans="1:10" ht="99.75" customHeight="1">
      <c r="A110" s="203" t="str">
        <f>'1. ALL DATA'!A111</f>
        <v>PSC24</v>
      </c>
      <c r="B110" s="415" t="str">
        <f>'1. ALL DATA'!C111</f>
        <v xml:space="preserve">Deliver County Council Election </v>
      </c>
      <c r="C110" s="416" t="str">
        <f>'1. ALL DATA'!D111</f>
        <v>Complete in accordance with statutory requirements</v>
      </c>
      <c r="D110" s="145" t="str">
        <f>'1. ALL DATA'!H111</f>
        <v>Fully Achieved</v>
      </c>
      <c r="E110" s="220" t="s">
        <v>243</v>
      </c>
      <c r="F110" s="145" t="str">
        <f>'1. ALL DATA'!M111</f>
        <v>Fully Achieved</v>
      </c>
      <c r="G110" s="220" t="s">
        <v>243</v>
      </c>
      <c r="H110" s="145" t="str">
        <f>'1. ALL DATA'!R111</f>
        <v>Fully Achieved</v>
      </c>
      <c r="I110" s="220"/>
      <c r="J110" s="145" t="str">
        <f>'1. ALL DATA'!V111</f>
        <v>Update not Provided</v>
      </c>
    </row>
    <row r="111" spans="1:10" ht="99.75" customHeight="1">
      <c r="A111" s="203" t="str">
        <f>'1. ALL DATA'!A112</f>
        <v>PSC25</v>
      </c>
      <c r="B111" s="415" t="str">
        <f>'1. ALL DATA'!C112</f>
        <v xml:space="preserve">To Carry Out Necessary Work With Reference to Planning Legislative Changes </v>
      </c>
      <c r="C111" s="416" t="str">
        <f>'1. ALL DATA'!D112</f>
        <v>Completed in accordance with any legislative changes and requirements
(March 2018)</v>
      </c>
      <c r="D111" s="145" t="str">
        <f>'1. ALL DATA'!H112</f>
        <v>On Track to be Achieved</v>
      </c>
      <c r="E111" s="220" t="s">
        <v>243</v>
      </c>
      <c r="F111" s="145" t="str">
        <f>'1. ALL DATA'!M112</f>
        <v>On Track to be Achieved</v>
      </c>
      <c r="G111" s="220" t="s">
        <v>243</v>
      </c>
      <c r="H111" s="145" t="str">
        <f>'1. ALL DATA'!R112</f>
        <v>On Track to be Achieved</v>
      </c>
      <c r="I111" s="220"/>
      <c r="J111" s="145" t="str">
        <f>'1. ALL DATA'!V112</f>
        <v>Update not Provided</v>
      </c>
    </row>
    <row r="112" spans="1:10" ht="99.75" customHeight="1">
      <c r="A112" s="203" t="str">
        <f>'1. ALL DATA'!A113</f>
        <v>PSC26</v>
      </c>
      <c r="B112" s="415" t="str">
        <f>'1. ALL DATA'!C113</f>
        <v xml:space="preserve">Monitor Local Plan Performance </v>
      </c>
      <c r="C112" s="416" t="str">
        <f>'1. ALL DATA'!D113</f>
        <v xml:space="preserve">Two Progress Reports during the year </v>
      </c>
      <c r="D112" s="145" t="str">
        <f>'1. ALL DATA'!H113</f>
        <v>On Track to be Achieved</v>
      </c>
      <c r="E112" s="220" t="s">
        <v>243</v>
      </c>
      <c r="F112" s="145" t="str">
        <f>'1. ALL DATA'!M113</f>
        <v>On Track to be Achieved</v>
      </c>
      <c r="G112" s="220" t="s">
        <v>243</v>
      </c>
      <c r="H112" s="145" t="str">
        <f>'1. ALL DATA'!R113</f>
        <v>On Track to be Achieved</v>
      </c>
      <c r="I112" s="220"/>
      <c r="J112" s="145" t="str">
        <f>'1. ALL DATA'!V113</f>
        <v>Update not Provided</v>
      </c>
    </row>
    <row r="113" spans="1:10" ht="99.75" customHeight="1">
      <c r="A113" s="203" t="str">
        <f>'1. ALL DATA'!A114</f>
        <v>PSC27</v>
      </c>
      <c r="B113" s="415" t="str">
        <f>'1. ALL DATA'!C114</f>
        <v>Regenerating East Staffordshire Town Centres</v>
      </c>
      <c r="C113" s="416" t="str">
        <f>'1. ALL DATA'!D114</f>
        <v>Hold Stakeholder Workshop
(June 2017)</v>
      </c>
      <c r="D113" s="145" t="str">
        <f>'1. ALL DATA'!H114</f>
        <v>Completed Behind Schedule</v>
      </c>
      <c r="E113" s="220" t="s">
        <v>243</v>
      </c>
      <c r="F113" s="145" t="str">
        <f>'1. ALL DATA'!M114</f>
        <v>Completed Behind Schedule</v>
      </c>
      <c r="G113" s="220" t="s">
        <v>243</v>
      </c>
      <c r="H113" s="145" t="str">
        <f>'1. ALL DATA'!R114</f>
        <v>Completed Behind Schedule</v>
      </c>
      <c r="I113" s="220"/>
      <c r="J113" s="145" t="str">
        <f>'1. ALL DATA'!V114</f>
        <v>Update not Provided</v>
      </c>
    </row>
    <row r="114" spans="1:10" ht="99.75" customHeight="1">
      <c r="A114" s="203" t="str">
        <f>'1. ALL DATA'!A115</f>
        <v>PSC28</v>
      </c>
      <c r="B114" s="415" t="str">
        <f>'1. ALL DATA'!C115</f>
        <v>Regenerating East Staffordshire Town Centres</v>
      </c>
      <c r="C114" s="416" t="str">
        <f>'1. ALL DATA'!D115</f>
        <v>Deliver the ESTCR Programme and report against progress on a quarterly basis
(March 2018)</v>
      </c>
      <c r="D114" s="145" t="str">
        <f>'1. ALL DATA'!H115</f>
        <v>On Track to be Achieved</v>
      </c>
      <c r="E114" s="220" t="s">
        <v>243</v>
      </c>
      <c r="F114" s="145" t="str">
        <f>'1. ALL DATA'!M115</f>
        <v>On Track to be Achieved</v>
      </c>
      <c r="G114" s="220" t="s">
        <v>243</v>
      </c>
      <c r="H114" s="145" t="str">
        <f>'1. ALL DATA'!R115</f>
        <v>On Track to be Achieved</v>
      </c>
      <c r="I114" s="220"/>
      <c r="J114" s="145" t="str">
        <f>'1. ALL DATA'!V115</f>
        <v>Update not Provided</v>
      </c>
    </row>
    <row r="115" spans="1:10" ht="99.75" customHeight="1">
      <c r="A115" s="203" t="str">
        <f>'1. ALL DATA'!A116</f>
        <v>PSC29</v>
      </c>
      <c r="B115" s="415" t="str">
        <f>'1. ALL DATA'!C116</f>
        <v>Delivery of Strategic Sites</v>
      </c>
      <c r="C115" s="416" t="str">
        <f>'1. ALL DATA'!D116</f>
        <v>Two Progress Reports during the year</v>
      </c>
      <c r="D115" s="145" t="str">
        <f>'1. ALL DATA'!H116</f>
        <v>On Track to be Achieved</v>
      </c>
      <c r="E115" s="220" t="s">
        <v>243</v>
      </c>
      <c r="F115" s="145" t="str">
        <f>'1. ALL DATA'!M116</f>
        <v>On Track to be Achieved</v>
      </c>
      <c r="G115" s="220" t="s">
        <v>243</v>
      </c>
      <c r="H115" s="145" t="str">
        <f>'1. ALL DATA'!R116</f>
        <v>On Track to be Achieved</v>
      </c>
      <c r="I115" s="220"/>
      <c r="J115" s="145" t="str">
        <f>'1. ALL DATA'!V116</f>
        <v>Update not Provided</v>
      </c>
    </row>
    <row r="116" spans="1:10" s="34" customFormat="1" ht="141.75">
      <c r="A116" s="203" t="str">
        <f>'1. ALL DATA'!A117</f>
        <v>PSC30</v>
      </c>
      <c r="B116" s="415" t="str">
        <f>'1. ALL DATA'!C117</f>
        <v>Host a Tourism Consultation Event</v>
      </c>
      <c r="C116" s="416" t="str">
        <f>'1. ALL DATA'!D117</f>
        <v>Working with the Destination Management Partnership, host an event to understand needs of local tourism businesses 
(March 2018)</v>
      </c>
      <c r="D116" s="145" t="str">
        <f>'1. ALL DATA'!H117</f>
        <v>On Track to be Achieved</v>
      </c>
      <c r="E116" s="220" t="s">
        <v>243</v>
      </c>
      <c r="F116" s="145" t="str">
        <f>'1. ALL DATA'!M117</f>
        <v>On Track to be Achieved</v>
      </c>
      <c r="G116" s="220" t="s">
        <v>243</v>
      </c>
      <c r="H116" s="145" t="str">
        <f>'1. ALL DATA'!R117</f>
        <v>On Track to be Achieved</v>
      </c>
      <c r="I116" s="220"/>
      <c r="J116" s="145" t="str">
        <f>'1. ALL DATA'!V117</f>
        <v>Update not Provided</v>
      </c>
    </row>
    <row r="117" spans="1:10" s="34" customFormat="1" ht="141.75">
      <c r="A117" s="203" t="str">
        <f>'1. ALL DATA'!A118</f>
        <v>PSC31</v>
      </c>
      <c r="B117" s="415" t="str">
        <f>'1. ALL DATA'!C118</f>
        <v>Appraise The Value Of Digital Marketing To Support The Local Tourism Industry</v>
      </c>
      <c r="C117" s="416" t="str">
        <f>'1. ALL DATA'!D118</f>
        <v>Working with the Destination Management Partnership and the National Forest, complete an appraisal of digital marketing 
(March 2018)</v>
      </c>
      <c r="D117" s="145" t="str">
        <f>'1. ALL DATA'!H118</f>
        <v>On Track to be Achieved</v>
      </c>
      <c r="E117" s="220" t="s">
        <v>243</v>
      </c>
      <c r="F117" s="145" t="str">
        <f>'1. ALL DATA'!M118</f>
        <v>On Track to be Achieved</v>
      </c>
      <c r="G117" s="220" t="s">
        <v>243</v>
      </c>
      <c r="H117" s="145" t="str">
        <f>'1. ALL DATA'!R118</f>
        <v>On Track to be Achieved</v>
      </c>
      <c r="I117" s="417"/>
      <c r="J117" s="145" t="str">
        <f>'1. ALL DATA'!V118</f>
        <v>Update not Provided</v>
      </c>
    </row>
    <row r="118" spans="1:10" s="34" customFormat="1" ht="110.25">
      <c r="A118" s="203" t="str">
        <f>'1. ALL DATA'!A119</f>
        <v>PSC32</v>
      </c>
      <c r="B118" s="415" t="str">
        <f>'1. ALL DATA'!C119</f>
        <v>“No Smoking” Zones In Children’s Play Areas</v>
      </c>
      <c r="C118" s="416" t="str">
        <f>'1. ALL DATA'!D119</f>
        <v>Complete an investigation into where it would be appropriate to introduce such measures 
(November 2017)</v>
      </c>
      <c r="D118" s="145" t="str">
        <f>'1. ALL DATA'!H119</f>
        <v>On Track to be Achieved</v>
      </c>
      <c r="E118" s="220" t="s">
        <v>243</v>
      </c>
      <c r="F118" s="145" t="str">
        <f>'1. ALL DATA'!M119</f>
        <v>Fully Achieved</v>
      </c>
      <c r="G118" s="220" t="s">
        <v>243</v>
      </c>
      <c r="H118" s="145" t="str">
        <f>'1. ALL DATA'!R119</f>
        <v>Fully Achieved</v>
      </c>
      <c r="I118" s="417"/>
      <c r="J118" s="145" t="str">
        <f>'1. ALL DATA'!V119</f>
        <v>Update not Provided</v>
      </c>
    </row>
    <row r="119" spans="1:10" s="34" customFormat="1" ht="110.25">
      <c r="A119" s="203" t="str">
        <f>'1. ALL DATA'!A120</f>
        <v>PSC33</v>
      </c>
      <c r="B119" s="415" t="str">
        <f>'1. ALL DATA'!C120</f>
        <v>“No Smoking” Zones In Town Centre Areas</v>
      </c>
      <c r="C119" s="416" t="str">
        <f>'1. ALL DATA'!D120</f>
        <v>Complete an investigation into where it would be appropriate to introduce such measures 
(March 2018)</v>
      </c>
      <c r="D119" s="145" t="str">
        <f>'1. ALL DATA'!H120</f>
        <v>On Track to be Achieved</v>
      </c>
      <c r="E119" s="220" t="s">
        <v>243</v>
      </c>
      <c r="F119" s="145" t="str">
        <f>'1. ALL DATA'!M120</f>
        <v>Fully Achieved</v>
      </c>
      <c r="G119" s="220" t="s">
        <v>243</v>
      </c>
      <c r="H119" s="145" t="str">
        <f>'1. ALL DATA'!R120</f>
        <v>Fully Achieved</v>
      </c>
      <c r="I119" s="417"/>
      <c r="J119" s="145" t="str">
        <f>'1. ALL DATA'!V120</f>
        <v>Update not Provided</v>
      </c>
    </row>
    <row r="120" spans="1:10" s="34" customFormat="1" ht="87.75">
      <c r="A120" s="203" t="str">
        <f>'1. ALL DATA'!A121</f>
        <v>PSC34</v>
      </c>
      <c r="B120" s="415" t="str">
        <f>'1. ALL DATA'!C121</f>
        <v>Build on “Great British Spring Clean”</v>
      </c>
      <c r="C120" s="416" t="str">
        <f>'1. ALL DATA'!D121</f>
        <v>Complete a community engagement plan 
(November 2017)</v>
      </c>
      <c r="D120" s="145" t="str">
        <f>'1. ALL DATA'!H121</f>
        <v>On Track to be Achieved</v>
      </c>
      <c r="E120" s="220" t="s">
        <v>243</v>
      </c>
      <c r="F120" s="145" t="str">
        <f>'1. ALL DATA'!M121</f>
        <v>On Track to be Achieved</v>
      </c>
      <c r="G120" s="220" t="s">
        <v>243</v>
      </c>
      <c r="H120" s="145" t="str">
        <f>'1. ALL DATA'!R121</f>
        <v>On Track to be Achieved</v>
      </c>
      <c r="I120" s="417"/>
      <c r="J120" s="145" t="str">
        <f>'1. ALL DATA'!V121</f>
        <v>Update not Provided</v>
      </c>
    </row>
    <row r="121" spans="1:10" s="34" customFormat="1" ht="87.75">
      <c r="A121" s="203" t="str">
        <f>'1. ALL DATA'!A122</f>
        <v>PSC35</v>
      </c>
      <c r="B121" s="415" t="str">
        <f>'1. ALL DATA'!C122</f>
        <v>Selective Licensing Pilot</v>
      </c>
      <c r="C121" s="416" t="str">
        <f>'1. ALL DATA'!D122</f>
        <v>Launch a pilot scheme in the area of focus 
(October 2017)</v>
      </c>
      <c r="D121" s="145" t="str">
        <f>'1. ALL DATA'!H122</f>
        <v>On Track to be Achieved</v>
      </c>
      <c r="E121" s="220" t="s">
        <v>243</v>
      </c>
      <c r="F121" s="145" t="str">
        <f>'1. ALL DATA'!M122</f>
        <v>Fully Achieved</v>
      </c>
      <c r="G121" s="220" t="s">
        <v>243</v>
      </c>
      <c r="H121" s="145" t="str">
        <f>'1. ALL DATA'!R122</f>
        <v>Fully Achieved</v>
      </c>
      <c r="I121" s="417"/>
      <c r="J121" s="145" t="str">
        <f>'1. ALL DATA'!V122</f>
        <v>Update not Provided</v>
      </c>
    </row>
    <row r="122" spans="1:10" s="34" customFormat="1" ht="94.5">
      <c r="A122" s="203" t="str">
        <f>'1. ALL DATA'!A123</f>
        <v>PSC36</v>
      </c>
      <c r="B122" s="415" t="str">
        <f>'1. ALL DATA'!C123</f>
        <v>Car Cruising Monitoring</v>
      </c>
      <c r="C122" s="416" t="str">
        <f>'1. ALL DATA'!D123</f>
        <v>Understand any positive and negative impacts of any such events through 2017/18 
(March 2018)</v>
      </c>
      <c r="D122" s="145" t="str">
        <f>'1. ALL DATA'!H123</f>
        <v>Not yet due</v>
      </c>
      <c r="E122" s="397" t="s">
        <v>48</v>
      </c>
      <c r="F122" s="145" t="str">
        <f>'1. ALL DATA'!M123</f>
        <v>Not yet due</v>
      </c>
      <c r="G122" s="397" t="s">
        <v>48</v>
      </c>
      <c r="H122" s="145" t="str">
        <f>'1. ALL DATA'!R123</f>
        <v>Fully Achieved</v>
      </c>
      <c r="I122" s="417"/>
      <c r="J122" s="145" t="str">
        <f>'1. ALL DATA'!V123</f>
        <v>Update not Provided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4039" priority="5198" operator="containsText" text="Numerical Outturn Within 10% Tolerance">
      <formula>NOT(ISERROR(SEARCH("Numerical Outturn Within 10% Tolerance",V85)))</formula>
    </cfRule>
    <cfRule type="containsText" dxfId="4038" priority="5199" operator="containsText" text="Numerical Outturn Within 5% Tolerance">
      <formula>NOT(ISERROR(SEARCH("Numerical Outturn Within 5% Tolerance",V85)))</formula>
    </cfRule>
    <cfRule type="containsText" dxfId="4037" priority="5200" operator="containsText" text="Target Achieved / Exceeded">
      <formula>NOT(ISERROR(SEARCH("Target Achieved / Exceeded",V85)))</formula>
    </cfRule>
    <cfRule type="containsText" dxfId="4036" priority="5201" operator="containsText" text="Full Update Not Yet Available">
      <formula>NOT(ISERROR(SEARCH("Full Update Not Yet Available",V85)))</formula>
    </cfRule>
    <cfRule type="containsText" dxfId="4035" priority="5202" operator="containsText" text="Full Update Not Yet Available">
      <formula>NOT(ISERROR(SEARCH("Full Update Not Yet Available",V85)))</formula>
    </cfRule>
  </conditionalFormatting>
  <conditionalFormatting sqref="M85 R85">
    <cfRule type="containsText" dxfId="4034" priority="5169" operator="containsText" text="Deferred">
      <formula>NOT(ISERROR(SEARCH("Deferred",M85)))</formula>
    </cfRule>
  </conditionalFormatting>
  <conditionalFormatting sqref="I4:I20 I102:I116 D4:D122 H4:H122 J4:J122 I66:I100 I22:I64 F4:F122 E24 E86 E29:E31 E33:E34 E36:E37 E39:E40 E42:E43 E48 E51 E55 E62:E63 E71:E74 E76 E84 E89 E95 E97:E101 G30 G43 G51 G55 G63 G71:G73 G76 G86 G89 G101">
    <cfRule type="containsText" dxfId="4033" priority="5151" operator="containsText" text="On track to be achieved">
      <formula>NOT(ISERROR(SEARCH("On track to be achieved",D4)))</formula>
    </cfRule>
    <cfRule type="containsText" dxfId="4032" priority="5164" operator="containsText" text="Deferred">
      <formula>NOT(ISERROR(SEARCH("Deferred",D4)))</formula>
    </cfRule>
    <cfRule type="containsText" dxfId="4031" priority="5165" operator="containsText" text="Deleted">
      <formula>NOT(ISERROR(SEARCH("Deleted",D4)))</formula>
    </cfRule>
    <cfRule type="containsText" dxfId="4030" priority="5166" operator="containsText" text="In Danger of Falling Behind Target">
      <formula>NOT(ISERROR(SEARCH("In Danger of Falling Behind Target",D4)))</formula>
    </cfRule>
    <cfRule type="containsText" dxfId="4029" priority="5167" operator="containsText" text="Not yet due">
      <formula>NOT(ISERROR(SEARCH("Not yet due",D4)))</formula>
    </cfRule>
    <cfRule type="containsText" dxfId="4028" priority="5170" operator="containsText" text="Update not Provided">
      <formula>NOT(ISERROR(SEARCH("Update not Provided",D4)))</formula>
    </cfRule>
    <cfRule type="containsText" dxfId="4027" priority="5171" operator="containsText" text="Not yet due">
      <formula>NOT(ISERROR(SEARCH("Not yet due",D4)))</formula>
    </cfRule>
    <cfRule type="containsText" dxfId="4026" priority="5172" operator="containsText" text="Completed Behind Schedule">
      <formula>NOT(ISERROR(SEARCH("Completed Behind Schedule",D4)))</formula>
    </cfRule>
    <cfRule type="containsText" dxfId="4025" priority="5173" operator="containsText" text="Off Target">
      <formula>NOT(ISERROR(SEARCH("Off Target",D4)))</formula>
    </cfRule>
    <cfRule type="containsText" dxfId="4024" priority="5174" operator="containsText" text="On Track to be Achieved">
      <formula>NOT(ISERROR(SEARCH("On Track to be Achieved",D4)))</formula>
    </cfRule>
    <cfRule type="containsText" dxfId="4023" priority="5175" operator="containsText" text="Fully Achieved">
      <formula>NOT(ISERROR(SEARCH("Fully Achieved",D4)))</formula>
    </cfRule>
    <cfRule type="containsText" dxfId="4022" priority="5176" operator="containsText" text="Not yet due">
      <formula>NOT(ISERROR(SEARCH("Not yet due",D4)))</formula>
    </cfRule>
    <cfRule type="containsText" dxfId="4021" priority="5177" operator="containsText" text="Not Yet Due">
      <formula>NOT(ISERROR(SEARCH("Not Yet Due",D4)))</formula>
    </cfRule>
    <cfRule type="containsText" dxfId="4020" priority="5178" operator="containsText" text="Deferred">
      <formula>NOT(ISERROR(SEARCH("Deferred",D4)))</formula>
    </cfRule>
    <cfRule type="containsText" dxfId="4019" priority="5179" operator="containsText" text="Deleted">
      <formula>NOT(ISERROR(SEARCH("Deleted",D4)))</formula>
    </cfRule>
    <cfRule type="containsText" dxfId="4018" priority="5180" operator="containsText" text="In Danger of Falling Behind Target">
      <formula>NOT(ISERROR(SEARCH("In Danger of Falling Behind Target",D4)))</formula>
    </cfRule>
    <cfRule type="containsText" dxfId="4017" priority="5181" operator="containsText" text="Not yet due">
      <formula>NOT(ISERROR(SEARCH("Not yet due",D4)))</formula>
    </cfRule>
    <cfRule type="containsText" dxfId="4016" priority="5183" operator="containsText" text="Completed Behind Schedule">
      <formula>NOT(ISERROR(SEARCH("Completed Behind Schedule",D4)))</formula>
    </cfRule>
    <cfRule type="containsText" dxfId="4015" priority="5184" operator="containsText" text="Off Target">
      <formula>NOT(ISERROR(SEARCH("Off Target",D4)))</formula>
    </cfRule>
    <cfRule type="containsText" dxfId="4014" priority="5185" operator="containsText" text="In Danger of Falling Behind Target">
      <formula>NOT(ISERROR(SEARCH("In Danger of Falling Behind Target",D4)))</formula>
    </cfRule>
    <cfRule type="containsText" dxfId="4013" priority="5186" operator="containsText" text="On Track to be Achieved">
      <formula>NOT(ISERROR(SEARCH("On Track to be Achieved",D4)))</formula>
    </cfRule>
    <cfRule type="containsText" dxfId="4012" priority="5187" operator="containsText" text="Fully Achieved">
      <formula>NOT(ISERROR(SEARCH("Fully Achieved",D4)))</formula>
    </cfRule>
    <cfRule type="containsText" dxfId="4011" priority="5203" operator="containsText" text="Update not Provided">
      <formula>NOT(ISERROR(SEARCH("Update not Provided",D4)))</formula>
    </cfRule>
    <cfRule type="containsText" dxfId="4010" priority="5204" operator="containsText" text="Not yet due">
      <formula>NOT(ISERROR(SEARCH("Not yet due",D4)))</formula>
    </cfRule>
    <cfRule type="containsText" dxfId="4009" priority="5205" operator="containsText" text="Completed Behind Schedule">
      <formula>NOT(ISERROR(SEARCH("Completed Behind Schedule",D4)))</formula>
    </cfRule>
    <cfRule type="containsText" dxfId="4008" priority="5206" operator="containsText" text="Off Target">
      <formula>NOT(ISERROR(SEARCH("Off Target",D4)))</formula>
    </cfRule>
    <cfRule type="containsText" dxfId="4007" priority="5207" operator="containsText" text="In Danger of Falling Behind Target">
      <formula>NOT(ISERROR(SEARCH("In Danger of Falling Behind Target",D4)))</formula>
    </cfRule>
    <cfRule type="containsText" dxfId="4006" priority="5208" operator="containsText" text="On Track to be Achieved">
      <formula>NOT(ISERROR(SEARCH("On Track to be Achieved",D4)))</formula>
    </cfRule>
    <cfRule type="containsText" dxfId="4005" priority="5209" operator="containsText" text="Fully Achieved">
      <formula>NOT(ISERROR(SEARCH("Fully Achieved",D4)))</formula>
    </cfRule>
    <cfRule type="containsText" dxfId="4004" priority="5210" operator="containsText" text="Fully Achieved">
      <formula>NOT(ISERROR(SEARCH("Fully Achieved",D4)))</formula>
    </cfRule>
    <cfRule type="containsText" dxfId="4003" priority="5211" operator="containsText" text="Fully Achieved">
      <formula>NOT(ISERROR(SEARCH("Fully Achieved",D4)))</formula>
    </cfRule>
    <cfRule type="containsText" dxfId="4002" priority="5231" operator="containsText" text="Deferred">
      <formula>NOT(ISERROR(SEARCH("Deferred",D4)))</formula>
    </cfRule>
    <cfRule type="containsText" dxfId="4001" priority="5232" operator="containsText" text="Deleted">
      <formula>NOT(ISERROR(SEARCH("Deleted",D4)))</formula>
    </cfRule>
    <cfRule type="containsText" dxfId="4000" priority="5233" operator="containsText" text="In Danger of Falling Behind Target">
      <formula>NOT(ISERROR(SEARCH("In Danger of Falling Behind Target",D4)))</formula>
    </cfRule>
    <cfRule type="containsText" dxfId="3999" priority="5234" operator="containsText" text="Not yet due">
      <formula>NOT(ISERROR(SEARCH("Not yet due",D4)))</formula>
    </cfRule>
    <cfRule type="containsText" dxfId="3998" priority="5235" operator="containsText" text="Update not Provided">
      <formula>NOT(ISERROR(SEARCH("Update not Provided",D4)))</formula>
    </cfRule>
  </conditionalFormatting>
  <conditionalFormatting sqref="Y5:Y6">
    <cfRule type="containsText" dxfId="3997" priority="5115" operator="containsText" text="On track to be achieved">
      <formula>NOT(ISERROR(SEARCH("On track to be achieved",Y5)))</formula>
    </cfRule>
    <cfRule type="containsText" dxfId="3996" priority="5116" operator="containsText" text="Deferred">
      <formula>NOT(ISERROR(SEARCH("Deferred",Y5)))</formula>
    </cfRule>
    <cfRule type="containsText" dxfId="3995" priority="5117" operator="containsText" text="Deleted">
      <formula>NOT(ISERROR(SEARCH("Deleted",Y5)))</formula>
    </cfRule>
    <cfRule type="containsText" dxfId="3994" priority="5118" operator="containsText" text="In Danger of Falling Behind Target">
      <formula>NOT(ISERROR(SEARCH("In Danger of Falling Behind Target",Y5)))</formula>
    </cfRule>
    <cfRule type="containsText" dxfId="3993" priority="5119" operator="containsText" text="Not yet due">
      <formula>NOT(ISERROR(SEARCH("Not yet due",Y5)))</formula>
    </cfRule>
    <cfRule type="containsText" dxfId="3992" priority="5120" operator="containsText" text="Update not Provided">
      <formula>NOT(ISERROR(SEARCH("Update not Provided",Y5)))</formula>
    </cfRule>
    <cfRule type="containsText" dxfId="3991" priority="5121" operator="containsText" text="Not yet due">
      <formula>NOT(ISERROR(SEARCH("Not yet due",Y5)))</formula>
    </cfRule>
    <cfRule type="containsText" dxfId="3990" priority="5122" operator="containsText" text="Completed Behind Schedule">
      <formula>NOT(ISERROR(SEARCH("Completed Behind Schedule",Y5)))</formula>
    </cfRule>
    <cfRule type="containsText" dxfId="3989" priority="5123" operator="containsText" text="Off Target">
      <formula>NOT(ISERROR(SEARCH("Off Target",Y5)))</formula>
    </cfRule>
    <cfRule type="containsText" dxfId="3988" priority="5124" operator="containsText" text="On Track to be Achieved">
      <formula>NOT(ISERROR(SEARCH("On Track to be Achieved",Y5)))</formula>
    </cfRule>
    <cfRule type="containsText" dxfId="3987" priority="5125" operator="containsText" text="Fully Achieved">
      <formula>NOT(ISERROR(SEARCH("Fully Achieved",Y5)))</formula>
    </cfRule>
    <cfRule type="containsText" dxfId="3986" priority="5126" operator="containsText" text="Not yet due">
      <formula>NOT(ISERROR(SEARCH("Not yet due",Y5)))</formula>
    </cfRule>
    <cfRule type="containsText" dxfId="3985" priority="5127" operator="containsText" text="Not Yet Due">
      <formula>NOT(ISERROR(SEARCH("Not Yet Due",Y5)))</formula>
    </cfRule>
    <cfRule type="containsText" dxfId="3984" priority="5128" operator="containsText" text="Deferred">
      <formula>NOT(ISERROR(SEARCH("Deferred",Y5)))</formula>
    </cfRule>
    <cfRule type="containsText" dxfId="3983" priority="5129" operator="containsText" text="Deleted">
      <formula>NOT(ISERROR(SEARCH("Deleted",Y5)))</formula>
    </cfRule>
    <cfRule type="containsText" dxfId="3982" priority="5130" operator="containsText" text="In Danger of Falling Behind Target">
      <formula>NOT(ISERROR(SEARCH("In Danger of Falling Behind Target",Y5)))</formula>
    </cfRule>
    <cfRule type="containsText" dxfId="3981" priority="5131" operator="containsText" text="Not yet due">
      <formula>NOT(ISERROR(SEARCH("Not yet due",Y5)))</formula>
    </cfRule>
    <cfRule type="containsText" dxfId="3980" priority="5132" operator="containsText" text="Completed Behind Schedule">
      <formula>NOT(ISERROR(SEARCH("Completed Behind Schedule",Y5)))</formula>
    </cfRule>
    <cfRule type="containsText" dxfId="3979" priority="5133" operator="containsText" text="Off Target">
      <formula>NOT(ISERROR(SEARCH("Off Target",Y5)))</formula>
    </cfRule>
    <cfRule type="containsText" dxfId="3978" priority="5134" operator="containsText" text="In Danger of Falling Behind Target">
      <formula>NOT(ISERROR(SEARCH("In Danger of Falling Behind Target",Y5)))</formula>
    </cfRule>
    <cfRule type="containsText" dxfId="3977" priority="5135" operator="containsText" text="On Track to be Achieved">
      <formula>NOT(ISERROR(SEARCH("On Track to be Achieved",Y5)))</formula>
    </cfRule>
    <cfRule type="containsText" dxfId="3976" priority="5136" operator="containsText" text="Fully Achieved">
      <formula>NOT(ISERROR(SEARCH("Fully Achieved",Y5)))</formula>
    </cfRule>
    <cfRule type="containsText" dxfId="3975" priority="5137" operator="containsText" text="Update not Provided">
      <formula>NOT(ISERROR(SEARCH("Update not Provided",Y5)))</formula>
    </cfRule>
    <cfRule type="containsText" dxfId="3974" priority="5138" operator="containsText" text="Not yet due">
      <formula>NOT(ISERROR(SEARCH("Not yet due",Y5)))</formula>
    </cfRule>
    <cfRule type="containsText" dxfId="3973" priority="5139" operator="containsText" text="Completed Behind Schedule">
      <formula>NOT(ISERROR(SEARCH("Completed Behind Schedule",Y5)))</formula>
    </cfRule>
    <cfRule type="containsText" dxfId="3972" priority="5140" operator="containsText" text="Off Target">
      <formula>NOT(ISERROR(SEARCH("Off Target",Y5)))</formula>
    </cfRule>
    <cfRule type="containsText" dxfId="3971" priority="5141" operator="containsText" text="In Danger of Falling Behind Target">
      <formula>NOT(ISERROR(SEARCH("In Danger of Falling Behind Target",Y5)))</formula>
    </cfRule>
    <cfRule type="containsText" dxfId="3970" priority="5142" operator="containsText" text="On Track to be Achieved">
      <formula>NOT(ISERROR(SEARCH("On Track to be Achieved",Y5)))</formula>
    </cfRule>
    <cfRule type="containsText" dxfId="3969" priority="5143" operator="containsText" text="Fully Achieved">
      <formula>NOT(ISERROR(SEARCH("Fully Achieved",Y5)))</formula>
    </cfRule>
    <cfRule type="containsText" dxfId="3968" priority="5144" operator="containsText" text="Fully Achieved">
      <formula>NOT(ISERROR(SEARCH("Fully Achieved",Y5)))</formula>
    </cfRule>
    <cfRule type="containsText" dxfId="3967" priority="5145" operator="containsText" text="Fully Achieved">
      <formula>NOT(ISERROR(SEARCH("Fully Achieved",Y5)))</formula>
    </cfRule>
    <cfRule type="containsText" dxfId="3966" priority="5146" operator="containsText" text="Deferred">
      <formula>NOT(ISERROR(SEARCH("Deferred",Y5)))</formula>
    </cfRule>
    <cfRule type="containsText" dxfId="3965" priority="5147" operator="containsText" text="Deleted">
      <formula>NOT(ISERROR(SEARCH("Deleted",Y5)))</formula>
    </cfRule>
    <cfRule type="containsText" dxfId="3964" priority="5148" operator="containsText" text="In Danger of Falling Behind Target">
      <formula>NOT(ISERROR(SEARCH("In Danger of Falling Behind Target",Y5)))</formula>
    </cfRule>
    <cfRule type="containsText" dxfId="3963" priority="5149" operator="containsText" text="Not yet due">
      <formula>NOT(ISERROR(SEARCH("Not yet due",Y5)))</formula>
    </cfRule>
    <cfRule type="containsText" dxfId="3962" priority="5150" operator="containsText" text="Update not Provided">
      <formula>NOT(ISERROR(SEARCH("Update not Provided",Y5)))</formula>
    </cfRule>
  </conditionalFormatting>
  <conditionalFormatting sqref="E29">
    <cfRule type="containsText" dxfId="3961" priority="4935" operator="containsText" text="On track to be achieved">
      <formula>NOT(ISERROR(SEARCH("On track to be achieved",E29)))</formula>
    </cfRule>
    <cfRule type="containsText" dxfId="3960" priority="4936" operator="containsText" text="Deferred">
      <formula>NOT(ISERROR(SEARCH("Deferred",E29)))</formula>
    </cfRule>
    <cfRule type="containsText" dxfId="3959" priority="4937" operator="containsText" text="Deleted">
      <formula>NOT(ISERROR(SEARCH("Deleted",E29)))</formula>
    </cfRule>
    <cfRule type="containsText" dxfId="3958" priority="4938" operator="containsText" text="In Danger of Falling Behind Target">
      <formula>NOT(ISERROR(SEARCH("In Danger of Falling Behind Target",E29)))</formula>
    </cfRule>
    <cfRule type="containsText" dxfId="3957" priority="4939" operator="containsText" text="Not yet due">
      <formula>NOT(ISERROR(SEARCH("Not yet due",E29)))</formula>
    </cfRule>
    <cfRule type="containsText" dxfId="3956" priority="4940" operator="containsText" text="Update not Provided">
      <formula>NOT(ISERROR(SEARCH("Update not Provided",E29)))</formula>
    </cfRule>
    <cfRule type="containsText" dxfId="3955" priority="4941" operator="containsText" text="Not yet due">
      <formula>NOT(ISERROR(SEARCH("Not yet due",E29)))</formula>
    </cfRule>
    <cfRule type="containsText" dxfId="3954" priority="4942" operator="containsText" text="Completed Behind Schedule">
      <formula>NOT(ISERROR(SEARCH("Completed Behind Schedule",E29)))</formula>
    </cfRule>
    <cfRule type="containsText" dxfId="3953" priority="4943" operator="containsText" text="Off Target">
      <formula>NOT(ISERROR(SEARCH("Off Target",E29)))</formula>
    </cfRule>
    <cfRule type="containsText" dxfId="3952" priority="4944" operator="containsText" text="On Track to be Achieved">
      <formula>NOT(ISERROR(SEARCH("On Track to be Achieved",E29)))</formula>
    </cfRule>
    <cfRule type="containsText" dxfId="3951" priority="4945" operator="containsText" text="Fully Achieved">
      <formula>NOT(ISERROR(SEARCH("Fully Achieved",E29)))</formula>
    </cfRule>
    <cfRule type="containsText" dxfId="3950" priority="4946" operator="containsText" text="Not yet due">
      <formula>NOT(ISERROR(SEARCH("Not yet due",E29)))</formula>
    </cfRule>
    <cfRule type="containsText" dxfId="3949" priority="4947" operator="containsText" text="Not Yet Due">
      <formula>NOT(ISERROR(SEARCH("Not Yet Due",E29)))</formula>
    </cfRule>
    <cfRule type="containsText" dxfId="3948" priority="4948" operator="containsText" text="Deferred">
      <formula>NOT(ISERROR(SEARCH("Deferred",E29)))</formula>
    </cfRule>
    <cfRule type="containsText" dxfId="3947" priority="4949" operator="containsText" text="Deleted">
      <formula>NOT(ISERROR(SEARCH("Deleted",E29)))</formula>
    </cfRule>
    <cfRule type="containsText" dxfId="3946" priority="4950" operator="containsText" text="In Danger of Falling Behind Target">
      <formula>NOT(ISERROR(SEARCH("In Danger of Falling Behind Target",E29)))</formula>
    </cfRule>
    <cfRule type="containsText" dxfId="3945" priority="4951" operator="containsText" text="Not yet due">
      <formula>NOT(ISERROR(SEARCH("Not yet due",E29)))</formula>
    </cfRule>
    <cfRule type="containsText" dxfId="3944" priority="4952" operator="containsText" text="Completed Behind Schedule">
      <formula>NOT(ISERROR(SEARCH("Completed Behind Schedule",E29)))</formula>
    </cfRule>
    <cfRule type="containsText" dxfId="3943" priority="4953" operator="containsText" text="Off Target">
      <formula>NOT(ISERROR(SEARCH("Off Target",E29)))</formula>
    </cfRule>
    <cfRule type="containsText" dxfId="3942" priority="4954" operator="containsText" text="In Danger of Falling Behind Target">
      <formula>NOT(ISERROR(SEARCH("In Danger of Falling Behind Target",E29)))</formula>
    </cfRule>
    <cfRule type="containsText" dxfId="3941" priority="4955" operator="containsText" text="On Track to be Achieved">
      <formula>NOT(ISERROR(SEARCH("On Track to be Achieved",E29)))</formula>
    </cfRule>
    <cfRule type="containsText" dxfId="3940" priority="4956" operator="containsText" text="Fully Achieved">
      <formula>NOT(ISERROR(SEARCH("Fully Achieved",E29)))</formula>
    </cfRule>
    <cfRule type="containsText" dxfId="3939" priority="4957" operator="containsText" text="Update not Provided">
      <formula>NOT(ISERROR(SEARCH("Update not Provided",E29)))</formula>
    </cfRule>
    <cfRule type="containsText" dxfId="3938" priority="4958" operator="containsText" text="Not yet due">
      <formula>NOT(ISERROR(SEARCH("Not yet due",E29)))</formula>
    </cfRule>
    <cfRule type="containsText" dxfId="3937" priority="4959" operator="containsText" text="Completed Behind Schedule">
      <formula>NOT(ISERROR(SEARCH("Completed Behind Schedule",E29)))</formula>
    </cfRule>
    <cfRule type="containsText" dxfId="3936" priority="4960" operator="containsText" text="Off Target">
      <formula>NOT(ISERROR(SEARCH("Off Target",E29)))</formula>
    </cfRule>
    <cfRule type="containsText" dxfId="3935" priority="4961" operator="containsText" text="In Danger of Falling Behind Target">
      <formula>NOT(ISERROR(SEARCH("In Danger of Falling Behind Target",E29)))</formula>
    </cfRule>
    <cfRule type="containsText" dxfId="3934" priority="4962" operator="containsText" text="On Track to be Achieved">
      <formula>NOT(ISERROR(SEARCH("On Track to be Achieved",E29)))</formula>
    </cfRule>
    <cfRule type="containsText" dxfId="3933" priority="4963" operator="containsText" text="Fully Achieved">
      <formula>NOT(ISERROR(SEARCH("Fully Achieved",E29)))</formula>
    </cfRule>
    <cfRule type="containsText" dxfId="3932" priority="4964" operator="containsText" text="Fully Achieved">
      <formula>NOT(ISERROR(SEARCH("Fully Achieved",E29)))</formula>
    </cfRule>
    <cfRule type="containsText" dxfId="3931" priority="4965" operator="containsText" text="Fully Achieved">
      <formula>NOT(ISERROR(SEARCH("Fully Achieved",E29)))</formula>
    </cfRule>
    <cfRule type="containsText" dxfId="3930" priority="4966" operator="containsText" text="Deferred">
      <formula>NOT(ISERROR(SEARCH("Deferred",E29)))</formula>
    </cfRule>
    <cfRule type="containsText" dxfId="3929" priority="4967" operator="containsText" text="Deleted">
      <formula>NOT(ISERROR(SEARCH("Deleted",E29)))</formula>
    </cfRule>
    <cfRule type="containsText" dxfId="3928" priority="4968" operator="containsText" text="In Danger of Falling Behind Target">
      <formula>NOT(ISERROR(SEARCH("In Danger of Falling Behind Target",E29)))</formula>
    </cfRule>
    <cfRule type="containsText" dxfId="3927" priority="4969" operator="containsText" text="Not yet due">
      <formula>NOT(ISERROR(SEARCH("Not yet due",E29)))</formula>
    </cfRule>
    <cfRule type="containsText" dxfId="3926" priority="4970" operator="containsText" text="Update not Provided">
      <formula>NOT(ISERROR(SEARCH("Update not Provided",E29)))</formula>
    </cfRule>
  </conditionalFormatting>
  <conditionalFormatting sqref="E34">
    <cfRule type="containsText" dxfId="3925" priority="4899" operator="containsText" text="On track to be achieved">
      <formula>NOT(ISERROR(SEARCH("On track to be achieved",E34)))</formula>
    </cfRule>
    <cfRule type="containsText" dxfId="3924" priority="4900" operator="containsText" text="Deferred">
      <formula>NOT(ISERROR(SEARCH("Deferred",E34)))</formula>
    </cfRule>
    <cfRule type="containsText" dxfId="3923" priority="4901" operator="containsText" text="Deleted">
      <formula>NOT(ISERROR(SEARCH("Deleted",E34)))</formula>
    </cfRule>
    <cfRule type="containsText" dxfId="3922" priority="4902" operator="containsText" text="In Danger of Falling Behind Target">
      <formula>NOT(ISERROR(SEARCH("In Danger of Falling Behind Target",E34)))</formula>
    </cfRule>
    <cfRule type="containsText" dxfId="3921" priority="4903" operator="containsText" text="Not yet due">
      <formula>NOT(ISERROR(SEARCH("Not yet due",E34)))</formula>
    </cfRule>
    <cfRule type="containsText" dxfId="3920" priority="4904" operator="containsText" text="Update not Provided">
      <formula>NOT(ISERROR(SEARCH("Update not Provided",E34)))</formula>
    </cfRule>
    <cfRule type="containsText" dxfId="3919" priority="4905" operator="containsText" text="Not yet due">
      <formula>NOT(ISERROR(SEARCH("Not yet due",E34)))</formula>
    </cfRule>
    <cfRule type="containsText" dxfId="3918" priority="4906" operator="containsText" text="Completed Behind Schedule">
      <formula>NOT(ISERROR(SEARCH("Completed Behind Schedule",E34)))</formula>
    </cfRule>
    <cfRule type="containsText" dxfId="3917" priority="4907" operator="containsText" text="Off Target">
      <formula>NOT(ISERROR(SEARCH("Off Target",E34)))</formula>
    </cfRule>
    <cfRule type="containsText" dxfId="3916" priority="4908" operator="containsText" text="On Track to be Achieved">
      <formula>NOT(ISERROR(SEARCH("On Track to be Achieved",E34)))</formula>
    </cfRule>
    <cfRule type="containsText" dxfId="3915" priority="4909" operator="containsText" text="Fully Achieved">
      <formula>NOT(ISERROR(SEARCH("Fully Achieved",E34)))</formula>
    </cfRule>
    <cfRule type="containsText" dxfId="3914" priority="4910" operator="containsText" text="Not yet due">
      <formula>NOT(ISERROR(SEARCH("Not yet due",E34)))</formula>
    </cfRule>
    <cfRule type="containsText" dxfId="3913" priority="4911" operator="containsText" text="Not Yet Due">
      <formula>NOT(ISERROR(SEARCH("Not Yet Due",E34)))</formula>
    </cfRule>
    <cfRule type="containsText" dxfId="3912" priority="4912" operator="containsText" text="Deferred">
      <formula>NOT(ISERROR(SEARCH("Deferred",E34)))</formula>
    </cfRule>
    <cfRule type="containsText" dxfId="3911" priority="4913" operator="containsText" text="Deleted">
      <formula>NOT(ISERROR(SEARCH("Deleted",E34)))</formula>
    </cfRule>
    <cfRule type="containsText" dxfId="3910" priority="4914" operator="containsText" text="In Danger of Falling Behind Target">
      <formula>NOT(ISERROR(SEARCH("In Danger of Falling Behind Target",E34)))</formula>
    </cfRule>
    <cfRule type="containsText" dxfId="3909" priority="4915" operator="containsText" text="Not yet due">
      <formula>NOT(ISERROR(SEARCH("Not yet due",E34)))</formula>
    </cfRule>
    <cfRule type="containsText" dxfId="3908" priority="4916" operator="containsText" text="Completed Behind Schedule">
      <formula>NOT(ISERROR(SEARCH("Completed Behind Schedule",E34)))</formula>
    </cfRule>
    <cfRule type="containsText" dxfId="3907" priority="4917" operator="containsText" text="Off Target">
      <formula>NOT(ISERROR(SEARCH("Off Target",E34)))</formula>
    </cfRule>
    <cfRule type="containsText" dxfId="3906" priority="4918" operator="containsText" text="In Danger of Falling Behind Target">
      <formula>NOT(ISERROR(SEARCH("In Danger of Falling Behind Target",E34)))</formula>
    </cfRule>
    <cfRule type="containsText" dxfId="3905" priority="4919" operator="containsText" text="On Track to be Achieved">
      <formula>NOT(ISERROR(SEARCH("On Track to be Achieved",E34)))</formula>
    </cfRule>
    <cfRule type="containsText" dxfId="3904" priority="4920" operator="containsText" text="Fully Achieved">
      <formula>NOT(ISERROR(SEARCH("Fully Achieved",E34)))</formula>
    </cfRule>
    <cfRule type="containsText" dxfId="3903" priority="4921" operator="containsText" text="Update not Provided">
      <formula>NOT(ISERROR(SEARCH("Update not Provided",E34)))</formula>
    </cfRule>
    <cfRule type="containsText" dxfId="3902" priority="4922" operator="containsText" text="Not yet due">
      <formula>NOT(ISERROR(SEARCH("Not yet due",E34)))</formula>
    </cfRule>
    <cfRule type="containsText" dxfId="3901" priority="4923" operator="containsText" text="Completed Behind Schedule">
      <formula>NOT(ISERROR(SEARCH("Completed Behind Schedule",E34)))</formula>
    </cfRule>
    <cfRule type="containsText" dxfId="3900" priority="4924" operator="containsText" text="Off Target">
      <formula>NOT(ISERROR(SEARCH("Off Target",E34)))</formula>
    </cfRule>
    <cfRule type="containsText" dxfId="3899" priority="4925" operator="containsText" text="In Danger of Falling Behind Target">
      <formula>NOT(ISERROR(SEARCH("In Danger of Falling Behind Target",E34)))</formula>
    </cfRule>
    <cfRule type="containsText" dxfId="3898" priority="4926" operator="containsText" text="On Track to be Achieved">
      <formula>NOT(ISERROR(SEARCH("On Track to be Achieved",E34)))</formula>
    </cfRule>
    <cfRule type="containsText" dxfId="3897" priority="4927" operator="containsText" text="Fully Achieved">
      <formula>NOT(ISERROR(SEARCH("Fully Achieved",E34)))</formula>
    </cfRule>
    <cfRule type="containsText" dxfId="3896" priority="4928" operator="containsText" text="Fully Achieved">
      <formula>NOT(ISERROR(SEARCH("Fully Achieved",E34)))</formula>
    </cfRule>
    <cfRule type="containsText" dxfId="3895" priority="4929" operator="containsText" text="Fully Achieved">
      <formula>NOT(ISERROR(SEARCH("Fully Achieved",E34)))</formula>
    </cfRule>
    <cfRule type="containsText" dxfId="3894" priority="4930" operator="containsText" text="Deferred">
      <formula>NOT(ISERROR(SEARCH("Deferred",E34)))</formula>
    </cfRule>
    <cfRule type="containsText" dxfId="3893" priority="4931" operator="containsText" text="Deleted">
      <formula>NOT(ISERROR(SEARCH("Deleted",E34)))</formula>
    </cfRule>
    <cfRule type="containsText" dxfId="3892" priority="4932" operator="containsText" text="In Danger of Falling Behind Target">
      <formula>NOT(ISERROR(SEARCH("In Danger of Falling Behind Target",E34)))</formula>
    </cfRule>
    <cfRule type="containsText" dxfId="3891" priority="4933" operator="containsText" text="Not yet due">
      <formula>NOT(ISERROR(SEARCH("Not yet due",E34)))</formula>
    </cfRule>
    <cfRule type="containsText" dxfId="3890" priority="4934" operator="containsText" text="Update not Provided">
      <formula>NOT(ISERROR(SEARCH("Update not Provided",E34)))</formula>
    </cfRule>
  </conditionalFormatting>
  <conditionalFormatting sqref="E36">
    <cfRule type="containsText" dxfId="3889" priority="4863" operator="containsText" text="On track to be achieved">
      <formula>NOT(ISERROR(SEARCH("On track to be achieved",E36)))</formula>
    </cfRule>
    <cfRule type="containsText" dxfId="3888" priority="4864" operator="containsText" text="Deferred">
      <formula>NOT(ISERROR(SEARCH("Deferred",E36)))</formula>
    </cfRule>
    <cfRule type="containsText" dxfId="3887" priority="4865" operator="containsText" text="Deleted">
      <formula>NOT(ISERROR(SEARCH("Deleted",E36)))</formula>
    </cfRule>
    <cfRule type="containsText" dxfId="3886" priority="4866" operator="containsText" text="In Danger of Falling Behind Target">
      <formula>NOT(ISERROR(SEARCH("In Danger of Falling Behind Target",E36)))</formula>
    </cfRule>
    <cfRule type="containsText" dxfId="3885" priority="4867" operator="containsText" text="Not yet due">
      <formula>NOT(ISERROR(SEARCH("Not yet due",E36)))</formula>
    </cfRule>
    <cfRule type="containsText" dxfId="3884" priority="4868" operator="containsText" text="Update not Provided">
      <formula>NOT(ISERROR(SEARCH("Update not Provided",E36)))</formula>
    </cfRule>
    <cfRule type="containsText" dxfId="3883" priority="4869" operator="containsText" text="Not yet due">
      <formula>NOT(ISERROR(SEARCH("Not yet due",E36)))</formula>
    </cfRule>
    <cfRule type="containsText" dxfId="3882" priority="4870" operator="containsText" text="Completed Behind Schedule">
      <formula>NOT(ISERROR(SEARCH("Completed Behind Schedule",E36)))</formula>
    </cfRule>
    <cfRule type="containsText" dxfId="3881" priority="4871" operator="containsText" text="Off Target">
      <formula>NOT(ISERROR(SEARCH("Off Target",E36)))</formula>
    </cfRule>
    <cfRule type="containsText" dxfId="3880" priority="4872" operator="containsText" text="On Track to be Achieved">
      <formula>NOT(ISERROR(SEARCH("On Track to be Achieved",E36)))</formula>
    </cfRule>
    <cfRule type="containsText" dxfId="3879" priority="4873" operator="containsText" text="Fully Achieved">
      <formula>NOT(ISERROR(SEARCH("Fully Achieved",E36)))</formula>
    </cfRule>
    <cfRule type="containsText" dxfId="3878" priority="4874" operator="containsText" text="Not yet due">
      <formula>NOT(ISERROR(SEARCH("Not yet due",E36)))</formula>
    </cfRule>
    <cfRule type="containsText" dxfId="3877" priority="4875" operator="containsText" text="Not Yet Due">
      <formula>NOT(ISERROR(SEARCH("Not Yet Due",E36)))</formula>
    </cfRule>
    <cfRule type="containsText" dxfId="3876" priority="4876" operator="containsText" text="Deferred">
      <formula>NOT(ISERROR(SEARCH("Deferred",E36)))</formula>
    </cfRule>
    <cfRule type="containsText" dxfId="3875" priority="4877" operator="containsText" text="Deleted">
      <formula>NOT(ISERROR(SEARCH("Deleted",E36)))</formula>
    </cfRule>
    <cfRule type="containsText" dxfId="3874" priority="4878" operator="containsText" text="In Danger of Falling Behind Target">
      <formula>NOT(ISERROR(SEARCH("In Danger of Falling Behind Target",E36)))</formula>
    </cfRule>
    <cfRule type="containsText" dxfId="3873" priority="4879" operator="containsText" text="Not yet due">
      <formula>NOT(ISERROR(SEARCH("Not yet due",E36)))</formula>
    </cfRule>
    <cfRule type="containsText" dxfId="3872" priority="4880" operator="containsText" text="Completed Behind Schedule">
      <formula>NOT(ISERROR(SEARCH("Completed Behind Schedule",E36)))</formula>
    </cfRule>
    <cfRule type="containsText" dxfId="3871" priority="4881" operator="containsText" text="Off Target">
      <formula>NOT(ISERROR(SEARCH("Off Target",E36)))</formula>
    </cfRule>
    <cfRule type="containsText" dxfId="3870" priority="4882" operator="containsText" text="In Danger of Falling Behind Target">
      <formula>NOT(ISERROR(SEARCH("In Danger of Falling Behind Target",E36)))</formula>
    </cfRule>
    <cfRule type="containsText" dxfId="3869" priority="4883" operator="containsText" text="On Track to be Achieved">
      <formula>NOT(ISERROR(SEARCH("On Track to be Achieved",E36)))</formula>
    </cfRule>
    <cfRule type="containsText" dxfId="3868" priority="4884" operator="containsText" text="Fully Achieved">
      <formula>NOT(ISERROR(SEARCH("Fully Achieved",E36)))</formula>
    </cfRule>
    <cfRule type="containsText" dxfId="3867" priority="4885" operator="containsText" text="Update not Provided">
      <formula>NOT(ISERROR(SEARCH("Update not Provided",E36)))</formula>
    </cfRule>
    <cfRule type="containsText" dxfId="3866" priority="4886" operator="containsText" text="Not yet due">
      <formula>NOT(ISERROR(SEARCH("Not yet due",E36)))</formula>
    </cfRule>
    <cfRule type="containsText" dxfId="3865" priority="4887" operator="containsText" text="Completed Behind Schedule">
      <formula>NOT(ISERROR(SEARCH("Completed Behind Schedule",E36)))</formula>
    </cfRule>
    <cfRule type="containsText" dxfId="3864" priority="4888" operator="containsText" text="Off Target">
      <formula>NOT(ISERROR(SEARCH("Off Target",E36)))</formula>
    </cfRule>
    <cfRule type="containsText" dxfId="3863" priority="4889" operator="containsText" text="In Danger of Falling Behind Target">
      <formula>NOT(ISERROR(SEARCH("In Danger of Falling Behind Target",E36)))</formula>
    </cfRule>
    <cfRule type="containsText" dxfId="3862" priority="4890" operator="containsText" text="On Track to be Achieved">
      <formula>NOT(ISERROR(SEARCH("On Track to be Achieved",E36)))</formula>
    </cfRule>
    <cfRule type="containsText" dxfId="3861" priority="4891" operator="containsText" text="Fully Achieved">
      <formula>NOT(ISERROR(SEARCH("Fully Achieved",E36)))</formula>
    </cfRule>
    <cfRule type="containsText" dxfId="3860" priority="4892" operator="containsText" text="Fully Achieved">
      <formula>NOT(ISERROR(SEARCH("Fully Achieved",E36)))</formula>
    </cfRule>
    <cfRule type="containsText" dxfId="3859" priority="4893" operator="containsText" text="Fully Achieved">
      <formula>NOT(ISERROR(SEARCH("Fully Achieved",E36)))</formula>
    </cfRule>
    <cfRule type="containsText" dxfId="3858" priority="4894" operator="containsText" text="Deferred">
      <formula>NOT(ISERROR(SEARCH("Deferred",E36)))</formula>
    </cfRule>
    <cfRule type="containsText" dxfId="3857" priority="4895" operator="containsText" text="Deleted">
      <formula>NOT(ISERROR(SEARCH("Deleted",E36)))</formula>
    </cfRule>
    <cfRule type="containsText" dxfId="3856" priority="4896" operator="containsText" text="In Danger of Falling Behind Target">
      <formula>NOT(ISERROR(SEARCH("In Danger of Falling Behind Target",E36)))</formula>
    </cfRule>
    <cfRule type="containsText" dxfId="3855" priority="4897" operator="containsText" text="Not yet due">
      <formula>NOT(ISERROR(SEARCH("Not yet due",E36)))</formula>
    </cfRule>
    <cfRule type="containsText" dxfId="3854" priority="4898" operator="containsText" text="Update not Provided">
      <formula>NOT(ISERROR(SEARCH("Update not Provided",E36)))</formula>
    </cfRule>
  </conditionalFormatting>
  <conditionalFormatting sqref="E42:E43">
    <cfRule type="containsText" dxfId="3853" priority="4791" operator="containsText" text="On track to be achieved">
      <formula>NOT(ISERROR(SEARCH("On track to be achieved",E42)))</formula>
    </cfRule>
    <cfRule type="containsText" dxfId="3852" priority="4792" operator="containsText" text="Deferred">
      <formula>NOT(ISERROR(SEARCH("Deferred",E42)))</formula>
    </cfRule>
    <cfRule type="containsText" dxfId="3851" priority="4793" operator="containsText" text="Deleted">
      <formula>NOT(ISERROR(SEARCH("Deleted",E42)))</formula>
    </cfRule>
    <cfRule type="containsText" dxfId="3850" priority="4794" operator="containsText" text="In Danger of Falling Behind Target">
      <formula>NOT(ISERROR(SEARCH("In Danger of Falling Behind Target",E42)))</formula>
    </cfRule>
    <cfRule type="containsText" dxfId="3849" priority="4795" operator="containsText" text="Not yet due">
      <formula>NOT(ISERROR(SEARCH("Not yet due",E42)))</formula>
    </cfRule>
    <cfRule type="containsText" dxfId="3848" priority="4796" operator="containsText" text="Update not Provided">
      <formula>NOT(ISERROR(SEARCH("Update not Provided",E42)))</formula>
    </cfRule>
    <cfRule type="containsText" dxfId="3847" priority="4797" operator="containsText" text="Not yet due">
      <formula>NOT(ISERROR(SEARCH("Not yet due",E42)))</formula>
    </cfRule>
    <cfRule type="containsText" dxfId="3846" priority="4798" operator="containsText" text="Completed Behind Schedule">
      <formula>NOT(ISERROR(SEARCH("Completed Behind Schedule",E42)))</formula>
    </cfRule>
    <cfRule type="containsText" dxfId="3845" priority="4799" operator="containsText" text="Off Target">
      <formula>NOT(ISERROR(SEARCH("Off Target",E42)))</formula>
    </cfRule>
    <cfRule type="containsText" dxfId="3844" priority="4800" operator="containsText" text="On Track to be Achieved">
      <formula>NOT(ISERROR(SEARCH("On Track to be Achieved",E42)))</formula>
    </cfRule>
    <cfRule type="containsText" dxfId="3843" priority="4801" operator="containsText" text="Fully Achieved">
      <formula>NOT(ISERROR(SEARCH("Fully Achieved",E42)))</formula>
    </cfRule>
    <cfRule type="containsText" dxfId="3842" priority="4802" operator="containsText" text="Not yet due">
      <formula>NOT(ISERROR(SEARCH("Not yet due",E42)))</formula>
    </cfRule>
    <cfRule type="containsText" dxfId="3841" priority="4803" operator="containsText" text="Not Yet Due">
      <formula>NOT(ISERROR(SEARCH("Not Yet Due",E42)))</formula>
    </cfRule>
    <cfRule type="containsText" dxfId="3840" priority="4804" operator="containsText" text="Deferred">
      <formula>NOT(ISERROR(SEARCH("Deferred",E42)))</formula>
    </cfRule>
    <cfRule type="containsText" dxfId="3839" priority="4805" operator="containsText" text="Deleted">
      <formula>NOT(ISERROR(SEARCH("Deleted",E42)))</formula>
    </cfRule>
    <cfRule type="containsText" dxfId="3838" priority="4806" operator="containsText" text="In Danger of Falling Behind Target">
      <formula>NOT(ISERROR(SEARCH("In Danger of Falling Behind Target",E42)))</formula>
    </cfRule>
    <cfRule type="containsText" dxfId="3837" priority="4807" operator="containsText" text="Not yet due">
      <formula>NOT(ISERROR(SEARCH("Not yet due",E42)))</formula>
    </cfRule>
    <cfRule type="containsText" dxfId="3836" priority="4808" operator="containsText" text="Completed Behind Schedule">
      <formula>NOT(ISERROR(SEARCH("Completed Behind Schedule",E42)))</formula>
    </cfRule>
    <cfRule type="containsText" dxfId="3835" priority="4809" operator="containsText" text="Off Target">
      <formula>NOT(ISERROR(SEARCH("Off Target",E42)))</formula>
    </cfRule>
    <cfRule type="containsText" dxfId="3834" priority="4810" operator="containsText" text="In Danger of Falling Behind Target">
      <formula>NOT(ISERROR(SEARCH("In Danger of Falling Behind Target",E42)))</formula>
    </cfRule>
    <cfRule type="containsText" dxfId="3833" priority="4811" operator="containsText" text="On Track to be Achieved">
      <formula>NOT(ISERROR(SEARCH("On Track to be Achieved",E42)))</formula>
    </cfRule>
    <cfRule type="containsText" dxfId="3832" priority="4812" operator="containsText" text="Fully Achieved">
      <formula>NOT(ISERROR(SEARCH("Fully Achieved",E42)))</formula>
    </cfRule>
    <cfRule type="containsText" dxfId="3831" priority="4813" operator="containsText" text="Update not Provided">
      <formula>NOT(ISERROR(SEARCH("Update not Provided",E42)))</formula>
    </cfRule>
    <cfRule type="containsText" dxfId="3830" priority="4814" operator="containsText" text="Not yet due">
      <formula>NOT(ISERROR(SEARCH("Not yet due",E42)))</formula>
    </cfRule>
    <cfRule type="containsText" dxfId="3829" priority="4815" operator="containsText" text="Completed Behind Schedule">
      <formula>NOT(ISERROR(SEARCH("Completed Behind Schedule",E42)))</formula>
    </cfRule>
    <cfRule type="containsText" dxfId="3828" priority="4816" operator="containsText" text="Off Target">
      <formula>NOT(ISERROR(SEARCH("Off Target",E42)))</formula>
    </cfRule>
    <cfRule type="containsText" dxfId="3827" priority="4817" operator="containsText" text="In Danger of Falling Behind Target">
      <formula>NOT(ISERROR(SEARCH("In Danger of Falling Behind Target",E42)))</formula>
    </cfRule>
    <cfRule type="containsText" dxfId="3826" priority="4818" operator="containsText" text="On Track to be Achieved">
      <formula>NOT(ISERROR(SEARCH("On Track to be Achieved",E42)))</formula>
    </cfRule>
    <cfRule type="containsText" dxfId="3825" priority="4819" operator="containsText" text="Fully Achieved">
      <formula>NOT(ISERROR(SEARCH("Fully Achieved",E42)))</formula>
    </cfRule>
    <cfRule type="containsText" dxfId="3824" priority="4820" operator="containsText" text="Fully Achieved">
      <formula>NOT(ISERROR(SEARCH("Fully Achieved",E42)))</formula>
    </cfRule>
    <cfRule type="containsText" dxfId="3823" priority="4821" operator="containsText" text="Fully Achieved">
      <formula>NOT(ISERROR(SEARCH("Fully Achieved",E42)))</formula>
    </cfRule>
    <cfRule type="containsText" dxfId="3822" priority="4822" operator="containsText" text="Deferred">
      <formula>NOT(ISERROR(SEARCH("Deferred",E42)))</formula>
    </cfRule>
    <cfRule type="containsText" dxfId="3821" priority="4823" operator="containsText" text="Deleted">
      <formula>NOT(ISERROR(SEARCH("Deleted",E42)))</formula>
    </cfRule>
    <cfRule type="containsText" dxfId="3820" priority="4824" operator="containsText" text="In Danger of Falling Behind Target">
      <formula>NOT(ISERROR(SEARCH("In Danger of Falling Behind Target",E42)))</formula>
    </cfRule>
    <cfRule type="containsText" dxfId="3819" priority="4825" operator="containsText" text="Not yet due">
      <formula>NOT(ISERROR(SEARCH("Not yet due",E42)))</formula>
    </cfRule>
    <cfRule type="containsText" dxfId="3818" priority="4826" operator="containsText" text="Update not Provided">
      <formula>NOT(ISERROR(SEARCH("Update not Provided",E42)))</formula>
    </cfRule>
  </conditionalFormatting>
  <conditionalFormatting sqref="E48 E51 E55">
    <cfRule type="containsText" dxfId="3817" priority="4755" operator="containsText" text="On track to be achieved">
      <formula>NOT(ISERROR(SEARCH("On track to be achieved",E48)))</formula>
    </cfRule>
    <cfRule type="containsText" dxfId="3816" priority="4756" operator="containsText" text="Deferred">
      <formula>NOT(ISERROR(SEARCH("Deferred",E48)))</formula>
    </cfRule>
    <cfRule type="containsText" dxfId="3815" priority="4757" operator="containsText" text="Deleted">
      <formula>NOT(ISERROR(SEARCH("Deleted",E48)))</formula>
    </cfRule>
    <cfRule type="containsText" dxfId="3814" priority="4758" operator="containsText" text="In Danger of Falling Behind Target">
      <formula>NOT(ISERROR(SEARCH("In Danger of Falling Behind Target",E48)))</formula>
    </cfRule>
    <cfRule type="containsText" dxfId="3813" priority="4759" operator="containsText" text="Not yet due">
      <formula>NOT(ISERROR(SEARCH("Not yet due",E48)))</formula>
    </cfRule>
    <cfRule type="containsText" dxfId="3812" priority="4760" operator="containsText" text="Update not Provided">
      <formula>NOT(ISERROR(SEARCH("Update not Provided",E48)))</formula>
    </cfRule>
    <cfRule type="containsText" dxfId="3811" priority="4761" operator="containsText" text="Not yet due">
      <formula>NOT(ISERROR(SEARCH("Not yet due",E48)))</formula>
    </cfRule>
    <cfRule type="containsText" dxfId="3810" priority="4762" operator="containsText" text="Completed Behind Schedule">
      <formula>NOT(ISERROR(SEARCH("Completed Behind Schedule",E48)))</formula>
    </cfRule>
    <cfRule type="containsText" dxfId="3809" priority="4763" operator="containsText" text="Off Target">
      <formula>NOT(ISERROR(SEARCH("Off Target",E48)))</formula>
    </cfRule>
    <cfRule type="containsText" dxfId="3808" priority="4764" operator="containsText" text="On Track to be Achieved">
      <formula>NOT(ISERROR(SEARCH("On Track to be Achieved",E48)))</formula>
    </cfRule>
    <cfRule type="containsText" dxfId="3807" priority="4765" operator="containsText" text="Fully Achieved">
      <formula>NOT(ISERROR(SEARCH("Fully Achieved",E48)))</formula>
    </cfRule>
    <cfRule type="containsText" dxfId="3806" priority="4766" operator="containsText" text="Not yet due">
      <formula>NOT(ISERROR(SEARCH("Not yet due",E48)))</formula>
    </cfRule>
    <cfRule type="containsText" dxfId="3805" priority="4767" operator="containsText" text="Not Yet Due">
      <formula>NOT(ISERROR(SEARCH("Not Yet Due",E48)))</formula>
    </cfRule>
    <cfRule type="containsText" dxfId="3804" priority="4768" operator="containsText" text="Deferred">
      <formula>NOT(ISERROR(SEARCH("Deferred",E48)))</formula>
    </cfRule>
    <cfRule type="containsText" dxfId="3803" priority="4769" operator="containsText" text="Deleted">
      <formula>NOT(ISERROR(SEARCH("Deleted",E48)))</formula>
    </cfRule>
    <cfRule type="containsText" dxfId="3802" priority="4770" operator="containsText" text="In Danger of Falling Behind Target">
      <formula>NOT(ISERROR(SEARCH("In Danger of Falling Behind Target",E48)))</formula>
    </cfRule>
    <cfRule type="containsText" dxfId="3801" priority="4771" operator="containsText" text="Not yet due">
      <formula>NOT(ISERROR(SEARCH("Not yet due",E48)))</formula>
    </cfRule>
    <cfRule type="containsText" dxfId="3800" priority="4772" operator="containsText" text="Completed Behind Schedule">
      <formula>NOT(ISERROR(SEARCH("Completed Behind Schedule",E48)))</formula>
    </cfRule>
    <cfRule type="containsText" dxfId="3799" priority="4773" operator="containsText" text="Off Target">
      <formula>NOT(ISERROR(SEARCH("Off Target",E48)))</formula>
    </cfRule>
    <cfRule type="containsText" dxfId="3798" priority="4774" operator="containsText" text="In Danger of Falling Behind Target">
      <formula>NOT(ISERROR(SEARCH("In Danger of Falling Behind Target",E48)))</formula>
    </cfRule>
    <cfRule type="containsText" dxfId="3797" priority="4775" operator="containsText" text="On Track to be Achieved">
      <formula>NOT(ISERROR(SEARCH("On Track to be Achieved",E48)))</formula>
    </cfRule>
    <cfRule type="containsText" dxfId="3796" priority="4776" operator="containsText" text="Fully Achieved">
      <formula>NOT(ISERROR(SEARCH("Fully Achieved",E48)))</formula>
    </cfRule>
    <cfRule type="containsText" dxfId="3795" priority="4777" operator="containsText" text="Update not Provided">
      <formula>NOT(ISERROR(SEARCH("Update not Provided",E48)))</formula>
    </cfRule>
    <cfRule type="containsText" dxfId="3794" priority="4778" operator="containsText" text="Not yet due">
      <formula>NOT(ISERROR(SEARCH("Not yet due",E48)))</formula>
    </cfRule>
    <cfRule type="containsText" dxfId="3793" priority="4779" operator="containsText" text="Completed Behind Schedule">
      <formula>NOT(ISERROR(SEARCH("Completed Behind Schedule",E48)))</formula>
    </cfRule>
    <cfRule type="containsText" dxfId="3792" priority="4780" operator="containsText" text="Off Target">
      <formula>NOT(ISERROR(SEARCH("Off Target",E48)))</formula>
    </cfRule>
    <cfRule type="containsText" dxfId="3791" priority="4781" operator="containsText" text="In Danger of Falling Behind Target">
      <formula>NOT(ISERROR(SEARCH("In Danger of Falling Behind Target",E48)))</formula>
    </cfRule>
    <cfRule type="containsText" dxfId="3790" priority="4782" operator="containsText" text="On Track to be Achieved">
      <formula>NOT(ISERROR(SEARCH("On Track to be Achieved",E48)))</formula>
    </cfRule>
    <cfRule type="containsText" dxfId="3789" priority="4783" operator="containsText" text="Fully Achieved">
      <formula>NOT(ISERROR(SEARCH("Fully Achieved",E48)))</formula>
    </cfRule>
    <cfRule type="containsText" dxfId="3788" priority="4784" operator="containsText" text="Fully Achieved">
      <formula>NOT(ISERROR(SEARCH("Fully Achieved",E48)))</formula>
    </cfRule>
    <cfRule type="containsText" dxfId="3787" priority="4785" operator="containsText" text="Fully Achieved">
      <formula>NOT(ISERROR(SEARCH("Fully Achieved",E48)))</formula>
    </cfRule>
    <cfRule type="containsText" dxfId="3786" priority="4786" operator="containsText" text="Deferred">
      <formula>NOT(ISERROR(SEARCH("Deferred",E48)))</formula>
    </cfRule>
    <cfRule type="containsText" dxfId="3785" priority="4787" operator="containsText" text="Deleted">
      <formula>NOT(ISERROR(SEARCH("Deleted",E48)))</formula>
    </cfRule>
    <cfRule type="containsText" dxfId="3784" priority="4788" operator="containsText" text="In Danger of Falling Behind Target">
      <formula>NOT(ISERROR(SEARCH("In Danger of Falling Behind Target",E48)))</formula>
    </cfRule>
    <cfRule type="containsText" dxfId="3783" priority="4789" operator="containsText" text="Not yet due">
      <formula>NOT(ISERROR(SEARCH("Not yet due",E48)))</formula>
    </cfRule>
    <cfRule type="containsText" dxfId="3782" priority="4790" operator="containsText" text="Update not Provided">
      <formula>NOT(ISERROR(SEARCH("Update not Provided",E48)))</formula>
    </cfRule>
  </conditionalFormatting>
  <conditionalFormatting sqref="E62:E63">
    <cfRule type="containsText" dxfId="3781" priority="4719" operator="containsText" text="On track to be achieved">
      <formula>NOT(ISERROR(SEARCH("On track to be achieved",E62)))</formula>
    </cfRule>
    <cfRule type="containsText" dxfId="3780" priority="4720" operator="containsText" text="Deferred">
      <formula>NOT(ISERROR(SEARCH("Deferred",E62)))</formula>
    </cfRule>
    <cfRule type="containsText" dxfId="3779" priority="4721" operator="containsText" text="Deleted">
      <formula>NOT(ISERROR(SEARCH("Deleted",E62)))</formula>
    </cfRule>
    <cfRule type="containsText" dxfId="3778" priority="4722" operator="containsText" text="In Danger of Falling Behind Target">
      <formula>NOT(ISERROR(SEARCH("In Danger of Falling Behind Target",E62)))</formula>
    </cfRule>
    <cfRule type="containsText" dxfId="3777" priority="4723" operator="containsText" text="Not yet due">
      <formula>NOT(ISERROR(SEARCH("Not yet due",E62)))</formula>
    </cfRule>
    <cfRule type="containsText" dxfId="3776" priority="4724" operator="containsText" text="Update not Provided">
      <formula>NOT(ISERROR(SEARCH("Update not Provided",E62)))</formula>
    </cfRule>
    <cfRule type="containsText" dxfId="3775" priority="4725" operator="containsText" text="Not yet due">
      <formula>NOT(ISERROR(SEARCH("Not yet due",E62)))</formula>
    </cfRule>
    <cfRule type="containsText" dxfId="3774" priority="4726" operator="containsText" text="Completed Behind Schedule">
      <formula>NOT(ISERROR(SEARCH("Completed Behind Schedule",E62)))</formula>
    </cfRule>
    <cfRule type="containsText" dxfId="3773" priority="4727" operator="containsText" text="Off Target">
      <formula>NOT(ISERROR(SEARCH("Off Target",E62)))</formula>
    </cfRule>
    <cfRule type="containsText" dxfId="3772" priority="4728" operator="containsText" text="On Track to be Achieved">
      <formula>NOT(ISERROR(SEARCH("On Track to be Achieved",E62)))</formula>
    </cfRule>
    <cfRule type="containsText" dxfId="3771" priority="4729" operator="containsText" text="Fully Achieved">
      <formula>NOT(ISERROR(SEARCH("Fully Achieved",E62)))</formula>
    </cfRule>
    <cfRule type="containsText" dxfId="3770" priority="4730" operator="containsText" text="Not yet due">
      <formula>NOT(ISERROR(SEARCH("Not yet due",E62)))</formula>
    </cfRule>
    <cfRule type="containsText" dxfId="3769" priority="4731" operator="containsText" text="Not Yet Due">
      <formula>NOT(ISERROR(SEARCH("Not Yet Due",E62)))</formula>
    </cfRule>
    <cfRule type="containsText" dxfId="3768" priority="4732" operator="containsText" text="Deferred">
      <formula>NOT(ISERROR(SEARCH("Deferred",E62)))</formula>
    </cfRule>
    <cfRule type="containsText" dxfId="3767" priority="4733" operator="containsText" text="Deleted">
      <formula>NOT(ISERROR(SEARCH("Deleted",E62)))</formula>
    </cfRule>
    <cfRule type="containsText" dxfId="3766" priority="4734" operator="containsText" text="In Danger of Falling Behind Target">
      <formula>NOT(ISERROR(SEARCH("In Danger of Falling Behind Target",E62)))</formula>
    </cfRule>
    <cfRule type="containsText" dxfId="3765" priority="4735" operator="containsText" text="Not yet due">
      <formula>NOT(ISERROR(SEARCH("Not yet due",E62)))</formula>
    </cfRule>
    <cfRule type="containsText" dxfId="3764" priority="4736" operator="containsText" text="Completed Behind Schedule">
      <formula>NOT(ISERROR(SEARCH("Completed Behind Schedule",E62)))</formula>
    </cfRule>
    <cfRule type="containsText" dxfId="3763" priority="4737" operator="containsText" text="Off Target">
      <formula>NOT(ISERROR(SEARCH("Off Target",E62)))</formula>
    </cfRule>
    <cfRule type="containsText" dxfId="3762" priority="4738" operator="containsText" text="In Danger of Falling Behind Target">
      <formula>NOT(ISERROR(SEARCH("In Danger of Falling Behind Target",E62)))</formula>
    </cfRule>
    <cfRule type="containsText" dxfId="3761" priority="4739" operator="containsText" text="On Track to be Achieved">
      <formula>NOT(ISERROR(SEARCH("On Track to be Achieved",E62)))</formula>
    </cfRule>
    <cfRule type="containsText" dxfId="3760" priority="4740" operator="containsText" text="Fully Achieved">
      <formula>NOT(ISERROR(SEARCH("Fully Achieved",E62)))</formula>
    </cfRule>
    <cfRule type="containsText" dxfId="3759" priority="4741" operator="containsText" text="Update not Provided">
      <formula>NOT(ISERROR(SEARCH("Update not Provided",E62)))</formula>
    </cfRule>
    <cfRule type="containsText" dxfId="3758" priority="4742" operator="containsText" text="Not yet due">
      <formula>NOT(ISERROR(SEARCH("Not yet due",E62)))</formula>
    </cfRule>
    <cfRule type="containsText" dxfId="3757" priority="4743" operator="containsText" text="Completed Behind Schedule">
      <formula>NOT(ISERROR(SEARCH("Completed Behind Schedule",E62)))</formula>
    </cfRule>
    <cfRule type="containsText" dxfId="3756" priority="4744" operator="containsText" text="Off Target">
      <formula>NOT(ISERROR(SEARCH("Off Target",E62)))</formula>
    </cfRule>
    <cfRule type="containsText" dxfId="3755" priority="4745" operator="containsText" text="In Danger of Falling Behind Target">
      <formula>NOT(ISERROR(SEARCH("In Danger of Falling Behind Target",E62)))</formula>
    </cfRule>
    <cfRule type="containsText" dxfId="3754" priority="4746" operator="containsText" text="On Track to be Achieved">
      <formula>NOT(ISERROR(SEARCH("On Track to be Achieved",E62)))</formula>
    </cfRule>
    <cfRule type="containsText" dxfId="3753" priority="4747" operator="containsText" text="Fully Achieved">
      <formula>NOT(ISERROR(SEARCH("Fully Achieved",E62)))</formula>
    </cfRule>
    <cfRule type="containsText" dxfId="3752" priority="4748" operator="containsText" text="Fully Achieved">
      <formula>NOT(ISERROR(SEARCH("Fully Achieved",E62)))</formula>
    </cfRule>
    <cfRule type="containsText" dxfId="3751" priority="4749" operator="containsText" text="Fully Achieved">
      <formula>NOT(ISERROR(SEARCH("Fully Achieved",E62)))</formula>
    </cfRule>
    <cfRule type="containsText" dxfId="3750" priority="4750" operator="containsText" text="Deferred">
      <formula>NOT(ISERROR(SEARCH("Deferred",E62)))</formula>
    </cfRule>
    <cfRule type="containsText" dxfId="3749" priority="4751" operator="containsText" text="Deleted">
      <formula>NOT(ISERROR(SEARCH("Deleted",E62)))</formula>
    </cfRule>
    <cfRule type="containsText" dxfId="3748" priority="4752" operator="containsText" text="In Danger of Falling Behind Target">
      <formula>NOT(ISERROR(SEARCH("In Danger of Falling Behind Target",E62)))</formula>
    </cfRule>
    <cfRule type="containsText" dxfId="3747" priority="4753" operator="containsText" text="Not yet due">
      <formula>NOT(ISERROR(SEARCH("Not yet due",E62)))</formula>
    </cfRule>
    <cfRule type="containsText" dxfId="3746" priority="4754" operator="containsText" text="Update not Provided">
      <formula>NOT(ISERROR(SEARCH("Update not Provided",E62)))</formula>
    </cfRule>
  </conditionalFormatting>
  <conditionalFormatting sqref="E71:E74 E76">
    <cfRule type="containsText" dxfId="3745" priority="4647" operator="containsText" text="On track to be achieved">
      <formula>NOT(ISERROR(SEARCH("On track to be achieved",E71)))</formula>
    </cfRule>
    <cfRule type="containsText" dxfId="3744" priority="4648" operator="containsText" text="Deferred">
      <formula>NOT(ISERROR(SEARCH("Deferred",E71)))</formula>
    </cfRule>
    <cfRule type="containsText" dxfId="3743" priority="4649" operator="containsText" text="Deleted">
      <formula>NOT(ISERROR(SEARCH("Deleted",E71)))</formula>
    </cfRule>
    <cfRule type="containsText" dxfId="3742" priority="4650" operator="containsText" text="In Danger of Falling Behind Target">
      <formula>NOT(ISERROR(SEARCH("In Danger of Falling Behind Target",E71)))</formula>
    </cfRule>
    <cfRule type="containsText" dxfId="3741" priority="4651" operator="containsText" text="Not yet due">
      <formula>NOT(ISERROR(SEARCH("Not yet due",E71)))</formula>
    </cfRule>
    <cfRule type="containsText" dxfId="3740" priority="4652" operator="containsText" text="Update not Provided">
      <formula>NOT(ISERROR(SEARCH("Update not Provided",E71)))</formula>
    </cfRule>
    <cfRule type="containsText" dxfId="3739" priority="4653" operator="containsText" text="Not yet due">
      <formula>NOT(ISERROR(SEARCH("Not yet due",E71)))</formula>
    </cfRule>
    <cfRule type="containsText" dxfId="3738" priority="4654" operator="containsText" text="Completed Behind Schedule">
      <formula>NOT(ISERROR(SEARCH("Completed Behind Schedule",E71)))</formula>
    </cfRule>
    <cfRule type="containsText" dxfId="3737" priority="4655" operator="containsText" text="Off Target">
      <formula>NOT(ISERROR(SEARCH("Off Target",E71)))</formula>
    </cfRule>
    <cfRule type="containsText" dxfId="3736" priority="4656" operator="containsText" text="On Track to be Achieved">
      <formula>NOT(ISERROR(SEARCH("On Track to be Achieved",E71)))</formula>
    </cfRule>
    <cfRule type="containsText" dxfId="3735" priority="4657" operator="containsText" text="Fully Achieved">
      <formula>NOT(ISERROR(SEARCH("Fully Achieved",E71)))</formula>
    </cfRule>
    <cfRule type="containsText" dxfId="3734" priority="4658" operator="containsText" text="Not yet due">
      <formula>NOT(ISERROR(SEARCH("Not yet due",E71)))</formula>
    </cfRule>
    <cfRule type="containsText" dxfId="3733" priority="4659" operator="containsText" text="Not Yet Due">
      <formula>NOT(ISERROR(SEARCH("Not Yet Due",E71)))</formula>
    </cfRule>
    <cfRule type="containsText" dxfId="3732" priority="4660" operator="containsText" text="Deferred">
      <formula>NOT(ISERROR(SEARCH("Deferred",E71)))</formula>
    </cfRule>
    <cfRule type="containsText" dxfId="3731" priority="4661" operator="containsText" text="Deleted">
      <formula>NOT(ISERROR(SEARCH("Deleted",E71)))</formula>
    </cfRule>
    <cfRule type="containsText" dxfId="3730" priority="4662" operator="containsText" text="In Danger of Falling Behind Target">
      <formula>NOT(ISERROR(SEARCH("In Danger of Falling Behind Target",E71)))</formula>
    </cfRule>
    <cfRule type="containsText" dxfId="3729" priority="4663" operator="containsText" text="Not yet due">
      <formula>NOT(ISERROR(SEARCH("Not yet due",E71)))</formula>
    </cfRule>
    <cfRule type="containsText" dxfId="3728" priority="4664" operator="containsText" text="Completed Behind Schedule">
      <formula>NOT(ISERROR(SEARCH("Completed Behind Schedule",E71)))</formula>
    </cfRule>
    <cfRule type="containsText" dxfId="3727" priority="4665" operator="containsText" text="Off Target">
      <formula>NOT(ISERROR(SEARCH("Off Target",E71)))</formula>
    </cfRule>
    <cfRule type="containsText" dxfId="3726" priority="4666" operator="containsText" text="In Danger of Falling Behind Target">
      <formula>NOT(ISERROR(SEARCH("In Danger of Falling Behind Target",E71)))</formula>
    </cfRule>
    <cfRule type="containsText" dxfId="3725" priority="4667" operator="containsText" text="On Track to be Achieved">
      <formula>NOT(ISERROR(SEARCH("On Track to be Achieved",E71)))</formula>
    </cfRule>
    <cfRule type="containsText" dxfId="3724" priority="4668" operator="containsText" text="Fully Achieved">
      <formula>NOT(ISERROR(SEARCH("Fully Achieved",E71)))</formula>
    </cfRule>
    <cfRule type="containsText" dxfId="3723" priority="4669" operator="containsText" text="Update not Provided">
      <formula>NOT(ISERROR(SEARCH("Update not Provided",E71)))</formula>
    </cfRule>
    <cfRule type="containsText" dxfId="3722" priority="4670" operator="containsText" text="Not yet due">
      <formula>NOT(ISERROR(SEARCH("Not yet due",E71)))</formula>
    </cfRule>
    <cfRule type="containsText" dxfId="3721" priority="4671" operator="containsText" text="Completed Behind Schedule">
      <formula>NOT(ISERROR(SEARCH("Completed Behind Schedule",E71)))</formula>
    </cfRule>
    <cfRule type="containsText" dxfId="3720" priority="4672" operator="containsText" text="Off Target">
      <formula>NOT(ISERROR(SEARCH("Off Target",E71)))</formula>
    </cfRule>
    <cfRule type="containsText" dxfId="3719" priority="4673" operator="containsText" text="In Danger of Falling Behind Target">
      <formula>NOT(ISERROR(SEARCH("In Danger of Falling Behind Target",E71)))</formula>
    </cfRule>
    <cfRule type="containsText" dxfId="3718" priority="4674" operator="containsText" text="On Track to be Achieved">
      <formula>NOT(ISERROR(SEARCH("On Track to be Achieved",E71)))</formula>
    </cfRule>
    <cfRule type="containsText" dxfId="3717" priority="4675" operator="containsText" text="Fully Achieved">
      <formula>NOT(ISERROR(SEARCH("Fully Achieved",E71)))</formula>
    </cfRule>
    <cfRule type="containsText" dxfId="3716" priority="4676" operator="containsText" text="Fully Achieved">
      <formula>NOT(ISERROR(SEARCH("Fully Achieved",E71)))</formula>
    </cfRule>
    <cfRule type="containsText" dxfId="3715" priority="4677" operator="containsText" text="Fully Achieved">
      <formula>NOT(ISERROR(SEARCH("Fully Achieved",E71)))</formula>
    </cfRule>
    <cfRule type="containsText" dxfId="3714" priority="4678" operator="containsText" text="Deferred">
      <formula>NOT(ISERROR(SEARCH("Deferred",E71)))</formula>
    </cfRule>
    <cfRule type="containsText" dxfId="3713" priority="4679" operator="containsText" text="Deleted">
      <formula>NOT(ISERROR(SEARCH("Deleted",E71)))</formula>
    </cfRule>
    <cfRule type="containsText" dxfId="3712" priority="4680" operator="containsText" text="In Danger of Falling Behind Target">
      <formula>NOT(ISERROR(SEARCH("In Danger of Falling Behind Target",E71)))</formula>
    </cfRule>
    <cfRule type="containsText" dxfId="3711" priority="4681" operator="containsText" text="Not yet due">
      <formula>NOT(ISERROR(SEARCH("Not yet due",E71)))</formula>
    </cfRule>
    <cfRule type="containsText" dxfId="3710" priority="4682" operator="containsText" text="Update not Provided">
      <formula>NOT(ISERROR(SEARCH("Update not Provided",E71)))</formula>
    </cfRule>
  </conditionalFormatting>
  <conditionalFormatting sqref="E84">
    <cfRule type="containsText" dxfId="3709" priority="4575" operator="containsText" text="On track to be achieved">
      <formula>NOT(ISERROR(SEARCH("On track to be achieved",E84)))</formula>
    </cfRule>
    <cfRule type="containsText" dxfId="3708" priority="4576" operator="containsText" text="Deferred">
      <formula>NOT(ISERROR(SEARCH("Deferred",E84)))</formula>
    </cfRule>
    <cfRule type="containsText" dxfId="3707" priority="4577" operator="containsText" text="Deleted">
      <formula>NOT(ISERROR(SEARCH("Deleted",E84)))</formula>
    </cfRule>
    <cfRule type="containsText" dxfId="3706" priority="4578" operator="containsText" text="In Danger of Falling Behind Target">
      <formula>NOT(ISERROR(SEARCH("In Danger of Falling Behind Target",E84)))</formula>
    </cfRule>
    <cfRule type="containsText" dxfId="3705" priority="4579" operator="containsText" text="Not yet due">
      <formula>NOT(ISERROR(SEARCH("Not yet due",E84)))</formula>
    </cfRule>
    <cfRule type="containsText" dxfId="3704" priority="4580" operator="containsText" text="Update not Provided">
      <formula>NOT(ISERROR(SEARCH("Update not Provided",E84)))</formula>
    </cfRule>
    <cfRule type="containsText" dxfId="3703" priority="4581" operator="containsText" text="Not yet due">
      <formula>NOT(ISERROR(SEARCH("Not yet due",E84)))</formula>
    </cfRule>
    <cfRule type="containsText" dxfId="3702" priority="4582" operator="containsText" text="Completed Behind Schedule">
      <formula>NOT(ISERROR(SEARCH("Completed Behind Schedule",E84)))</formula>
    </cfRule>
    <cfRule type="containsText" dxfId="3701" priority="4583" operator="containsText" text="Off Target">
      <formula>NOT(ISERROR(SEARCH("Off Target",E84)))</formula>
    </cfRule>
    <cfRule type="containsText" dxfId="3700" priority="4584" operator="containsText" text="On Track to be Achieved">
      <formula>NOT(ISERROR(SEARCH("On Track to be Achieved",E84)))</formula>
    </cfRule>
    <cfRule type="containsText" dxfId="3699" priority="4585" operator="containsText" text="Fully Achieved">
      <formula>NOT(ISERROR(SEARCH("Fully Achieved",E84)))</formula>
    </cfRule>
    <cfRule type="containsText" dxfId="3698" priority="4586" operator="containsText" text="Not yet due">
      <formula>NOT(ISERROR(SEARCH("Not yet due",E84)))</formula>
    </cfRule>
    <cfRule type="containsText" dxfId="3697" priority="4587" operator="containsText" text="Not Yet Due">
      <formula>NOT(ISERROR(SEARCH("Not Yet Due",E84)))</formula>
    </cfRule>
    <cfRule type="containsText" dxfId="3696" priority="4588" operator="containsText" text="Deferred">
      <formula>NOT(ISERROR(SEARCH("Deferred",E84)))</formula>
    </cfRule>
    <cfRule type="containsText" dxfId="3695" priority="4589" operator="containsText" text="Deleted">
      <formula>NOT(ISERROR(SEARCH("Deleted",E84)))</formula>
    </cfRule>
    <cfRule type="containsText" dxfId="3694" priority="4590" operator="containsText" text="In Danger of Falling Behind Target">
      <formula>NOT(ISERROR(SEARCH("In Danger of Falling Behind Target",E84)))</formula>
    </cfRule>
    <cfRule type="containsText" dxfId="3693" priority="4591" operator="containsText" text="Not yet due">
      <formula>NOT(ISERROR(SEARCH("Not yet due",E84)))</formula>
    </cfRule>
    <cfRule type="containsText" dxfId="3692" priority="4592" operator="containsText" text="Completed Behind Schedule">
      <formula>NOT(ISERROR(SEARCH("Completed Behind Schedule",E84)))</formula>
    </cfRule>
    <cfRule type="containsText" dxfId="3691" priority="4593" operator="containsText" text="Off Target">
      <formula>NOT(ISERROR(SEARCH("Off Target",E84)))</formula>
    </cfRule>
    <cfRule type="containsText" dxfId="3690" priority="4594" operator="containsText" text="In Danger of Falling Behind Target">
      <formula>NOT(ISERROR(SEARCH("In Danger of Falling Behind Target",E84)))</formula>
    </cfRule>
    <cfRule type="containsText" dxfId="3689" priority="4595" operator="containsText" text="On Track to be Achieved">
      <formula>NOT(ISERROR(SEARCH("On Track to be Achieved",E84)))</formula>
    </cfRule>
    <cfRule type="containsText" dxfId="3688" priority="4596" operator="containsText" text="Fully Achieved">
      <formula>NOT(ISERROR(SEARCH("Fully Achieved",E84)))</formula>
    </cfRule>
    <cfRule type="containsText" dxfId="3687" priority="4597" operator="containsText" text="Update not Provided">
      <formula>NOT(ISERROR(SEARCH("Update not Provided",E84)))</formula>
    </cfRule>
    <cfRule type="containsText" dxfId="3686" priority="4598" operator="containsText" text="Not yet due">
      <formula>NOT(ISERROR(SEARCH("Not yet due",E84)))</formula>
    </cfRule>
    <cfRule type="containsText" dxfId="3685" priority="4599" operator="containsText" text="Completed Behind Schedule">
      <formula>NOT(ISERROR(SEARCH("Completed Behind Schedule",E84)))</formula>
    </cfRule>
    <cfRule type="containsText" dxfId="3684" priority="4600" operator="containsText" text="Off Target">
      <formula>NOT(ISERROR(SEARCH("Off Target",E84)))</formula>
    </cfRule>
    <cfRule type="containsText" dxfId="3683" priority="4601" operator="containsText" text="In Danger of Falling Behind Target">
      <formula>NOT(ISERROR(SEARCH("In Danger of Falling Behind Target",E84)))</formula>
    </cfRule>
    <cfRule type="containsText" dxfId="3682" priority="4602" operator="containsText" text="On Track to be Achieved">
      <formula>NOT(ISERROR(SEARCH("On Track to be Achieved",E84)))</formula>
    </cfRule>
    <cfRule type="containsText" dxfId="3681" priority="4603" operator="containsText" text="Fully Achieved">
      <formula>NOT(ISERROR(SEARCH("Fully Achieved",E84)))</formula>
    </cfRule>
    <cfRule type="containsText" dxfId="3680" priority="4604" operator="containsText" text="Fully Achieved">
      <formula>NOT(ISERROR(SEARCH("Fully Achieved",E84)))</formula>
    </cfRule>
    <cfRule type="containsText" dxfId="3679" priority="4605" operator="containsText" text="Fully Achieved">
      <formula>NOT(ISERROR(SEARCH("Fully Achieved",E84)))</formula>
    </cfRule>
    <cfRule type="containsText" dxfId="3678" priority="4606" operator="containsText" text="Deferred">
      <formula>NOT(ISERROR(SEARCH("Deferred",E84)))</formula>
    </cfRule>
    <cfRule type="containsText" dxfId="3677" priority="4607" operator="containsText" text="Deleted">
      <formula>NOT(ISERROR(SEARCH("Deleted",E84)))</formula>
    </cfRule>
    <cfRule type="containsText" dxfId="3676" priority="4608" operator="containsText" text="In Danger of Falling Behind Target">
      <formula>NOT(ISERROR(SEARCH("In Danger of Falling Behind Target",E84)))</formula>
    </cfRule>
    <cfRule type="containsText" dxfId="3675" priority="4609" operator="containsText" text="Not yet due">
      <formula>NOT(ISERROR(SEARCH("Not yet due",E84)))</formula>
    </cfRule>
    <cfRule type="containsText" dxfId="3674" priority="4610" operator="containsText" text="Update not Provided">
      <formula>NOT(ISERROR(SEARCH("Update not Provided",E84)))</formula>
    </cfRule>
  </conditionalFormatting>
  <conditionalFormatting sqref="E95">
    <cfRule type="containsText" dxfId="3673" priority="4503" operator="containsText" text="On track to be achieved">
      <formula>NOT(ISERROR(SEARCH("On track to be achieved",E95)))</formula>
    </cfRule>
    <cfRule type="containsText" dxfId="3672" priority="4504" operator="containsText" text="Deferred">
      <formula>NOT(ISERROR(SEARCH("Deferred",E95)))</formula>
    </cfRule>
    <cfRule type="containsText" dxfId="3671" priority="4505" operator="containsText" text="Deleted">
      <formula>NOT(ISERROR(SEARCH("Deleted",E95)))</formula>
    </cfRule>
    <cfRule type="containsText" dxfId="3670" priority="4506" operator="containsText" text="In Danger of Falling Behind Target">
      <formula>NOT(ISERROR(SEARCH("In Danger of Falling Behind Target",E95)))</formula>
    </cfRule>
    <cfRule type="containsText" dxfId="3669" priority="4507" operator="containsText" text="Not yet due">
      <formula>NOT(ISERROR(SEARCH("Not yet due",E95)))</formula>
    </cfRule>
    <cfRule type="containsText" dxfId="3668" priority="4508" operator="containsText" text="Update not Provided">
      <formula>NOT(ISERROR(SEARCH("Update not Provided",E95)))</formula>
    </cfRule>
    <cfRule type="containsText" dxfId="3667" priority="4509" operator="containsText" text="Not yet due">
      <formula>NOT(ISERROR(SEARCH("Not yet due",E95)))</formula>
    </cfRule>
    <cfRule type="containsText" dxfId="3666" priority="4510" operator="containsText" text="Completed Behind Schedule">
      <formula>NOT(ISERROR(SEARCH("Completed Behind Schedule",E95)))</formula>
    </cfRule>
    <cfRule type="containsText" dxfId="3665" priority="4511" operator="containsText" text="Off Target">
      <formula>NOT(ISERROR(SEARCH("Off Target",E95)))</formula>
    </cfRule>
    <cfRule type="containsText" dxfId="3664" priority="4512" operator="containsText" text="On Track to be Achieved">
      <formula>NOT(ISERROR(SEARCH("On Track to be Achieved",E95)))</formula>
    </cfRule>
    <cfRule type="containsText" dxfId="3663" priority="4513" operator="containsText" text="Fully Achieved">
      <formula>NOT(ISERROR(SEARCH("Fully Achieved",E95)))</formula>
    </cfRule>
    <cfRule type="containsText" dxfId="3662" priority="4514" operator="containsText" text="Not yet due">
      <formula>NOT(ISERROR(SEARCH("Not yet due",E95)))</formula>
    </cfRule>
    <cfRule type="containsText" dxfId="3661" priority="4515" operator="containsText" text="Not Yet Due">
      <formula>NOT(ISERROR(SEARCH("Not Yet Due",E95)))</formula>
    </cfRule>
    <cfRule type="containsText" dxfId="3660" priority="4516" operator="containsText" text="Deferred">
      <formula>NOT(ISERROR(SEARCH("Deferred",E95)))</formula>
    </cfRule>
    <cfRule type="containsText" dxfId="3659" priority="4517" operator="containsText" text="Deleted">
      <formula>NOT(ISERROR(SEARCH("Deleted",E95)))</formula>
    </cfRule>
    <cfRule type="containsText" dxfId="3658" priority="4518" operator="containsText" text="In Danger of Falling Behind Target">
      <formula>NOT(ISERROR(SEARCH("In Danger of Falling Behind Target",E95)))</formula>
    </cfRule>
    <cfRule type="containsText" dxfId="3657" priority="4519" operator="containsText" text="Not yet due">
      <formula>NOT(ISERROR(SEARCH("Not yet due",E95)))</formula>
    </cfRule>
    <cfRule type="containsText" dxfId="3656" priority="4520" operator="containsText" text="Completed Behind Schedule">
      <formula>NOT(ISERROR(SEARCH("Completed Behind Schedule",E95)))</formula>
    </cfRule>
    <cfRule type="containsText" dxfId="3655" priority="4521" operator="containsText" text="Off Target">
      <formula>NOT(ISERROR(SEARCH("Off Target",E95)))</formula>
    </cfRule>
    <cfRule type="containsText" dxfId="3654" priority="4522" operator="containsText" text="In Danger of Falling Behind Target">
      <formula>NOT(ISERROR(SEARCH("In Danger of Falling Behind Target",E95)))</formula>
    </cfRule>
    <cfRule type="containsText" dxfId="3653" priority="4523" operator="containsText" text="On Track to be Achieved">
      <formula>NOT(ISERROR(SEARCH("On Track to be Achieved",E95)))</formula>
    </cfRule>
    <cfRule type="containsText" dxfId="3652" priority="4524" operator="containsText" text="Fully Achieved">
      <formula>NOT(ISERROR(SEARCH("Fully Achieved",E95)))</formula>
    </cfRule>
    <cfRule type="containsText" dxfId="3651" priority="4525" operator="containsText" text="Update not Provided">
      <formula>NOT(ISERROR(SEARCH("Update not Provided",E95)))</formula>
    </cfRule>
    <cfRule type="containsText" dxfId="3650" priority="4526" operator="containsText" text="Not yet due">
      <formula>NOT(ISERROR(SEARCH("Not yet due",E95)))</formula>
    </cfRule>
    <cfRule type="containsText" dxfId="3649" priority="4527" operator="containsText" text="Completed Behind Schedule">
      <formula>NOT(ISERROR(SEARCH("Completed Behind Schedule",E95)))</formula>
    </cfRule>
    <cfRule type="containsText" dxfId="3648" priority="4528" operator="containsText" text="Off Target">
      <formula>NOT(ISERROR(SEARCH("Off Target",E95)))</formula>
    </cfRule>
    <cfRule type="containsText" dxfId="3647" priority="4529" operator="containsText" text="In Danger of Falling Behind Target">
      <formula>NOT(ISERROR(SEARCH("In Danger of Falling Behind Target",E95)))</formula>
    </cfRule>
    <cfRule type="containsText" dxfId="3646" priority="4530" operator="containsText" text="On Track to be Achieved">
      <formula>NOT(ISERROR(SEARCH("On Track to be Achieved",E95)))</formula>
    </cfRule>
    <cfRule type="containsText" dxfId="3645" priority="4531" operator="containsText" text="Fully Achieved">
      <formula>NOT(ISERROR(SEARCH("Fully Achieved",E95)))</formula>
    </cfRule>
    <cfRule type="containsText" dxfId="3644" priority="4532" operator="containsText" text="Fully Achieved">
      <formula>NOT(ISERROR(SEARCH("Fully Achieved",E95)))</formula>
    </cfRule>
    <cfRule type="containsText" dxfId="3643" priority="4533" operator="containsText" text="Fully Achieved">
      <formula>NOT(ISERROR(SEARCH("Fully Achieved",E95)))</formula>
    </cfRule>
    <cfRule type="containsText" dxfId="3642" priority="4534" operator="containsText" text="Deferred">
      <formula>NOT(ISERROR(SEARCH("Deferred",E95)))</formula>
    </cfRule>
    <cfRule type="containsText" dxfId="3641" priority="4535" operator="containsText" text="Deleted">
      <formula>NOT(ISERROR(SEARCH("Deleted",E95)))</formula>
    </cfRule>
    <cfRule type="containsText" dxfId="3640" priority="4536" operator="containsText" text="In Danger of Falling Behind Target">
      <formula>NOT(ISERROR(SEARCH("In Danger of Falling Behind Target",E95)))</formula>
    </cfRule>
    <cfRule type="containsText" dxfId="3639" priority="4537" operator="containsText" text="Not yet due">
      <formula>NOT(ISERROR(SEARCH("Not yet due",E95)))</formula>
    </cfRule>
    <cfRule type="containsText" dxfId="3638" priority="4538" operator="containsText" text="Update not Provided">
      <formula>NOT(ISERROR(SEARCH("Update not Provided",E95)))</formula>
    </cfRule>
  </conditionalFormatting>
  <conditionalFormatting sqref="E101">
    <cfRule type="containsText" dxfId="3637" priority="4467" operator="containsText" text="On track to be achieved">
      <formula>NOT(ISERROR(SEARCH("On track to be achieved",E101)))</formula>
    </cfRule>
    <cfRule type="containsText" dxfId="3636" priority="4468" operator="containsText" text="Deferred">
      <formula>NOT(ISERROR(SEARCH("Deferred",E101)))</formula>
    </cfRule>
    <cfRule type="containsText" dxfId="3635" priority="4469" operator="containsText" text="Deleted">
      <formula>NOT(ISERROR(SEARCH("Deleted",E101)))</formula>
    </cfRule>
    <cfRule type="containsText" dxfId="3634" priority="4470" operator="containsText" text="In Danger of Falling Behind Target">
      <formula>NOT(ISERROR(SEARCH("In Danger of Falling Behind Target",E101)))</formula>
    </cfRule>
    <cfRule type="containsText" dxfId="3633" priority="4471" operator="containsText" text="Not yet due">
      <formula>NOT(ISERROR(SEARCH("Not yet due",E101)))</formula>
    </cfRule>
    <cfRule type="containsText" dxfId="3632" priority="4472" operator="containsText" text="Update not Provided">
      <formula>NOT(ISERROR(SEARCH("Update not Provided",E101)))</formula>
    </cfRule>
    <cfRule type="containsText" dxfId="3631" priority="4473" operator="containsText" text="Not yet due">
      <formula>NOT(ISERROR(SEARCH("Not yet due",E101)))</formula>
    </cfRule>
    <cfRule type="containsText" dxfId="3630" priority="4474" operator="containsText" text="Completed Behind Schedule">
      <formula>NOT(ISERROR(SEARCH("Completed Behind Schedule",E101)))</formula>
    </cfRule>
    <cfRule type="containsText" dxfId="3629" priority="4475" operator="containsText" text="Off Target">
      <formula>NOT(ISERROR(SEARCH("Off Target",E101)))</formula>
    </cfRule>
    <cfRule type="containsText" dxfId="3628" priority="4476" operator="containsText" text="On Track to be Achieved">
      <formula>NOT(ISERROR(SEARCH("On Track to be Achieved",E101)))</formula>
    </cfRule>
    <cfRule type="containsText" dxfId="3627" priority="4477" operator="containsText" text="Fully Achieved">
      <formula>NOT(ISERROR(SEARCH("Fully Achieved",E101)))</formula>
    </cfRule>
    <cfRule type="containsText" dxfId="3626" priority="4478" operator="containsText" text="Not yet due">
      <formula>NOT(ISERROR(SEARCH("Not yet due",E101)))</formula>
    </cfRule>
    <cfRule type="containsText" dxfId="3625" priority="4479" operator="containsText" text="Not Yet Due">
      <formula>NOT(ISERROR(SEARCH("Not Yet Due",E101)))</formula>
    </cfRule>
    <cfRule type="containsText" dxfId="3624" priority="4480" operator="containsText" text="Deferred">
      <formula>NOT(ISERROR(SEARCH("Deferred",E101)))</formula>
    </cfRule>
    <cfRule type="containsText" dxfId="3623" priority="4481" operator="containsText" text="Deleted">
      <formula>NOT(ISERROR(SEARCH("Deleted",E101)))</formula>
    </cfRule>
    <cfRule type="containsText" dxfId="3622" priority="4482" operator="containsText" text="In Danger of Falling Behind Target">
      <formula>NOT(ISERROR(SEARCH("In Danger of Falling Behind Target",E101)))</formula>
    </cfRule>
    <cfRule type="containsText" dxfId="3621" priority="4483" operator="containsText" text="Not yet due">
      <formula>NOT(ISERROR(SEARCH("Not yet due",E101)))</formula>
    </cfRule>
    <cfRule type="containsText" dxfId="3620" priority="4484" operator="containsText" text="Completed Behind Schedule">
      <formula>NOT(ISERROR(SEARCH("Completed Behind Schedule",E101)))</formula>
    </cfRule>
    <cfRule type="containsText" dxfId="3619" priority="4485" operator="containsText" text="Off Target">
      <formula>NOT(ISERROR(SEARCH("Off Target",E101)))</formula>
    </cfRule>
    <cfRule type="containsText" dxfId="3618" priority="4486" operator="containsText" text="In Danger of Falling Behind Target">
      <formula>NOT(ISERROR(SEARCH("In Danger of Falling Behind Target",E101)))</formula>
    </cfRule>
    <cfRule type="containsText" dxfId="3617" priority="4487" operator="containsText" text="On Track to be Achieved">
      <formula>NOT(ISERROR(SEARCH("On Track to be Achieved",E101)))</formula>
    </cfRule>
    <cfRule type="containsText" dxfId="3616" priority="4488" operator="containsText" text="Fully Achieved">
      <formula>NOT(ISERROR(SEARCH("Fully Achieved",E101)))</formula>
    </cfRule>
    <cfRule type="containsText" dxfId="3615" priority="4489" operator="containsText" text="Update not Provided">
      <formula>NOT(ISERROR(SEARCH("Update not Provided",E101)))</formula>
    </cfRule>
    <cfRule type="containsText" dxfId="3614" priority="4490" operator="containsText" text="Not yet due">
      <formula>NOT(ISERROR(SEARCH("Not yet due",E101)))</formula>
    </cfRule>
    <cfRule type="containsText" dxfId="3613" priority="4491" operator="containsText" text="Completed Behind Schedule">
      <formula>NOT(ISERROR(SEARCH("Completed Behind Schedule",E101)))</formula>
    </cfRule>
    <cfRule type="containsText" dxfId="3612" priority="4492" operator="containsText" text="Off Target">
      <formula>NOT(ISERROR(SEARCH("Off Target",E101)))</formula>
    </cfRule>
    <cfRule type="containsText" dxfId="3611" priority="4493" operator="containsText" text="In Danger of Falling Behind Target">
      <formula>NOT(ISERROR(SEARCH("In Danger of Falling Behind Target",E101)))</formula>
    </cfRule>
    <cfRule type="containsText" dxfId="3610" priority="4494" operator="containsText" text="On Track to be Achieved">
      <formula>NOT(ISERROR(SEARCH("On Track to be Achieved",E101)))</formula>
    </cfRule>
    <cfRule type="containsText" dxfId="3609" priority="4495" operator="containsText" text="Fully Achieved">
      <formula>NOT(ISERROR(SEARCH("Fully Achieved",E101)))</formula>
    </cfRule>
    <cfRule type="containsText" dxfId="3608" priority="4496" operator="containsText" text="Fully Achieved">
      <formula>NOT(ISERROR(SEARCH("Fully Achieved",E101)))</formula>
    </cfRule>
    <cfRule type="containsText" dxfId="3607" priority="4497" operator="containsText" text="Fully Achieved">
      <formula>NOT(ISERROR(SEARCH("Fully Achieved",E101)))</formula>
    </cfRule>
    <cfRule type="containsText" dxfId="3606" priority="4498" operator="containsText" text="Deferred">
      <formula>NOT(ISERROR(SEARCH("Deferred",E101)))</formula>
    </cfRule>
    <cfRule type="containsText" dxfId="3605" priority="4499" operator="containsText" text="Deleted">
      <formula>NOT(ISERROR(SEARCH("Deleted",E101)))</formula>
    </cfRule>
    <cfRule type="containsText" dxfId="3604" priority="4500" operator="containsText" text="In Danger of Falling Behind Target">
      <formula>NOT(ISERROR(SEARCH("In Danger of Falling Behind Target",E101)))</formula>
    </cfRule>
    <cfRule type="containsText" dxfId="3603" priority="4501" operator="containsText" text="Not yet due">
      <formula>NOT(ISERROR(SEARCH("Not yet due",E101)))</formula>
    </cfRule>
    <cfRule type="containsText" dxfId="3602" priority="4502" operator="containsText" text="Update not Provided">
      <formula>NOT(ISERROR(SEARCH("Update not Provided",E101)))</formula>
    </cfRule>
  </conditionalFormatting>
  <conditionalFormatting sqref="G43">
    <cfRule type="containsText" dxfId="3601" priority="3927" operator="containsText" text="On track to be achieved">
      <formula>NOT(ISERROR(SEARCH("On track to be achieved",G43)))</formula>
    </cfRule>
    <cfRule type="containsText" dxfId="3600" priority="3928" operator="containsText" text="Deferred">
      <formula>NOT(ISERROR(SEARCH("Deferred",G43)))</formula>
    </cfRule>
    <cfRule type="containsText" dxfId="3599" priority="3929" operator="containsText" text="Deleted">
      <formula>NOT(ISERROR(SEARCH("Deleted",G43)))</formula>
    </cfRule>
    <cfRule type="containsText" dxfId="3598" priority="3930" operator="containsText" text="In Danger of Falling Behind Target">
      <formula>NOT(ISERROR(SEARCH("In Danger of Falling Behind Target",G43)))</formula>
    </cfRule>
    <cfRule type="containsText" dxfId="3597" priority="3931" operator="containsText" text="Not yet due">
      <formula>NOT(ISERROR(SEARCH("Not yet due",G43)))</formula>
    </cfRule>
    <cfRule type="containsText" dxfId="3596" priority="3932" operator="containsText" text="Update not Provided">
      <formula>NOT(ISERROR(SEARCH("Update not Provided",G43)))</formula>
    </cfRule>
    <cfRule type="containsText" dxfId="3595" priority="3933" operator="containsText" text="Not yet due">
      <formula>NOT(ISERROR(SEARCH("Not yet due",G43)))</formula>
    </cfRule>
    <cfRule type="containsText" dxfId="3594" priority="3934" operator="containsText" text="Completed Behind Schedule">
      <formula>NOT(ISERROR(SEARCH("Completed Behind Schedule",G43)))</formula>
    </cfRule>
    <cfRule type="containsText" dxfId="3593" priority="3935" operator="containsText" text="Off Target">
      <formula>NOT(ISERROR(SEARCH("Off Target",G43)))</formula>
    </cfRule>
    <cfRule type="containsText" dxfId="3592" priority="3936" operator="containsText" text="On Track to be Achieved">
      <formula>NOT(ISERROR(SEARCH("On Track to be Achieved",G43)))</formula>
    </cfRule>
    <cfRule type="containsText" dxfId="3591" priority="3937" operator="containsText" text="Fully Achieved">
      <formula>NOT(ISERROR(SEARCH("Fully Achieved",G43)))</formula>
    </cfRule>
    <cfRule type="containsText" dxfId="3590" priority="3938" operator="containsText" text="Not yet due">
      <formula>NOT(ISERROR(SEARCH("Not yet due",G43)))</formula>
    </cfRule>
    <cfRule type="containsText" dxfId="3589" priority="3939" operator="containsText" text="Not Yet Due">
      <formula>NOT(ISERROR(SEARCH("Not Yet Due",G43)))</formula>
    </cfRule>
    <cfRule type="containsText" dxfId="3588" priority="3940" operator="containsText" text="Deferred">
      <formula>NOT(ISERROR(SEARCH("Deferred",G43)))</formula>
    </cfRule>
    <cfRule type="containsText" dxfId="3587" priority="3941" operator="containsText" text="Deleted">
      <formula>NOT(ISERROR(SEARCH("Deleted",G43)))</formula>
    </cfRule>
    <cfRule type="containsText" dxfId="3586" priority="3942" operator="containsText" text="In Danger of Falling Behind Target">
      <formula>NOT(ISERROR(SEARCH("In Danger of Falling Behind Target",G43)))</formula>
    </cfRule>
    <cfRule type="containsText" dxfId="3585" priority="3943" operator="containsText" text="Not yet due">
      <formula>NOT(ISERROR(SEARCH("Not yet due",G43)))</formula>
    </cfRule>
    <cfRule type="containsText" dxfId="3584" priority="3944" operator="containsText" text="Completed Behind Schedule">
      <formula>NOT(ISERROR(SEARCH("Completed Behind Schedule",G43)))</formula>
    </cfRule>
    <cfRule type="containsText" dxfId="3583" priority="3945" operator="containsText" text="Off Target">
      <formula>NOT(ISERROR(SEARCH("Off Target",G43)))</formula>
    </cfRule>
    <cfRule type="containsText" dxfId="3582" priority="3946" operator="containsText" text="In Danger of Falling Behind Target">
      <formula>NOT(ISERROR(SEARCH("In Danger of Falling Behind Target",G43)))</formula>
    </cfRule>
    <cfRule type="containsText" dxfId="3581" priority="3947" operator="containsText" text="On Track to be Achieved">
      <formula>NOT(ISERROR(SEARCH("On Track to be Achieved",G43)))</formula>
    </cfRule>
    <cfRule type="containsText" dxfId="3580" priority="3948" operator="containsText" text="Fully Achieved">
      <formula>NOT(ISERROR(SEARCH("Fully Achieved",G43)))</formula>
    </cfRule>
    <cfRule type="containsText" dxfId="3579" priority="3949" operator="containsText" text="Update not Provided">
      <formula>NOT(ISERROR(SEARCH("Update not Provided",G43)))</formula>
    </cfRule>
    <cfRule type="containsText" dxfId="3578" priority="3950" operator="containsText" text="Not yet due">
      <formula>NOT(ISERROR(SEARCH("Not yet due",G43)))</formula>
    </cfRule>
    <cfRule type="containsText" dxfId="3577" priority="3951" operator="containsText" text="Completed Behind Schedule">
      <formula>NOT(ISERROR(SEARCH("Completed Behind Schedule",G43)))</formula>
    </cfRule>
    <cfRule type="containsText" dxfId="3576" priority="3952" operator="containsText" text="Off Target">
      <formula>NOT(ISERROR(SEARCH("Off Target",G43)))</formula>
    </cfRule>
    <cfRule type="containsText" dxfId="3575" priority="3953" operator="containsText" text="In Danger of Falling Behind Target">
      <formula>NOT(ISERROR(SEARCH("In Danger of Falling Behind Target",G43)))</formula>
    </cfRule>
    <cfRule type="containsText" dxfId="3574" priority="3954" operator="containsText" text="On Track to be Achieved">
      <formula>NOT(ISERROR(SEARCH("On Track to be Achieved",G43)))</formula>
    </cfRule>
    <cfRule type="containsText" dxfId="3573" priority="3955" operator="containsText" text="Fully Achieved">
      <formula>NOT(ISERROR(SEARCH("Fully Achieved",G43)))</formula>
    </cfRule>
    <cfRule type="containsText" dxfId="3572" priority="3956" operator="containsText" text="Fully Achieved">
      <formula>NOT(ISERROR(SEARCH("Fully Achieved",G43)))</formula>
    </cfRule>
    <cfRule type="containsText" dxfId="3571" priority="3957" operator="containsText" text="Fully Achieved">
      <formula>NOT(ISERROR(SEARCH("Fully Achieved",G43)))</formula>
    </cfRule>
    <cfRule type="containsText" dxfId="3570" priority="3958" operator="containsText" text="Deferred">
      <formula>NOT(ISERROR(SEARCH("Deferred",G43)))</formula>
    </cfRule>
    <cfRule type="containsText" dxfId="3569" priority="3959" operator="containsText" text="Deleted">
      <formula>NOT(ISERROR(SEARCH("Deleted",G43)))</formula>
    </cfRule>
    <cfRule type="containsText" dxfId="3568" priority="3960" operator="containsText" text="In Danger of Falling Behind Target">
      <formula>NOT(ISERROR(SEARCH("In Danger of Falling Behind Target",G43)))</formula>
    </cfRule>
    <cfRule type="containsText" dxfId="3567" priority="3961" operator="containsText" text="Not yet due">
      <formula>NOT(ISERROR(SEARCH("Not yet due",G43)))</formula>
    </cfRule>
    <cfRule type="containsText" dxfId="3566" priority="3962" operator="containsText" text="Update not Provided">
      <formula>NOT(ISERROR(SEARCH("Update not Provided",G43)))</formula>
    </cfRule>
  </conditionalFormatting>
  <conditionalFormatting sqref="G51 G55">
    <cfRule type="containsText" dxfId="3565" priority="3891" operator="containsText" text="On track to be achieved">
      <formula>NOT(ISERROR(SEARCH("On track to be achieved",G51)))</formula>
    </cfRule>
    <cfRule type="containsText" dxfId="3564" priority="3892" operator="containsText" text="Deferred">
      <formula>NOT(ISERROR(SEARCH("Deferred",G51)))</formula>
    </cfRule>
    <cfRule type="containsText" dxfId="3563" priority="3893" operator="containsText" text="Deleted">
      <formula>NOT(ISERROR(SEARCH("Deleted",G51)))</formula>
    </cfRule>
    <cfRule type="containsText" dxfId="3562" priority="3894" operator="containsText" text="In Danger of Falling Behind Target">
      <formula>NOT(ISERROR(SEARCH("In Danger of Falling Behind Target",G51)))</formula>
    </cfRule>
    <cfRule type="containsText" dxfId="3561" priority="3895" operator="containsText" text="Not yet due">
      <formula>NOT(ISERROR(SEARCH("Not yet due",G51)))</formula>
    </cfRule>
    <cfRule type="containsText" dxfId="3560" priority="3896" operator="containsText" text="Update not Provided">
      <formula>NOT(ISERROR(SEARCH("Update not Provided",G51)))</formula>
    </cfRule>
    <cfRule type="containsText" dxfId="3559" priority="3897" operator="containsText" text="Not yet due">
      <formula>NOT(ISERROR(SEARCH("Not yet due",G51)))</formula>
    </cfRule>
    <cfRule type="containsText" dxfId="3558" priority="3898" operator="containsText" text="Completed Behind Schedule">
      <formula>NOT(ISERROR(SEARCH("Completed Behind Schedule",G51)))</formula>
    </cfRule>
    <cfRule type="containsText" dxfId="3557" priority="3899" operator="containsText" text="Off Target">
      <formula>NOT(ISERROR(SEARCH("Off Target",G51)))</formula>
    </cfRule>
    <cfRule type="containsText" dxfId="3556" priority="3900" operator="containsText" text="On Track to be Achieved">
      <formula>NOT(ISERROR(SEARCH("On Track to be Achieved",G51)))</formula>
    </cfRule>
    <cfRule type="containsText" dxfId="3555" priority="3901" operator="containsText" text="Fully Achieved">
      <formula>NOT(ISERROR(SEARCH("Fully Achieved",G51)))</formula>
    </cfRule>
    <cfRule type="containsText" dxfId="3554" priority="3902" operator="containsText" text="Not yet due">
      <formula>NOT(ISERROR(SEARCH("Not yet due",G51)))</formula>
    </cfRule>
    <cfRule type="containsText" dxfId="3553" priority="3903" operator="containsText" text="Not Yet Due">
      <formula>NOT(ISERROR(SEARCH("Not Yet Due",G51)))</formula>
    </cfRule>
    <cfRule type="containsText" dxfId="3552" priority="3904" operator="containsText" text="Deferred">
      <formula>NOT(ISERROR(SEARCH("Deferred",G51)))</formula>
    </cfRule>
    <cfRule type="containsText" dxfId="3551" priority="3905" operator="containsText" text="Deleted">
      <formula>NOT(ISERROR(SEARCH("Deleted",G51)))</formula>
    </cfRule>
    <cfRule type="containsText" dxfId="3550" priority="3906" operator="containsText" text="In Danger of Falling Behind Target">
      <formula>NOT(ISERROR(SEARCH("In Danger of Falling Behind Target",G51)))</formula>
    </cfRule>
    <cfRule type="containsText" dxfId="3549" priority="3907" operator="containsText" text="Not yet due">
      <formula>NOT(ISERROR(SEARCH("Not yet due",G51)))</formula>
    </cfRule>
    <cfRule type="containsText" dxfId="3548" priority="3908" operator="containsText" text="Completed Behind Schedule">
      <formula>NOT(ISERROR(SEARCH("Completed Behind Schedule",G51)))</formula>
    </cfRule>
    <cfRule type="containsText" dxfId="3547" priority="3909" operator="containsText" text="Off Target">
      <formula>NOT(ISERROR(SEARCH("Off Target",G51)))</formula>
    </cfRule>
    <cfRule type="containsText" dxfId="3546" priority="3910" operator="containsText" text="In Danger of Falling Behind Target">
      <formula>NOT(ISERROR(SEARCH("In Danger of Falling Behind Target",G51)))</formula>
    </cfRule>
    <cfRule type="containsText" dxfId="3545" priority="3911" operator="containsText" text="On Track to be Achieved">
      <formula>NOT(ISERROR(SEARCH("On Track to be Achieved",G51)))</formula>
    </cfRule>
    <cfRule type="containsText" dxfId="3544" priority="3912" operator="containsText" text="Fully Achieved">
      <formula>NOT(ISERROR(SEARCH("Fully Achieved",G51)))</formula>
    </cfRule>
    <cfRule type="containsText" dxfId="3543" priority="3913" operator="containsText" text="Update not Provided">
      <formula>NOT(ISERROR(SEARCH("Update not Provided",G51)))</formula>
    </cfRule>
    <cfRule type="containsText" dxfId="3542" priority="3914" operator="containsText" text="Not yet due">
      <formula>NOT(ISERROR(SEARCH("Not yet due",G51)))</formula>
    </cfRule>
    <cfRule type="containsText" dxfId="3541" priority="3915" operator="containsText" text="Completed Behind Schedule">
      <formula>NOT(ISERROR(SEARCH("Completed Behind Schedule",G51)))</formula>
    </cfRule>
    <cfRule type="containsText" dxfId="3540" priority="3916" operator="containsText" text="Off Target">
      <formula>NOT(ISERROR(SEARCH("Off Target",G51)))</formula>
    </cfRule>
    <cfRule type="containsText" dxfId="3539" priority="3917" operator="containsText" text="In Danger of Falling Behind Target">
      <formula>NOT(ISERROR(SEARCH("In Danger of Falling Behind Target",G51)))</formula>
    </cfRule>
    <cfRule type="containsText" dxfId="3538" priority="3918" operator="containsText" text="On Track to be Achieved">
      <formula>NOT(ISERROR(SEARCH("On Track to be Achieved",G51)))</formula>
    </cfRule>
    <cfRule type="containsText" dxfId="3537" priority="3919" operator="containsText" text="Fully Achieved">
      <formula>NOT(ISERROR(SEARCH("Fully Achieved",G51)))</formula>
    </cfRule>
    <cfRule type="containsText" dxfId="3536" priority="3920" operator="containsText" text="Fully Achieved">
      <formula>NOT(ISERROR(SEARCH("Fully Achieved",G51)))</formula>
    </cfRule>
    <cfRule type="containsText" dxfId="3535" priority="3921" operator="containsText" text="Fully Achieved">
      <formula>NOT(ISERROR(SEARCH("Fully Achieved",G51)))</formula>
    </cfRule>
    <cfRule type="containsText" dxfId="3534" priority="3922" operator="containsText" text="Deferred">
      <formula>NOT(ISERROR(SEARCH("Deferred",G51)))</formula>
    </cfRule>
    <cfRule type="containsText" dxfId="3533" priority="3923" operator="containsText" text="Deleted">
      <formula>NOT(ISERROR(SEARCH("Deleted",G51)))</formula>
    </cfRule>
    <cfRule type="containsText" dxfId="3532" priority="3924" operator="containsText" text="In Danger of Falling Behind Target">
      <formula>NOT(ISERROR(SEARCH("In Danger of Falling Behind Target",G51)))</formula>
    </cfRule>
    <cfRule type="containsText" dxfId="3531" priority="3925" operator="containsText" text="Not yet due">
      <formula>NOT(ISERROR(SEARCH("Not yet due",G51)))</formula>
    </cfRule>
    <cfRule type="containsText" dxfId="3530" priority="3926" operator="containsText" text="Update not Provided">
      <formula>NOT(ISERROR(SEARCH("Update not Provided",G51)))</formula>
    </cfRule>
  </conditionalFormatting>
  <conditionalFormatting sqref="G63">
    <cfRule type="containsText" dxfId="3529" priority="3855" operator="containsText" text="On track to be achieved">
      <formula>NOT(ISERROR(SEARCH("On track to be achieved",G63)))</formula>
    </cfRule>
    <cfRule type="containsText" dxfId="3528" priority="3856" operator="containsText" text="Deferred">
      <formula>NOT(ISERROR(SEARCH("Deferred",G63)))</formula>
    </cfRule>
    <cfRule type="containsText" dxfId="3527" priority="3857" operator="containsText" text="Deleted">
      <formula>NOT(ISERROR(SEARCH("Deleted",G63)))</formula>
    </cfRule>
    <cfRule type="containsText" dxfId="3526" priority="3858" operator="containsText" text="In Danger of Falling Behind Target">
      <formula>NOT(ISERROR(SEARCH("In Danger of Falling Behind Target",G63)))</formula>
    </cfRule>
    <cfRule type="containsText" dxfId="3525" priority="3859" operator="containsText" text="Not yet due">
      <formula>NOT(ISERROR(SEARCH("Not yet due",G63)))</formula>
    </cfRule>
    <cfRule type="containsText" dxfId="3524" priority="3860" operator="containsText" text="Update not Provided">
      <formula>NOT(ISERROR(SEARCH("Update not Provided",G63)))</formula>
    </cfRule>
    <cfRule type="containsText" dxfId="3523" priority="3861" operator="containsText" text="Not yet due">
      <formula>NOT(ISERROR(SEARCH("Not yet due",G63)))</formula>
    </cfRule>
    <cfRule type="containsText" dxfId="3522" priority="3862" operator="containsText" text="Completed Behind Schedule">
      <formula>NOT(ISERROR(SEARCH("Completed Behind Schedule",G63)))</formula>
    </cfRule>
    <cfRule type="containsText" dxfId="3521" priority="3863" operator="containsText" text="Off Target">
      <formula>NOT(ISERROR(SEARCH("Off Target",G63)))</formula>
    </cfRule>
    <cfRule type="containsText" dxfId="3520" priority="3864" operator="containsText" text="On Track to be Achieved">
      <formula>NOT(ISERROR(SEARCH("On Track to be Achieved",G63)))</formula>
    </cfRule>
    <cfRule type="containsText" dxfId="3519" priority="3865" operator="containsText" text="Fully Achieved">
      <formula>NOT(ISERROR(SEARCH("Fully Achieved",G63)))</formula>
    </cfRule>
    <cfRule type="containsText" dxfId="3518" priority="3866" operator="containsText" text="Not yet due">
      <formula>NOT(ISERROR(SEARCH("Not yet due",G63)))</formula>
    </cfRule>
    <cfRule type="containsText" dxfId="3517" priority="3867" operator="containsText" text="Not Yet Due">
      <formula>NOT(ISERROR(SEARCH("Not Yet Due",G63)))</formula>
    </cfRule>
    <cfRule type="containsText" dxfId="3516" priority="3868" operator="containsText" text="Deferred">
      <formula>NOT(ISERROR(SEARCH("Deferred",G63)))</formula>
    </cfRule>
    <cfRule type="containsText" dxfId="3515" priority="3869" operator="containsText" text="Deleted">
      <formula>NOT(ISERROR(SEARCH("Deleted",G63)))</formula>
    </cfRule>
    <cfRule type="containsText" dxfId="3514" priority="3870" operator="containsText" text="In Danger of Falling Behind Target">
      <formula>NOT(ISERROR(SEARCH("In Danger of Falling Behind Target",G63)))</formula>
    </cfRule>
    <cfRule type="containsText" dxfId="3513" priority="3871" operator="containsText" text="Not yet due">
      <formula>NOT(ISERROR(SEARCH("Not yet due",G63)))</formula>
    </cfRule>
    <cfRule type="containsText" dxfId="3512" priority="3872" operator="containsText" text="Completed Behind Schedule">
      <formula>NOT(ISERROR(SEARCH("Completed Behind Schedule",G63)))</formula>
    </cfRule>
    <cfRule type="containsText" dxfId="3511" priority="3873" operator="containsText" text="Off Target">
      <formula>NOT(ISERROR(SEARCH("Off Target",G63)))</formula>
    </cfRule>
    <cfRule type="containsText" dxfId="3510" priority="3874" operator="containsText" text="In Danger of Falling Behind Target">
      <formula>NOT(ISERROR(SEARCH("In Danger of Falling Behind Target",G63)))</formula>
    </cfRule>
    <cfRule type="containsText" dxfId="3509" priority="3875" operator="containsText" text="On Track to be Achieved">
      <formula>NOT(ISERROR(SEARCH("On Track to be Achieved",G63)))</formula>
    </cfRule>
    <cfRule type="containsText" dxfId="3508" priority="3876" operator="containsText" text="Fully Achieved">
      <formula>NOT(ISERROR(SEARCH("Fully Achieved",G63)))</formula>
    </cfRule>
    <cfRule type="containsText" dxfId="3507" priority="3877" operator="containsText" text="Update not Provided">
      <formula>NOT(ISERROR(SEARCH("Update not Provided",G63)))</formula>
    </cfRule>
    <cfRule type="containsText" dxfId="3506" priority="3878" operator="containsText" text="Not yet due">
      <formula>NOT(ISERROR(SEARCH("Not yet due",G63)))</formula>
    </cfRule>
    <cfRule type="containsText" dxfId="3505" priority="3879" operator="containsText" text="Completed Behind Schedule">
      <formula>NOT(ISERROR(SEARCH("Completed Behind Schedule",G63)))</formula>
    </cfRule>
    <cfRule type="containsText" dxfId="3504" priority="3880" operator="containsText" text="Off Target">
      <formula>NOT(ISERROR(SEARCH("Off Target",G63)))</formula>
    </cfRule>
    <cfRule type="containsText" dxfId="3503" priority="3881" operator="containsText" text="In Danger of Falling Behind Target">
      <formula>NOT(ISERROR(SEARCH("In Danger of Falling Behind Target",G63)))</formula>
    </cfRule>
    <cfRule type="containsText" dxfId="3502" priority="3882" operator="containsText" text="On Track to be Achieved">
      <formula>NOT(ISERROR(SEARCH("On Track to be Achieved",G63)))</formula>
    </cfRule>
    <cfRule type="containsText" dxfId="3501" priority="3883" operator="containsText" text="Fully Achieved">
      <formula>NOT(ISERROR(SEARCH("Fully Achieved",G63)))</formula>
    </cfRule>
    <cfRule type="containsText" dxfId="3500" priority="3884" operator="containsText" text="Fully Achieved">
      <formula>NOT(ISERROR(SEARCH("Fully Achieved",G63)))</formula>
    </cfRule>
    <cfRule type="containsText" dxfId="3499" priority="3885" operator="containsText" text="Fully Achieved">
      <formula>NOT(ISERROR(SEARCH("Fully Achieved",G63)))</formula>
    </cfRule>
    <cfRule type="containsText" dxfId="3498" priority="3886" operator="containsText" text="Deferred">
      <formula>NOT(ISERROR(SEARCH("Deferred",G63)))</formula>
    </cfRule>
    <cfRule type="containsText" dxfId="3497" priority="3887" operator="containsText" text="Deleted">
      <formula>NOT(ISERROR(SEARCH("Deleted",G63)))</formula>
    </cfRule>
    <cfRule type="containsText" dxfId="3496" priority="3888" operator="containsText" text="In Danger of Falling Behind Target">
      <formula>NOT(ISERROR(SEARCH("In Danger of Falling Behind Target",G63)))</formula>
    </cfRule>
    <cfRule type="containsText" dxfId="3495" priority="3889" operator="containsText" text="Not yet due">
      <formula>NOT(ISERROR(SEARCH("Not yet due",G63)))</formula>
    </cfRule>
    <cfRule type="containsText" dxfId="3494" priority="3890" operator="containsText" text="Update not Provided">
      <formula>NOT(ISERROR(SEARCH("Update not Provided",G63)))</formula>
    </cfRule>
  </conditionalFormatting>
  <conditionalFormatting sqref="G71:G73">
    <cfRule type="containsText" dxfId="3493" priority="3783" operator="containsText" text="On track to be achieved">
      <formula>NOT(ISERROR(SEARCH("On track to be achieved",G71)))</formula>
    </cfRule>
    <cfRule type="containsText" dxfId="3492" priority="3784" operator="containsText" text="Deferred">
      <formula>NOT(ISERROR(SEARCH("Deferred",G71)))</formula>
    </cfRule>
    <cfRule type="containsText" dxfId="3491" priority="3785" operator="containsText" text="Deleted">
      <formula>NOT(ISERROR(SEARCH("Deleted",G71)))</formula>
    </cfRule>
    <cfRule type="containsText" dxfId="3490" priority="3786" operator="containsText" text="In Danger of Falling Behind Target">
      <formula>NOT(ISERROR(SEARCH("In Danger of Falling Behind Target",G71)))</formula>
    </cfRule>
    <cfRule type="containsText" dxfId="3489" priority="3787" operator="containsText" text="Not yet due">
      <formula>NOT(ISERROR(SEARCH("Not yet due",G71)))</formula>
    </cfRule>
    <cfRule type="containsText" dxfId="3488" priority="3788" operator="containsText" text="Update not Provided">
      <formula>NOT(ISERROR(SEARCH("Update not Provided",G71)))</formula>
    </cfRule>
    <cfRule type="containsText" dxfId="3487" priority="3789" operator="containsText" text="Not yet due">
      <formula>NOT(ISERROR(SEARCH("Not yet due",G71)))</formula>
    </cfRule>
    <cfRule type="containsText" dxfId="3486" priority="3790" operator="containsText" text="Completed Behind Schedule">
      <formula>NOT(ISERROR(SEARCH("Completed Behind Schedule",G71)))</formula>
    </cfRule>
    <cfRule type="containsText" dxfId="3485" priority="3791" operator="containsText" text="Off Target">
      <formula>NOT(ISERROR(SEARCH("Off Target",G71)))</formula>
    </cfRule>
    <cfRule type="containsText" dxfId="3484" priority="3792" operator="containsText" text="On Track to be Achieved">
      <formula>NOT(ISERROR(SEARCH("On Track to be Achieved",G71)))</formula>
    </cfRule>
    <cfRule type="containsText" dxfId="3483" priority="3793" operator="containsText" text="Fully Achieved">
      <formula>NOT(ISERROR(SEARCH("Fully Achieved",G71)))</formula>
    </cfRule>
    <cfRule type="containsText" dxfId="3482" priority="3794" operator="containsText" text="Not yet due">
      <formula>NOT(ISERROR(SEARCH("Not yet due",G71)))</formula>
    </cfRule>
    <cfRule type="containsText" dxfId="3481" priority="3795" operator="containsText" text="Not Yet Due">
      <formula>NOT(ISERROR(SEARCH("Not Yet Due",G71)))</formula>
    </cfRule>
    <cfRule type="containsText" dxfId="3480" priority="3796" operator="containsText" text="Deferred">
      <formula>NOT(ISERROR(SEARCH("Deferred",G71)))</formula>
    </cfRule>
    <cfRule type="containsText" dxfId="3479" priority="3797" operator="containsText" text="Deleted">
      <formula>NOT(ISERROR(SEARCH("Deleted",G71)))</formula>
    </cfRule>
    <cfRule type="containsText" dxfId="3478" priority="3798" operator="containsText" text="In Danger of Falling Behind Target">
      <formula>NOT(ISERROR(SEARCH("In Danger of Falling Behind Target",G71)))</formula>
    </cfRule>
    <cfRule type="containsText" dxfId="3477" priority="3799" operator="containsText" text="Not yet due">
      <formula>NOT(ISERROR(SEARCH("Not yet due",G71)))</formula>
    </cfRule>
    <cfRule type="containsText" dxfId="3476" priority="3800" operator="containsText" text="Completed Behind Schedule">
      <formula>NOT(ISERROR(SEARCH("Completed Behind Schedule",G71)))</formula>
    </cfRule>
    <cfRule type="containsText" dxfId="3475" priority="3801" operator="containsText" text="Off Target">
      <formula>NOT(ISERROR(SEARCH("Off Target",G71)))</formula>
    </cfRule>
    <cfRule type="containsText" dxfId="3474" priority="3802" operator="containsText" text="In Danger of Falling Behind Target">
      <formula>NOT(ISERROR(SEARCH("In Danger of Falling Behind Target",G71)))</formula>
    </cfRule>
    <cfRule type="containsText" dxfId="3473" priority="3803" operator="containsText" text="On Track to be Achieved">
      <formula>NOT(ISERROR(SEARCH("On Track to be Achieved",G71)))</formula>
    </cfRule>
    <cfRule type="containsText" dxfId="3472" priority="3804" operator="containsText" text="Fully Achieved">
      <formula>NOT(ISERROR(SEARCH("Fully Achieved",G71)))</formula>
    </cfRule>
    <cfRule type="containsText" dxfId="3471" priority="3805" operator="containsText" text="Update not Provided">
      <formula>NOT(ISERROR(SEARCH("Update not Provided",G71)))</formula>
    </cfRule>
    <cfRule type="containsText" dxfId="3470" priority="3806" operator="containsText" text="Not yet due">
      <formula>NOT(ISERROR(SEARCH("Not yet due",G71)))</formula>
    </cfRule>
    <cfRule type="containsText" dxfId="3469" priority="3807" operator="containsText" text="Completed Behind Schedule">
      <formula>NOT(ISERROR(SEARCH("Completed Behind Schedule",G71)))</formula>
    </cfRule>
    <cfRule type="containsText" dxfId="3468" priority="3808" operator="containsText" text="Off Target">
      <formula>NOT(ISERROR(SEARCH("Off Target",G71)))</formula>
    </cfRule>
    <cfRule type="containsText" dxfId="3467" priority="3809" operator="containsText" text="In Danger of Falling Behind Target">
      <formula>NOT(ISERROR(SEARCH("In Danger of Falling Behind Target",G71)))</formula>
    </cfRule>
    <cfRule type="containsText" dxfId="3466" priority="3810" operator="containsText" text="On Track to be Achieved">
      <formula>NOT(ISERROR(SEARCH("On Track to be Achieved",G71)))</formula>
    </cfRule>
    <cfRule type="containsText" dxfId="3465" priority="3811" operator="containsText" text="Fully Achieved">
      <formula>NOT(ISERROR(SEARCH("Fully Achieved",G71)))</formula>
    </cfRule>
    <cfRule type="containsText" dxfId="3464" priority="3812" operator="containsText" text="Fully Achieved">
      <formula>NOT(ISERROR(SEARCH("Fully Achieved",G71)))</formula>
    </cfRule>
    <cfRule type="containsText" dxfId="3463" priority="3813" operator="containsText" text="Fully Achieved">
      <formula>NOT(ISERROR(SEARCH("Fully Achieved",G71)))</formula>
    </cfRule>
    <cfRule type="containsText" dxfId="3462" priority="3814" operator="containsText" text="Deferred">
      <formula>NOT(ISERROR(SEARCH("Deferred",G71)))</formula>
    </cfRule>
    <cfRule type="containsText" dxfId="3461" priority="3815" operator="containsText" text="Deleted">
      <formula>NOT(ISERROR(SEARCH("Deleted",G71)))</formula>
    </cfRule>
    <cfRule type="containsText" dxfId="3460" priority="3816" operator="containsText" text="In Danger of Falling Behind Target">
      <formula>NOT(ISERROR(SEARCH("In Danger of Falling Behind Target",G71)))</formula>
    </cfRule>
    <cfRule type="containsText" dxfId="3459" priority="3817" operator="containsText" text="Not yet due">
      <formula>NOT(ISERROR(SEARCH("Not yet due",G71)))</formula>
    </cfRule>
    <cfRule type="containsText" dxfId="3458" priority="3818" operator="containsText" text="Update not Provided">
      <formula>NOT(ISERROR(SEARCH("Update not Provided",G71)))</formula>
    </cfRule>
  </conditionalFormatting>
  <conditionalFormatting sqref="G76">
    <cfRule type="containsText" dxfId="3457" priority="3747" operator="containsText" text="On track to be achieved">
      <formula>NOT(ISERROR(SEARCH("On track to be achieved",G76)))</formula>
    </cfRule>
    <cfRule type="containsText" dxfId="3456" priority="3748" operator="containsText" text="Deferred">
      <formula>NOT(ISERROR(SEARCH("Deferred",G76)))</formula>
    </cfRule>
    <cfRule type="containsText" dxfId="3455" priority="3749" operator="containsText" text="Deleted">
      <formula>NOT(ISERROR(SEARCH("Deleted",G76)))</formula>
    </cfRule>
    <cfRule type="containsText" dxfId="3454" priority="3750" operator="containsText" text="In Danger of Falling Behind Target">
      <formula>NOT(ISERROR(SEARCH("In Danger of Falling Behind Target",G76)))</formula>
    </cfRule>
    <cfRule type="containsText" dxfId="3453" priority="3751" operator="containsText" text="Not yet due">
      <formula>NOT(ISERROR(SEARCH("Not yet due",G76)))</formula>
    </cfRule>
    <cfRule type="containsText" dxfId="3452" priority="3752" operator="containsText" text="Update not Provided">
      <formula>NOT(ISERROR(SEARCH("Update not Provided",G76)))</formula>
    </cfRule>
    <cfRule type="containsText" dxfId="3451" priority="3753" operator="containsText" text="Not yet due">
      <formula>NOT(ISERROR(SEARCH("Not yet due",G76)))</formula>
    </cfRule>
    <cfRule type="containsText" dxfId="3450" priority="3754" operator="containsText" text="Completed Behind Schedule">
      <formula>NOT(ISERROR(SEARCH("Completed Behind Schedule",G76)))</formula>
    </cfRule>
    <cfRule type="containsText" dxfId="3449" priority="3755" operator="containsText" text="Off Target">
      <formula>NOT(ISERROR(SEARCH("Off Target",G76)))</formula>
    </cfRule>
    <cfRule type="containsText" dxfId="3448" priority="3756" operator="containsText" text="On Track to be Achieved">
      <formula>NOT(ISERROR(SEARCH("On Track to be Achieved",G76)))</formula>
    </cfRule>
    <cfRule type="containsText" dxfId="3447" priority="3757" operator="containsText" text="Fully Achieved">
      <formula>NOT(ISERROR(SEARCH("Fully Achieved",G76)))</formula>
    </cfRule>
    <cfRule type="containsText" dxfId="3446" priority="3758" operator="containsText" text="Not yet due">
      <formula>NOT(ISERROR(SEARCH("Not yet due",G76)))</formula>
    </cfRule>
    <cfRule type="containsText" dxfId="3445" priority="3759" operator="containsText" text="Not Yet Due">
      <formula>NOT(ISERROR(SEARCH("Not Yet Due",G76)))</formula>
    </cfRule>
    <cfRule type="containsText" dxfId="3444" priority="3760" operator="containsText" text="Deferred">
      <formula>NOT(ISERROR(SEARCH("Deferred",G76)))</formula>
    </cfRule>
    <cfRule type="containsText" dxfId="3443" priority="3761" operator="containsText" text="Deleted">
      <formula>NOT(ISERROR(SEARCH("Deleted",G76)))</formula>
    </cfRule>
    <cfRule type="containsText" dxfId="3442" priority="3762" operator="containsText" text="In Danger of Falling Behind Target">
      <formula>NOT(ISERROR(SEARCH("In Danger of Falling Behind Target",G76)))</formula>
    </cfRule>
    <cfRule type="containsText" dxfId="3441" priority="3763" operator="containsText" text="Not yet due">
      <formula>NOT(ISERROR(SEARCH("Not yet due",G76)))</formula>
    </cfRule>
    <cfRule type="containsText" dxfId="3440" priority="3764" operator="containsText" text="Completed Behind Schedule">
      <formula>NOT(ISERROR(SEARCH("Completed Behind Schedule",G76)))</formula>
    </cfRule>
    <cfRule type="containsText" dxfId="3439" priority="3765" operator="containsText" text="Off Target">
      <formula>NOT(ISERROR(SEARCH("Off Target",G76)))</formula>
    </cfRule>
    <cfRule type="containsText" dxfId="3438" priority="3766" operator="containsText" text="In Danger of Falling Behind Target">
      <formula>NOT(ISERROR(SEARCH("In Danger of Falling Behind Target",G76)))</formula>
    </cfRule>
    <cfRule type="containsText" dxfId="3437" priority="3767" operator="containsText" text="On Track to be Achieved">
      <formula>NOT(ISERROR(SEARCH("On Track to be Achieved",G76)))</formula>
    </cfRule>
    <cfRule type="containsText" dxfId="3436" priority="3768" operator="containsText" text="Fully Achieved">
      <formula>NOT(ISERROR(SEARCH("Fully Achieved",G76)))</formula>
    </cfRule>
    <cfRule type="containsText" dxfId="3435" priority="3769" operator="containsText" text="Update not Provided">
      <formula>NOT(ISERROR(SEARCH("Update not Provided",G76)))</formula>
    </cfRule>
    <cfRule type="containsText" dxfId="3434" priority="3770" operator="containsText" text="Not yet due">
      <formula>NOT(ISERROR(SEARCH("Not yet due",G76)))</formula>
    </cfRule>
    <cfRule type="containsText" dxfId="3433" priority="3771" operator="containsText" text="Completed Behind Schedule">
      <formula>NOT(ISERROR(SEARCH("Completed Behind Schedule",G76)))</formula>
    </cfRule>
    <cfRule type="containsText" dxfId="3432" priority="3772" operator="containsText" text="Off Target">
      <formula>NOT(ISERROR(SEARCH("Off Target",G76)))</formula>
    </cfRule>
    <cfRule type="containsText" dxfId="3431" priority="3773" operator="containsText" text="In Danger of Falling Behind Target">
      <formula>NOT(ISERROR(SEARCH("In Danger of Falling Behind Target",G76)))</formula>
    </cfRule>
    <cfRule type="containsText" dxfId="3430" priority="3774" operator="containsText" text="On Track to be Achieved">
      <formula>NOT(ISERROR(SEARCH("On Track to be Achieved",G76)))</formula>
    </cfRule>
    <cfRule type="containsText" dxfId="3429" priority="3775" operator="containsText" text="Fully Achieved">
      <formula>NOT(ISERROR(SEARCH("Fully Achieved",G76)))</formula>
    </cfRule>
    <cfRule type="containsText" dxfId="3428" priority="3776" operator="containsText" text="Fully Achieved">
      <formula>NOT(ISERROR(SEARCH("Fully Achieved",G76)))</formula>
    </cfRule>
    <cfRule type="containsText" dxfId="3427" priority="3777" operator="containsText" text="Fully Achieved">
      <formula>NOT(ISERROR(SEARCH("Fully Achieved",G76)))</formula>
    </cfRule>
    <cfRule type="containsText" dxfId="3426" priority="3778" operator="containsText" text="Deferred">
      <formula>NOT(ISERROR(SEARCH("Deferred",G76)))</formula>
    </cfRule>
    <cfRule type="containsText" dxfId="3425" priority="3779" operator="containsText" text="Deleted">
      <formula>NOT(ISERROR(SEARCH("Deleted",G76)))</formula>
    </cfRule>
    <cfRule type="containsText" dxfId="3424" priority="3780" operator="containsText" text="In Danger of Falling Behind Target">
      <formula>NOT(ISERROR(SEARCH("In Danger of Falling Behind Target",G76)))</formula>
    </cfRule>
    <cfRule type="containsText" dxfId="3423" priority="3781" operator="containsText" text="Not yet due">
      <formula>NOT(ISERROR(SEARCH("Not yet due",G76)))</formula>
    </cfRule>
    <cfRule type="containsText" dxfId="3422" priority="3782" operator="containsText" text="Update not Provided">
      <formula>NOT(ISERROR(SEARCH("Update not Provided",G76)))</formula>
    </cfRule>
  </conditionalFormatting>
  <conditionalFormatting sqref="G86">
    <cfRule type="containsText" dxfId="3421" priority="3639" operator="containsText" text="On track to be achieved">
      <formula>NOT(ISERROR(SEARCH("On track to be achieved",G86)))</formula>
    </cfRule>
    <cfRule type="containsText" dxfId="3420" priority="3640" operator="containsText" text="Deferred">
      <formula>NOT(ISERROR(SEARCH("Deferred",G86)))</formula>
    </cfRule>
    <cfRule type="containsText" dxfId="3419" priority="3641" operator="containsText" text="Deleted">
      <formula>NOT(ISERROR(SEARCH("Deleted",G86)))</formula>
    </cfRule>
    <cfRule type="containsText" dxfId="3418" priority="3642" operator="containsText" text="In Danger of Falling Behind Target">
      <formula>NOT(ISERROR(SEARCH("In Danger of Falling Behind Target",G86)))</formula>
    </cfRule>
    <cfRule type="containsText" dxfId="3417" priority="3643" operator="containsText" text="Not yet due">
      <formula>NOT(ISERROR(SEARCH("Not yet due",G86)))</formula>
    </cfRule>
    <cfRule type="containsText" dxfId="3416" priority="3644" operator="containsText" text="Update not Provided">
      <formula>NOT(ISERROR(SEARCH("Update not Provided",G86)))</formula>
    </cfRule>
    <cfRule type="containsText" dxfId="3415" priority="3645" operator="containsText" text="Not yet due">
      <formula>NOT(ISERROR(SEARCH("Not yet due",G86)))</formula>
    </cfRule>
    <cfRule type="containsText" dxfId="3414" priority="3646" operator="containsText" text="Completed Behind Schedule">
      <formula>NOT(ISERROR(SEARCH("Completed Behind Schedule",G86)))</formula>
    </cfRule>
    <cfRule type="containsText" dxfId="3413" priority="3647" operator="containsText" text="Off Target">
      <formula>NOT(ISERROR(SEARCH("Off Target",G86)))</formula>
    </cfRule>
    <cfRule type="containsText" dxfId="3412" priority="3648" operator="containsText" text="On Track to be Achieved">
      <formula>NOT(ISERROR(SEARCH("On Track to be Achieved",G86)))</formula>
    </cfRule>
    <cfRule type="containsText" dxfId="3411" priority="3649" operator="containsText" text="Fully Achieved">
      <formula>NOT(ISERROR(SEARCH("Fully Achieved",G86)))</formula>
    </cfRule>
    <cfRule type="containsText" dxfId="3410" priority="3650" operator="containsText" text="Not yet due">
      <formula>NOT(ISERROR(SEARCH("Not yet due",G86)))</formula>
    </cfRule>
    <cfRule type="containsText" dxfId="3409" priority="3651" operator="containsText" text="Not Yet Due">
      <formula>NOT(ISERROR(SEARCH("Not Yet Due",G86)))</formula>
    </cfRule>
    <cfRule type="containsText" dxfId="3408" priority="3652" operator="containsText" text="Deferred">
      <formula>NOT(ISERROR(SEARCH("Deferred",G86)))</formula>
    </cfRule>
    <cfRule type="containsText" dxfId="3407" priority="3653" operator="containsText" text="Deleted">
      <formula>NOT(ISERROR(SEARCH("Deleted",G86)))</formula>
    </cfRule>
    <cfRule type="containsText" dxfId="3406" priority="3654" operator="containsText" text="In Danger of Falling Behind Target">
      <formula>NOT(ISERROR(SEARCH("In Danger of Falling Behind Target",G86)))</formula>
    </cfRule>
    <cfRule type="containsText" dxfId="3405" priority="3655" operator="containsText" text="Not yet due">
      <formula>NOT(ISERROR(SEARCH("Not yet due",G86)))</formula>
    </cfRule>
    <cfRule type="containsText" dxfId="3404" priority="3656" operator="containsText" text="Completed Behind Schedule">
      <formula>NOT(ISERROR(SEARCH("Completed Behind Schedule",G86)))</formula>
    </cfRule>
    <cfRule type="containsText" dxfId="3403" priority="3657" operator="containsText" text="Off Target">
      <formula>NOT(ISERROR(SEARCH("Off Target",G86)))</formula>
    </cfRule>
    <cfRule type="containsText" dxfId="3402" priority="3658" operator="containsText" text="In Danger of Falling Behind Target">
      <formula>NOT(ISERROR(SEARCH("In Danger of Falling Behind Target",G86)))</formula>
    </cfRule>
    <cfRule type="containsText" dxfId="3401" priority="3659" operator="containsText" text="On Track to be Achieved">
      <formula>NOT(ISERROR(SEARCH("On Track to be Achieved",G86)))</formula>
    </cfRule>
    <cfRule type="containsText" dxfId="3400" priority="3660" operator="containsText" text="Fully Achieved">
      <formula>NOT(ISERROR(SEARCH("Fully Achieved",G86)))</formula>
    </cfRule>
    <cfRule type="containsText" dxfId="3399" priority="3661" operator="containsText" text="Update not Provided">
      <formula>NOT(ISERROR(SEARCH("Update not Provided",G86)))</formula>
    </cfRule>
    <cfRule type="containsText" dxfId="3398" priority="3662" operator="containsText" text="Not yet due">
      <formula>NOT(ISERROR(SEARCH("Not yet due",G86)))</formula>
    </cfRule>
    <cfRule type="containsText" dxfId="3397" priority="3663" operator="containsText" text="Completed Behind Schedule">
      <formula>NOT(ISERROR(SEARCH("Completed Behind Schedule",G86)))</formula>
    </cfRule>
    <cfRule type="containsText" dxfId="3396" priority="3664" operator="containsText" text="Off Target">
      <formula>NOT(ISERROR(SEARCH("Off Target",G86)))</formula>
    </cfRule>
    <cfRule type="containsText" dxfId="3395" priority="3665" operator="containsText" text="In Danger of Falling Behind Target">
      <formula>NOT(ISERROR(SEARCH("In Danger of Falling Behind Target",G86)))</formula>
    </cfRule>
    <cfRule type="containsText" dxfId="3394" priority="3666" operator="containsText" text="On Track to be Achieved">
      <formula>NOT(ISERROR(SEARCH("On Track to be Achieved",G86)))</formula>
    </cfRule>
    <cfRule type="containsText" dxfId="3393" priority="3667" operator="containsText" text="Fully Achieved">
      <formula>NOT(ISERROR(SEARCH("Fully Achieved",G86)))</formula>
    </cfRule>
    <cfRule type="containsText" dxfId="3392" priority="3668" operator="containsText" text="Fully Achieved">
      <formula>NOT(ISERROR(SEARCH("Fully Achieved",G86)))</formula>
    </cfRule>
    <cfRule type="containsText" dxfId="3391" priority="3669" operator="containsText" text="Fully Achieved">
      <formula>NOT(ISERROR(SEARCH("Fully Achieved",G86)))</formula>
    </cfRule>
    <cfRule type="containsText" dxfId="3390" priority="3670" operator="containsText" text="Deferred">
      <formula>NOT(ISERROR(SEARCH("Deferred",G86)))</formula>
    </cfRule>
    <cfRule type="containsText" dxfId="3389" priority="3671" operator="containsText" text="Deleted">
      <formula>NOT(ISERROR(SEARCH("Deleted",G86)))</formula>
    </cfRule>
    <cfRule type="containsText" dxfId="3388" priority="3672" operator="containsText" text="In Danger of Falling Behind Target">
      <formula>NOT(ISERROR(SEARCH("In Danger of Falling Behind Target",G86)))</formula>
    </cfRule>
    <cfRule type="containsText" dxfId="3387" priority="3673" operator="containsText" text="Not yet due">
      <formula>NOT(ISERROR(SEARCH("Not yet due",G86)))</formula>
    </cfRule>
    <cfRule type="containsText" dxfId="3386" priority="3674" operator="containsText" text="Update not Provided">
      <formula>NOT(ISERROR(SEARCH("Update not Provided",G86)))</formula>
    </cfRule>
  </conditionalFormatting>
  <conditionalFormatting sqref="G89">
    <cfRule type="containsText" dxfId="3385" priority="3603" operator="containsText" text="On track to be achieved">
      <formula>NOT(ISERROR(SEARCH("On track to be achieved",G89)))</formula>
    </cfRule>
    <cfRule type="containsText" dxfId="3384" priority="3604" operator="containsText" text="Deferred">
      <formula>NOT(ISERROR(SEARCH("Deferred",G89)))</formula>
    </cfRule>
    <cfRule type="containsText" dxfId="3383" priority="3605" operator="containsText" text="Deleted">
      <formula>NOT(ISERROR(SEARCH("Deleted",G89)))</formula>
    </cfRule>
    <cfRule type="containsText" dxfId="3382" priority="3606" operator="containsText" text="In Danger of Falling Behind Target">
      <formula>NOT(ISERROR(SEARCH("In Danger of Falling Behind Target",G89)))</formula>
    </cfRule>
    <cfRule type="containsText" dxfId="3381" priority="3607" operator="containsText" text="Not yet due">
      <formula>NOT(ISERROR(SEARCH("Not yet due",G89)))</formula>
    </cfRule>
    <cfRule type="containsText" dxfId="3380" priority="3608" operator="containsText" text="Update not Provided">
      <formula>NOT(ISERROR(SEARCH("Update not Provided",G89)))</formula>
    </cfRule>
    <cfRule type="containsText" dxfId="3379" priority="3609" operator="containsText" text="Not yet due">
      <formula>NOT(ISERROR(SEARCH("Not yet due",G89)))</formula>
    </cfRule>
    <cfRule type="containsText" dxfId="3378" priority="3610" operator="containsText" text="Completed Behind Schedule">
      <formula>NOT(ISERROR(SEARCH("Completed Behind Schedule",G89)))</formula>
    </cfRule>
    <cfRule type="containsText" dxfId="3377" priority="3611" operator="containsText" text="Off Target">
      <formula>NOT(ISERROR(SEARCH("Off Target",G89)))</formula>
    </cfRule>
    <cfRule type="containsText" dxfId="3376" priority="3612" operator="containsText" text="On Track to be Achieved">
      <formula>NOT(ISERROR(SEARCH("On Track to be Achieved",G89)))</formula>
    </cfRule>
    <cfRule type="containsText" dxfId="3375" priority="3613" operator="containsText" text="Fully Achieved">
      <formula>NOT(ISERROR(SEARCH("Fully Achieved",G89)))</formula>
    </cfRule>
    <cfRule type="containsText" dxfId="3374" priority="3614" operator="containsText" text="Not yet due">
      <formula>NOT(ISERROR(SEARCH("Not yet due",G89)))</formula>
    </cfRule>
    <cfRule type="containsText" dxfId="3373" priority="3615" operator="containsText" text="Not Yet Due">
      <formula>NOT(ISERROR(SEARCH("Not Yet Due",G89)))</formula>
    </cfRule>
    <cfRule type="containsText" dxfId="3372" priority="3616" operator="containsText" text="Deferred">
      <formula>NOT(ISERROR(SEARCH("Deferred",G89)))</formula>
    </cfRule>
    <cfRule type="containsText" dxfId="3371" priority="3617" operator="containsText" text="Deleted">
      <formula>NOT(ISERROR(SEARCH("Deleted",G89)))</formula>
    </cfRule>
    <cfRule type="containsText" dxfId="3370" priority="3618" operator="containsText" text="In Danger of Falling Behind Target">
      <formula>NOT(ISERROR(SEARCH("In Danger of Falling Behind Target",G89)))</formula>
    </cfRule>
    <cfRule type="containsText" dxfId="3369" priority="3619" operator="containsText" text="Not yet due">
      <formula>NOT(ISERROR(SEARCH("Not yet due",G89)))</formula>
    </cfRule>
    <cfRule type="containsText" dxfId="3368" priority="3620" operator="containsText" text="Completed Behind Schedule">
      <formula>NOT(ISERROR(SEARCH("Completed Behind Schedule",G89)))</formula>
    </cfRule>
    <cfRule type="containsText" dxfId="3367" priority="3621" operator="containsText" text="Off Target">
      <formula>NOT(ISERROR(SEARCH("Off Target",G89)))</formula>
    </cfRule>
    <cfRule type="containsText" dxfId="3366" priority="3622" operator="containsText" text="In Danger of Falling Behind Target">
      <formula>NOT(ISERROR(SEARCH("In Danger of Falling Behind Target",G89)))</formula>
    </cfRule>
    <cfRule type="containsText" dxfId="3365" priority="3623" operator="containsText" text="On Track to be Achieved">
      <formula>NOT(ISERROR(SEARCH("On Track to be Achieved",G89)))</formula>
    </cfRule>
    <cfRule type="containsText" dxfId="3364" priority="3624" operator="containsText" text="Fully Achieved">
      <formula>NOT(ISERROR(SEARCH("Fully Achieved",G89)))</formula>
    </cfRule>
    <cfRule type="containsText" dxfId="3363" priority="3625" operator="containsText" text="Update not Provided">
      <formula>NOT(ISERROR(SEARCH("Update not Provided",G89)))</formula>
    </cfRule>
    <cfRule type="containsText" dxfId="3362" priority="3626" operator="containsText" text="Not yet due">
      <formula>NOT(ISERROR(SEARCH("Not yet due",G89)))</formula>
    </cfRule>
    <cfRule type="containsText" dxfId="3361" priority="3627" operator="containsText" text="Completed Behind Schedule">
      <formula>NOT(ISERROR(SEARCH("Completed Behind Schedule",G89)))</formula>
    </cfRule>
    <cfRule type="containsText" dxfId="3360" priority="3628" operator="containsText" text="Off Target">
      <formula>NOT(ISERROR(SEARCH("Off Target",G89)))</formula>
    </cfRule>
    <cfRule type="containsText" dxfId="3359" priority="3629" operator="containsText" text="In Danger of Falling Behind Target">
      <formula>NOT(ISERROR(SEARCH("In Danger of Falling Behind Target",G89)))</formula>
    </cfRule>
    <cfRule type="containsText" dxfId="3358" priority="3630" operator="containsText" text="On Track to be Achieved">
      <formula>NOT(ISERROR(SEARCH("On Track to be Achieved",G89)))</formula>
    </cfRule>
    <cfRule type="containsText" dxfId="3357" priority="3631" operator="containsText" text="Fully Achieved">
      <formula>NOT(ISERROR(SEARCH("Fully Achieved",G89)))</formula>
    </cfRule>
    <cfRule type="containsText" dxfId="3356" priority="3632" operator="containsText" text="Fully Achieved">
      <formula>NOT(ISERROR(SEARCH("Fully Achieved",G89)))</formula>
    </cfRule>
    <cfRule type="containsText" dxfId="3355" priority="3633" operator="containsText" text="Fully Achieved">
      <formula>NOT(ISERROR(SEARCH("Fully Achieved",G89)))</formula>
    </cfRule>
    <cfRule type="containsText" dxfId="3354" priority="3634" operator="containsText" text="Deferred">
      <formula>NOT(ISERROR(SEARCH("Deferred",G89)))</formula>
    </cfRule>
    <cfRule type="containsText" dxfId="3353" priority="3635" operator="containsText" text="Deleted">
      <formula>NOT(ISERROR(SEARCH("Deleted",G89)))</formula>
    </cfRule>
    <cfRule type="containsText" dxfId="3352" priority="3636" operator="containsText" text="In Danger of Falling Behind Target">
      <formula>NOT(ISERROR(SEARCH("In Danger of Falling Behind Target",G89)))</formula>
    </cfRule>
    <cfRule type="containsText" dxfId="3351" priority="3637" operator="containsText" text="Not yet due">
      <formula>NOT(ISERROR(SEARCH("Not yet due",G89)))</formula>
    </cfRule>
    <cfRule type="containsText" dxfId="3350" priority="3638" operator="containsText" text="Update not Provided">
      <formula>NOT(ISERROR(SEARCH("Update not Provided",G89)))</formula>
    </cfRule>
  </conditionalFormatting>
  <conditionalFormatting sqref="G101">
    <cfRule type="containsText" dxfId="3349" priority="3459" operator="containsText" text="On track to be achieved">
      <formula>NOT(ISERROR(SEARCH("On track to be achieved",G101)))</formula>
    </cfRule>
    <cfRule type="containsText" dxfId="3348" priority="3460" operator="containsText" text="Deferred">
      <formula>NOT(ISERROR(SEARCH("Deferred",G101)))</formula>
    </cfRule>
    <cfRule type="containsText" dxfId="3347" priority="3461" operator="containsText" text="Deleted">
      <formula>NOT(ISERROR(SEARCH("Deleted",G101)))</formula>
    </cfRule>
    <cfRule type="containsText" dxfId="3346" priority="3462" operator="containsText" text="In Danger of Falling Behind Target">
      <formula>NOT(ISERROR(SEARCH("In Danger of Falling Behind Target",G101)))</formula>
    </cfRule>
    <cfRule type="containsText" dxfId="3345" priority="3463" operator="containsText" text="Not yet due">
      <formula>NOT(ISERROR(SEARCH("Not yet due",G101)))</formula>
    </cfRule>
    <cfRule type="containsText" dxfId="3344" priority="3464" operator="containsText" text="Update not Provided">
      <formula>NOT(ISERROR(SEARCH("Update not Provided",G101)))</formula>
    </cfRule>
    <cfRule type="containsText" dxfId="3343" priority="3465" operator="containsText" text="Not yet due">
      <formula>NOT(ISERROR(SEARCH("Not yet due",G101)))</formula>
    </cfRule>
    <cfRule type="containsText" dxfId="3342" priority="3466" operator="containsText" text="Completed Behind Schedule">
      <formula>NOT(ISERROR(SEARCH("Completed Behind Schedule",G101)))</formula>
    </cfRule>
    <cfRule type="containsText" dxfId="3341" priority="3467" operator="containsText" text="Off Target">
      <formula>NOT(ISERROR(SEARCH("Off Target",G101)))</formula>
    </cfRule>
    <cfRule type="containsText" dxfId="3340" priority="3468" operator="containsText" text="On Track to be Achieved">
      <formula>NOT(ISERROR(SEARCH("On Track to be Achieved",G101)))</formula>
    </cfRule>
    <cfRule type="containsText" dxfId="3339" priority="3469" operator="containsText" text="Fully Achieved">
      <formula>NOT(ISERROR(SEARCH("Fully Achieved",G101)))</formula>
    </cfRule>
    <cfRule type="containsText" dxfId="3338" priority="3470" operator="containsText" text="Not yet due">
      <formula>NOT(ISERROR(SEARCH("Not yet due",G101)))</formula>
    </cfRule>
    <cfRule type="containsText" dxfId="3337" priority="3471" operator="containsText" text="Not Yet Due">
      <formula>NOT(ISERROR(SEARCH("Not Yet Due",G101)))</formula>
    </cfRule>
    <cfRule type="containsText" dxfId="3336" priority="3472" operator="containsText" text="Deferred">
      <formula>NOT(ISERROR(SEARCH("Deferred",G101)))</formula>
    </cfRule>
    <cfRule type="containsText" dxfId="3335" priority="3473" operator="containsText" text="Deleted">
      <formula>NOT(ISERROR(SEARCH("Deleted",G101)))</formula>
    </cfRule>
    <cfRule type="containsText" dxfId="3334" priority="3474" operator="containsText" text="In Danger of Falling Behind Target">
      <formula>NOT(ISERROR(SEARCH("In Danger of Falling Behind Target",G101)))</formula>
    </cfRule>
    <cfRule type="containsText" dxfId="3333" priority="3475" operator="containsText" text="Not yet due">
      <formula>NOT(ISERROR(SEARCH("Not yet due",G101)))</formula>
    </cfRule>
    <cfRule type="containsText" dxfId="3332" priority="3476" operator="containsText" text="Completed Behind Schedule">
      <formula>NOT(ISERROR(SEARCH("Completed Behind Schedule",G101)))</formula>
    </cfRule>
    <cfRule type="containsText" dxfId="3331" priority="3477" operator="containsText" text="Off Target">
      <formula>NOT(ISERROR(SEARCH("Off Target",G101)))</formula>
    </cfRule>
    <cfRule type="containsText" dxfId="3330" priority="3478" operator="containsText" text="In Danger of Falling Behind Target">
      <formula>NOT(ISERROR(SEARCH("In Danger of Falling Behind Target",G101)))</formula>
    </cfRule>
    <cfRule type="containsText" dxfId="3329" priority="3479" operator="containsText" text="On Track to be Achieved">
      <formula>NOT(ISERROR(SEARCH("On Track to be Achieved",G101)))</formula>
    </cfRule>
    <cfRule type="containsText" dxfId="3328" priority="3480" operator="containsText" text="Fully Achieved">
      <formula>NOT(ISERROR(SEARCH("Fully Achieved",G101)))</formula>
    </cfRule>
    <cfRule type="containsText" dxfId="3327" priority="3481" operator="containsText" text="Update not Provided">
      <formula>NOT(ISERROR(SEARCH("Update not Provided",G101)))</formula>
    </cfRule>
    <cfRule type="containsText" dxfId="3326" priority="3482" operator="containsText" text="Not yet due">
      <formula>NOT(ISERROR(SEARCH("Not yet due",G101)))</formula>
    </cfRule>
    <cfRule type="containsText" dxfId="3325" priority="3483" operator="containsText" text="Completed Behind Schedule">
      <formula>NOT(ISERROR(SEARCH("Completed Behind Schedule",G101)))</formula>
    </cfRule>
    <cfRule type="containsText" dxfId="3324" priority="3484" operator="containsText" text="Off Target">
      <formula>NOT(ISERROR(SEARCH("Off Target",G101)))</formula>
    </cfRule>
    <cfRule type="containsText" dxfId="3323" priority="3485" operator="containsText" text="In Danger of Falling Behind Target">
      <formula>NOT(ISERROR(SEARCH("In Danger of Falling Behind Target",G101)))</formula>
    </cfRule>
    <cfRule type="containsText" dxfId="3322" priority="3486" operator="containsText" text="On Track to be Achieved">
      <formula>NOT(ISERROR(SEARCH("On Track to be Achieved",G101)))</formula>
    </cfRule>
    <cfRule type="containsText" dxfId="3321" priority="3487" operator="containsText" text="Fully Achieved">
      <formula>NOT(ISERROR(SEARCH("Fully Achieved",G101)))</formula>
    </cfRule>
    <cfRule type="containsText" dxfId="3320" priority="3488" operator="containsText" text="Fully Achieved">
      <formula>NOT(ISERROR(SEARCH("Fully Achieved",G101)))</formula>
    </cfRule>
    <cfRule type="containsText" dxfId="3319" priority="3489" operator="containsText" text="Fully Achieved">
      <formula>NOT(ISERROR(SEARCH("Fully Achieved",G101)))</formula>
    </cfRule>
    <cfRule type="containsText" dxfId="3318" priority="3490" operator="containsText" text="Deferred">
      <formula>NOT(ISERROR(SEARCH("Deferred",G101)))</formula>
    </cfRule>
    <cfRule type="containsText" dxfId="3317" priority="3491" operator="containsText" text="Deleted">
      <formula>NOT(ISERROR(SEARCH("Deleted",G101)))</formula>
    </cfRule>
    <cfRule type="containsText" dxfId="3316" priority="3492" operator="containsText" text="In Danger of Falling Behind Target">
      <formula>NOT(ISERROR(SEARCH("In Danger of Falling Behind Target",G101)))</formula>
    </cfRule>
    <cfRule type="containsText" dxfId="3315" priority="3493" operator="containsText" text="Not yet due">
      <formula>NOT(ISERROR(SEARCH("Not yet due",G101)))</formula>
    </cfRule>
    <cfRule type="containsText" dxfId="3314" priority="3494" operator="containsText" text="Update not Provided">
      <formula>NOT(ISERROR(SEARCH("Update not Provided",G101)))</formula>
    </cfRule>
  </conditionalFormatting>
  <conditionalFormatting sqref="J1:J1048576">
    <cfRule type="containsText" dxfId="3313" priority="3385" operator="containsText" text="numerical outturn within 5% tolerance">
      <formula>NOT(ISERROR(SEARCH("numerical outturn within 5% tolerance",J1)))</formula>
    </cfRule>
    <cfRule type="containsText" dxfId="3312" priority="3386" operator="containsText" text="Target Partially Met">
      <formula>NOT(ISERROR(SEARCH("Target Partially Met",J1)))</formula>
    </cfRule>
  </conditionalFormatting>
  <conditionalFormatting sqref="I4">
    <cfRule type="containsText" dxfId="3311" priority="3349" operator="containsText" text="On track to be achieved">
      <formula>NOT(ISERROR(SEARCH("On track to be achieved",I4)))</formula>
    </cfRule>
    <cfRule type="containsText" dxfId="3310" priority="3350" operator="containsText" text="Deferred">
      <formula>NOT(ISERROR(SEARCH("Deferred",I4)))</formula>
    </cfRule>
    <cfRule type="containsText" dxfId="3309" priority="3351" operator="containsText" text="Deleted">
      <formula>NOT(ISERROR(SEARCH("Deleted",I4)))</formula>
    </cfRule>
    <cfRule type="containsText" dxfId="3308" priority="3352" operator="containsText" text="In Danger of Falling Behind Target">
      <formula>NOT(ISERROR(SEARCH("In Danger of Falling Behind Target",I4)))</formula>
    </cfRule>
    <cfRule type="containsText" dxfId="3307" priority="3353" operator="containsText" text="Not yet due">
      <formula>NOT(ISERROR(SEARCH("Not yet due",I4)))</formula>
    </cfRule>
    <cfRule type="containsText" dxfId="3306" priority="3354" operator="containsText" text="Update not Provided">
      <formula>NOT(ISERROR(SEARCH("Update not Provided",I4)))</formula>
    </cfRule>
    <cfRule type="containsText" dxfId="3305" priority="3355" operator="containsText" text="Not yet due">
      <formula>NOT(ISERROR(SEARCH("Not yet due",I4)))</formula>
    </cfRule>
    <cfRule type="containsText" dxfId="3304" priority="3356" operator="containsText" text="Completed Behind Schedule">
      <formula>NOT(ISERROR(SEARCH("Completed Behind Schedule",I4)))</formula>
    </cfRule>
    <cfRule type="containsText" dxfId="3303" priority="3357" operator="containsText" text="Off Target">
      <formula>NOT(ISERROR(SEARCH("Off Target",I4)))</formula>
    </cfRule>
    <cfRule type="containsText" dxfId="3302" priority="3358" operator="containsText" text="On Track to be Achieved">
      <formula>NOT(ISERROR(SEARCH("On Track to be Achieved",I4)))</formula>
    </cfRule>
    <cfRule type="containsText" dxfId="3301" priority="3359" operator="containsText" text="Fully Achieved">
      <formula>NOT(ISERROR(SEARCH("Fully Achieved",I4)))</formula>
    </cfRule>
    <cfRule type="containsText" dxfId="3300" priority="3360" operator="containsText" text="Not yet due">
      <formula>NOT(ISERROR(SEARCH("Not yet due",I4)))</formula>
    </cfRule>
    <cfRule type="containsText" dxfId="3299" priority="3361" operator="containsText" text="Not Yet Due">
      <formula>NOT(ISERROR(SEARCH("Not Yet Due",I4)))</formula>
    </cfRule>
    <cfRule type="containsText" dxfId="3298" priority="3362" operator="containsText" text="Deferred">
      <formula>NOT(ISERROR(SEARCH("Deferred",I4)))</formula>
    </cfRule>
    <cfRule type="containsText" dxfId="3297" priority="3363" operator="containsText" text="Deleted">
      <formula>NOT(ISERROR(SEARCH("Deleted",I4)))</formula>
    </cfRule>
    <cfRule type="containsText" dxfId="3296" priority="3364" operator="containsText" text="In Danger of Falling Behind Target">
      <formula>NOT(ISERROR(SEARCH("In Danger of Falling Behind Target",I4)))</formula>
    </cfRule>
    <cfRule type="containsText" dxfId="3295" priority="3365" operator="containsText" text="Not yet due">
      <formula>NOT(ISERROR(SEARCH("Not yet due",I4)))</formula>
    </cfRule>
    <cfRule type="containsText" dxfId="3294" priority="3366" operator="containsText" text="Completed Behind Schedule">
      <formula>NOT(ISERROR(SEARCH("Completed Behind Schedule",I4)))</formula>
    </cfRule>
    <cfRule type="containsText" dxfId="3293" priority="3367" operator="containsText" text="Off Target">
      <formula>NOT(ISERROR(SEARCH("Off Target",I4)))</formula>
    </cfRule>
    <cfRule type="containsText" dxfId="3292" priority="3368" operator="containsText" text="In Danger of Falling Behind Target">
      <formula>NOT(ISERROR(SEARCH("In Danger of Falling Behind Target",I4)))</formula>
    </cfRule>
    <cfRule type="containsText" dxfId="3291" priority="3369" operator="containsText" text="On Track to be Achieved">
      <formula>NOT(ISERROR(SEARCH("On Track to be Achieved",I4)))</formula>
    </cfRule>
    <cfRule type="containsText" dxfId="3290" priority="3370" operator="containsText" text="Fully Achieved">
      <formula>NOT(ISERROR(SEARCH("Fully Achieved",I4)))</formula>
    </cfRule>
    <cfRule type="containsText" dxfId="3289" priority="3371" operator="containsText" text="Update not Provided">
      <formula>NOT(ISERROR(SEARCH("Update not Provided",I4)))</formula>
    </cfRule>
    <cfRule type="containsText" dxfId="3288" priority="3372" operator="containsText" text="Not yet due">
      <formula>NOT(ISERROR(SEARCH("Not yet due",I4)))</formula>
    </cfRule>
    <cfRule type="containsText" dxfId="3287" priority="3373" operator="containsText" text="Completed Behind Schedule">
      <formula>NOT(ISERROR(SEARCH("Completed Behind Schedule",I4)))</formula>
    </cfRule>
    <cfRule type="containsText" dxfId="3286" priority="3374" operator="containsText" text="Off Target">
      <formula>NOT(ISERROR(SEARCH("Off Target",I4)))</formula>
    </cfRule>
    <cfRule type="containsText" dxfId="3285" priority="3375" operator="containsText" text="In Danger of Falling Behind Target">
      <formula>NOT(ISERROR(SEARCH("In Danger of Falling Behind Target",I4)))</formula>
    </cfRule>
    <cfRule type="containsText" dxfId="3284" priority="3376" operator="containsText" text="On Track to be Achieved">
      <formula>NOT(ISERROR(SEARCH("On Track to be Achieved",I4)))</formula>
    </cfRule>
    <cfRule type="containsText" dxfId="3283" priority="3377" operator="containsText" text="Fully Achieved">
      <formula>NOT(ISERROR(SEARCH("Fully Achieved",I4)))</formula>
    </cfRule>
    <cfRule type="containsText" dxfId="3282" priority="3378" operator="containsText" text="Fully Achieved">
      <formula>NOT(ISERROR(SEARCH("Fully Achieved",I4)))</formula>
    </cfRule>
    <cfRule type="containsText" dxfId="3281" priority="3379" operator="containsText" text="Fully Achieved">
      <formula>NOT(ISERROR(SEARCH("Fully Achieved",I4)))</formula>
    </cfRule>
    <cfRule type="containsText" dxfId="3280" priority="3380" operator="containsText" text="Deferred">
      <formula>NOT(ISERROR(SEARCH("Deferred",I4)))</formula>
    </cfRule>
    <cfRule type="containsText" dxfId="3279" priority="3381" operator="containsText" text="Deleted">
      <formula>NOT(ISERROR(SEARCH("Deleted",I4)))</formula>
    </cfRule>
    <cfRule type="containsText" dxfId="3278" priority="3382" operator="containsText" text="In Danger of Falling Behind Target">
      <formula>NOT(ISERROR(SEARCH("In Danger of Falling Behind Target",I4)))</formula>
    </cfRule>
    <cfRule type="containsText" dxfId="3277" priority="3383" operator="containsText" text="Not yet due">
      <formula>NOT(ISERROR(SEARCH("Not yet due",I4)))</formula>
    </cfRule>
    <cfRule type="containsText" dxfId="3276" priority="3384" operator="containsText" text="Update not Provided">
      <formula>NOT(ISERROR(SEARCH("Update not Provided",I4)))</formula>
    </cfRule>
  </conditionalFormatting>
  <conditionalFormatting sqref="I6:I11">
    <cfRule type="containsText" dxfId="3275" priority="3313" operator="containsText" text="On track to be achieved">
      <formula>NOT(ISERROR(SEARCH("On track to be achieved",I6)))</formula>
    </cfRule>
    <cfRule type="containsText" dxfId="3274" priority="3314" operator="containsText" text="Deferred">
      <formula>NOT(ISERROR(SEARCH("Deferred",I6)))</formula>
    </cfRule>
    <cfRule type="containsText" dxfId="3273" priority="3315" operator="containsText" text="Deleted">
      <formula>NOT(ISERROR(SEARCH("Deleted",I6)))</formula>
    </cfRule>
    <cfRule type="containsText" dxfId="3272" priority="3316" operator="containsText" text="In Danger of Falling Behind Target">
      <formula>NOT(ISERROR(SEARCH("In Danger of Falling Behind Target",I6)))</formula>
    </cfRule>
    <cfRule type="containsText" dxfId="3271" priority="3317" operator="containsText" text="Not yet due">
      <formula>NOT(ISERROR(SEARCH("Not yet due",I6)))</formula>
    </cfRule>
    <cfRule type="containsText" dxfId="3270" priority="3318" operator="containsText" text="Update not Provided">
      <formula>NOT(ISERROR(SEARCH("Update not Provided",I6)))</formula>
    </cfRule>
    <cfRule type="containsText" dxfId="3269" priority="3319" operator="containsText" text="Not yet due">
      <formula>NOT(ISERROR(SEARCH("Not yet due",I6)))</formula>
    </cfRule>
    <cfRule type="containsText" dxfId="3268" priority="3320" operator="containsText" text="Completed Behind Schedule">
      <formula>NOT(ISERROR(SEARCH("Completed Behind Schedule",I6)))</formula>
    </cfRule>
    <cfRule type="containsText" dxfId="3267" priority="3321" operator="containsText" text="Off Target">
      <formula>NOT(ISERROR(SEARCH("Off Target",I6)))</formula>
    </cfRule>
    <cfRule type="containsText" dxfId="3266" priority="3322" operator="containsText" text="On Track to be Achieved">
      <formula>NOT(ISERROR(SEARCH("On Track to be Achieved",I6)))</formula>
    </cfRule>
    <cfRule type="containsText" dxfId="3265" priority="3323" operator="containsText" text="Fully Achieved">
      <formula>NOT(ISERROR(SEARCH("Fully Achieved",I6)))</formula>
    </cfRule>
    <cfRule type="containsText" dxfId="3264" priority="3324" operator="containsText" text="Not yet due">
      <formula>NOT(ISERROR(SEARCH("Not yet due",I6)))</formula>
    </cfRule>
    <cfRule type="containsText" dxfId="3263" priority="3325" operator="containsText" text="Not Yet Due">
      <formula>NOT(ISERROR(SEARCH("Not Yet Due",I6)))</formula>
    </cfRule>
    <cfRule type="containsText" dxfId="3262" priority="3326" operator="containsText" text="Deferred">
      <formula>NOT(ISERROR(SEARCH("Deferred",I6)))</formula>
    </cfRule>
    <cfRule type="containsText" dxfId="3261" priority="3327" operator="containsText" text="Deleted">
      <formula>NOT(ISERROR(SEARCH("Deleted",I6)))</formula>
    </cfRule>
    <cfRule type="containsText" dxfId="3260" priority="3328" operator="containsText" text="In Danger of Falling Behind Target">
      <formula>NOT(ISERROR(SEARCH("In Danger of Falling Behind Target",I6)))</formula>
    </cfRule>
    <cfRule type="containsText" dxfId="3259" priority="3329" operator="containsText" text="Not yet due">
      <formula>NOT(ISERROR(SEARCH("Not yet due",I6)))</formula>
    </cfRule>
    <cfRule type="containsText" dxfId="3258" priority="3330" operator="containsText" text="Completed Behind Schedule">
      <formula>NOT(ISERROR(SEARCH("Completed Behind Schedule",I6)))</formula>
    </cfRule>
    <cfRule type="containsText" dxfId="3257" priority="3331" operator="containsText" text="Off Target">
      <formula>NOT(ISERROR(SEARCH("Off Target",I6)))</formula>
    </cfRule>
    <cfRule type="containsText" dxfId="3256" priority="3332" operator="containsText" text="In Danger of Falling Behind Target">
      <formula>NOT(ISERROR(SEARCH("In Danger of Falling Behind Target",I6)))</formula>
    </cfRule>
    <cfRule type="containsText" dxfId="3255" priority="3333" operator="containsText" text="On Track to be Achieved">
      <formula>NOT(ISERROR(SEARCH("On Track to be Achieved",I6)))</formula>
    </cfRule>
    <cfRule type="containsText" dxfId="3254" priority="3334" operator="containsText" text="Fully Achieved">
      <formula>NOT(ISERROR(SEARCH("Fully Achieved",I6)))</formula>
    </cfRule>
    <cfRule type="containsText" dxfId="3253" priority="3335" operator="containsText" text="Update not Provided">
      <formula>NOT(ISERROR(SEARCH("Update not Provided",I6)))</formula>
    </cfRule>
    <cfRule type="containsText" dxfId="3252" priority="3336" operator="containsText" text="Not yet due">
      <formula>NOT(ISERROR(SEARCH("Not yet due",I6)))</formula>
    </cfRule>
    <cfRule type="containsText" dxfId="3251" priority="3337" operator="containsText" text="Completed Behind Schedule">
      <formula>NOT(ISERROR(SEARCH("Completed Behind Schedule",I6)))</formula>
    </cfRule>
    <cfRule type="containsText" dxfId="3250" priority="3338" operator="containsText" text="Off Target">
      <formula>NOT(ISERROR(SEARCH("Off Target",I6)))</formula>
    </cfRule>
    <cfRule type="containsText" dxfId="3249" priority="3339" operator="containsText" text="In Danger of Falling Behind Target">
      <formula>NOT(ISERROR(SEARCH("In Danger of Falling Behind Target",I6)))</formula>
    </cfRule>
    <cfRule type="containsText" dxfId="3248" priority="3340" operator="containsText" text="On Track to be Achieved">
      <formula>NOT(ISERROR(SEARCH("On Track to be Achieved",I6)))</formula>
    </cfRule>
    <cfRule type="containsText" dxfId="3247" priority="3341" operator="containsText" text="Fully Achieved">
      <formula>NOT(ISERROR(SEARCH("Fully Achieved",I6)))</formula>
    </cfRule>
    <cfRule type="containsText" dxfId="3246" priority="3342" operator="containsText" text="Fully Achieved">
      <formula>NOT(ISERROR(SEARCH("Fully Achieved",I6)))</formula>
    </cfRule>
    <cfRule type="containsText" dxfId="3245" priority="3343" operator="containsText" text="Fully Achieved">
      <formula>NOT(ISERROR(SEARCH("Fully Achieved",I6)))</formula>
    </cfRule>
    <cfRule type="containsText" dxfId="3244" priority="3344" operator="containsText" text="Deferred">
      <formula>NOT(ISERROR(SEARCH("Deferred",I6)))</formula>
    </cfRule>
    <cfRule type="containsText" dxfId="3243" priority="3345" operator="containsText" text="Deleted">
      <formula>NOT(ISERROR(SEARCH("Deleted",I6)))</formula>
    </cfRule>
    <cfRule type="containsText" dxfId="3242" priority="3346" operator="containsText" text="In Danger of Falling Behind Target">
      <formula>NOT(ISERROR(SEARCH("In Danger of Falling Behind Target",I6)))</formula>
    </cfRule>
    <cfRule type="containsText" dxfId="3241" priority="3347" operator="containsText" text="Not yet due">
      <formula>NOT(ISERROR(SEARCH("Not yet due",I6)))</formula>
    </cfRule>
    <cfRule type="containsText" dxfId="3240" priority="3348" operator="containsText" text="Update not Provided">
      <formula>NOT(ISERROR(SEARCH("Update not Provided",I6)))</formula>
    </cfRule>
  </conditionalFormatting>
  <conditionalFormatting sqref="I12:I13">
    <cfRule type="containsText" dxfId="3239" priority="3277" operator="containsText" text="On track to be achieved">
      <formula>NOT(ISERROR(SEARCH("On track to be achieved",I12)))</formula>
    </cfRule>
    <cfRule type="containsText" dxfId="3238" priority="3278" operator="containsText" text="Deferred">
      <formula>NOT(ISERROR(SEARCH("Deferred",I12)))</formula>
    </cfRule>
    <cfRule type="containsText" dxfId="3237" priority="3279" operator="containsText" text="Deleted">
      <formula>NOT(ISERROR(SEARCH("Deleted",I12)))</formula>
    </cfRule>
    <cfRule type="containsText" dxfId="3236" priority="3280" operator="containsText" text="In Danger of Falling Behind Target">
      <formula>NOT(ISERROR(SEARCH("In Danger of Falling Behind Target",I12)))</formula>
    </cfRule>
    <cfRule type="containsText" dxfId="3235" priority="3281" operator="containsText" text="Not yet due">
      <formula>NOT(ISERROR(SEARCH("Not yet due",I12)))</formula>
    </cfRule>
    <cfRule type="containsText" dxfId="3234" priority="3282" operator="containsText" text="Update not Provided">
      <formula>NOT(ISERROR(SEARCH("Update not Provided",I12)))</formula>
    </cfRule>
    <cfRule type="containsText" dxfId="3233" priority="3283" operator="containsText" text="Not yet due">
      <formula>NOT(ISERROR(SEARCH("Not yet due",I12)))</formula>
    </cfRule>
    <cfRule type="containsText" dxfId="3232" priority="3284" operator="containsText" text="Completed Behind Schedule">
      <formula>NOT(ISERROR(SEARCH("Completed Behind Schedule",I12)))</formula>
    </cfRule>
    <cfRule type="containsText" dxfId="3231" priority="3285" operator="containsText" text="Off Target">
      <formula>NOT(ISERROR(SEARCH("Off Target",I12)))</formula>
    </cfRule>
    <cfRule type="containsText" dxfId="3230" priority="3286" operator="containsText" text="On Track to be Achieved">
      <formula>NOT(ISERROR(SEARCH("On Track to be Achieved",I12)))</formula>
    </cfRule>
    <cfRule type="containsText" dxfId="3229" priority="3287" operator="containsText" text="Fully Achieved">
      <formula>NOT(ISERROR(SEARCH("Fully Achieved",I12)))</formula>
    </cfRule>
    <cfRule type="containsText" dxfId="3228" priority="3288" operator="containsText" text="Not yet due">
      <formula>NOT(ISERROR(SEARCH("Not yet due",I12)))</formula>
    </cfRule>
    <cfRule type="containsText" dxfId="3227" priority="3289" operator="containsText" text="Not Yet Due">
      <formula>NOT(ISERROR(SEARCH("Not Yet Due",I12)))</formula>
    </cfRule>
    <cfRule type="containsText" dxfId="3226" priority="3290" operator="containsText" text="Deferred">
      <formula>NOT(ISERROR(SEARCH("Deferred",I12)))</formula>
    </cfRule>
    <cfRule type="containsText" dxfId="3225" priority="3291" operator="containsText" text="Deleted">
      <formula>NOT(ISERROR(SEARCH("Deleted",I12)))</formula>
    </cfRule>
    <cfRule type="containsText" dxfId="3224" priority="3292" operator="containsText" text="In Danger of Falling Behind Target">
      <formula>NOT(ISERROR(SEARCH("In Danger of Falling Behind Target",I12)))</formula>
    </cfRule>
    <cfRule type="containsText" dxfId="3223" priority="3293" operator="containsText" text="Not yet due">
      <formula>NOT(ISERROR(SEARCH("Not yet due",I12)))</formula>
    </cfRule>
    <cfRule type="containsText" dxfId="3222" priority="3294" operator="containsText" text="Completed Behind Schedule">
      <formula>NOT(ISERROR(SEARCH("Completed Behind Schedule",I12)))</formula>
    </cfRule>
    <cfRule type="containsText" dxfId="3221" priority="3295" operator="containsText" text="Off Target">
      <formula>NOT(ISERROR(SEARCH("Off Target",I12)))</formula>
    </cfRule>
    <cfRule type="containsText" dxfId="3220" priority="3296" operator="containsText" text="In Danger of Falling Behind Target">
      <formula>NOT(ISERROR(SEARCH("In Danger of Falling Behind Target",I12)))</formula>
    </cfRule>
    <cfRule type="containsText" dxfId="3219" priority="3297" operator="containsText" text="On Track to be Achieved">
      <formula>NOT(ISERROR(SEARCH("On Track to be Achieved",I12)))</formula>
    </cfRule>
    <cfRule type="containsText" dxfId="3218" priority="3298" operator="containsText" text="Fully Achieved">
      <formula>NOT(ISERROR(SEARCH("Fully Achieved",I12)))</formula>
    </cfRule>
    <cfRule type="containsText" dxfId="3217" priority="3299" operator="containsText" text="Update not Provided">
      <formula>NOT(ISERROR(SEARCH("Update not Provided",I12)))</formula>
    </cfRule>
    <cfRule type="containsText" dxfId="3216" priority="3300" operator="containsText" text="Not yet due">
      <formula>NOT(ISERROR(SEARCH("Not yet due",I12)))</formula>
    </cfRule>
    <cfRule type="containsText" dxfId="3215" priority="3301" operator="containsText" text="Completed Behind Schedule">
      <formula>NOT(ISERROR(SEARCH("Completed Behind Schedule",I12)))</formula>
    </cfRule>
    <cfRule type="containsText" dxfId="3214" priority="3302" operator="containsText" text="Off Target">
      <formula>NOT(ISERROR(SEARCH("Off Target",I12)))</formula>
    </cfRule>
    <cfRule type="containsText" dxfId="3213" priority="3303" operator="containsText" text="In Danger of Falling Behind Target">
      <formula>NOT(ISERROR(SEARCH("In Danger of Falling Behind Target",I12)))</formula>
    </cfRule>
    <cfRule type="containsText" dxfId="3212" priority="3304" operator="containsText" text="On Track to be Achieved">
      <formula>NOT(ISERROR(SEARCH("On Track to be Achieved",I12)))</formula>
    </cfRule>
    <cfRule type="containsText" dxfId="3211" priority="3305" operator="containsText" text="Fully Achieved">
      <formula>NOT(ISERROR(SEARCH("Fully Achieved",I12)))</formula>
    </cfRule>
    <cfRule type="containsText" dxfId="3210" priority="3306" operator="containsText" text="Fully Achieved">
      <formula>NOT(ISERROR(SEARCH("Fully Achieved",I12)))</formula>
    </cfRule>
    <cfRule type="containsText" dxfId="3209" priority="3307" operator="containsText" text="Fully Achieved">
      <formula>NOT(ISERROR(SEARCH("Fully Achieved",I12)))</formula>
    </cfRule>
    <cfRule type="containsText" dxfId="3208" priority="3308" operator="containsText" text="Deferred">
      <formula>NOT(ISERROR(SEARCH("Deferred",I12)))</formula>
    </cfRule>
    <cfRule type="containsText" dxfId="3207" priority="3309" operator="containsText" text="Deleted">
      <formula>NOT(ISERROR(SEARCH("Deleted",I12)))</formula>
    </cfRule>
    <cfRule type="containsText" dxfId="3206" priority="3310" operator="containsText" text="In Danger of Falling Behind Target">
      <formula>NOT(ISERROR(SEARCH("In Danger of Falling Behind Target",I12)))</formula>
    </cfRule>
    <cfRule type="containsText" dxfId="3205" priority="3311" operator="containsText" text="Not yet due">
      <formula>NOT(ISERROR(SEARCH("Not yet due",I12)))</formula>
    </cfRule>
    <cfRule type="containsText" dxfId="3204" priority="3312" operator="containsText" text="Update not Provided">
      <formula>NOT(ISERROR(SEARCH("Update not Provided",I12)))</formula>
    </cfRule>
  </conditionalFormatting>
  <conditionalFormatting sqref="I14:I19">
    <cfRule type="containsText" dxfId="3203" priority="3241" operator="containsText" text="On track to be achieved">
      <formula>NOT(ISERROR(SEARCH("On track to be achieved",I14)))</formula>
    </cfRule>
    <cfRule type="containsText" dxfId="3202" priority="3242" operator="containsText" text="Deferred">
      <formula>NOT(ISERROR(SEARCH("Deferred",I14)))</formula>
    </cfRule>
    <cfRule type="containsText" dxfId="3201" priority="3243" operator="containsText" text="Deleted">
      <formula>NOT(ISERROR(SEARCH("Deleted",I14)))</formula>
    </cfRule>
    <cfRule type="containsText" dxfId="3200" priority="3244" operator="containsText" text="In Danger of Falling Behind Target">
      <formula>NOT(ISERROR(SEARCH("In Danger of Falling Behind Target",I14)))</formula>
    </cfRule>
    <cfRule type="containsText" dxfId="3199" priority="3245" operator="containsText" text="Not yet due">
      <formula>NOT(ISERROR(SEARCH("Not yet due",I14)))</formula>
    </cfRule>
    <cfRule type="containsText" dxfId="3198" priority="3246" operator="containsText" text="Update not Provided">
      <formula>NOT(ISERROR(SEARCH("Update not Provided",I14)))</formula>
    </cfRule>
    <cfRule type="containsText" dxfId="3197" priority="3247" operator="containsText" text="Not yet due">
      <formula>NOT(ISERROR(SEARCH("Not yet due",I14)))</formula>
    </cfRule>
    <cfRule type="containsText" dxfId="3196" priority="3248" operator="containsText" text="Completed Behind Schedule">
      <formula>NOT(ISERROR(SEARCH("Completed Behind Schedule",I14)))</formula>
    </cfRule>
    <cfRule type="containsText" dxfId="3195" priority="3249" operator="containsText" text="Off Target">
      <formula>NOT(ISERROR(SEARCH("Off Target",I14)))</formula>
    </cfRule>
    <cfRule type="containsText" dxfId="3194" priority="3250" operator="containsText" text="On Track to be Achieved">
      <formula>NOT(ISERROR(SEARCH("On Track to be Achieved",I14)))</formula>
    </cfRule>
    <cfRule type="containsText" dxfId="3193" priority="3251" operator="containsText" text="Fully Achieved">
      <formula>NOT(ISERROR(SEARCH("Fully Achieved",I14)))</formula>
    </cfRule>
    <cfRule type="containsText" dxfId="3192" priority="3252" operator="containsText" text="Not yet due">
      <formula>NOT(ISERROR(SEARCH("Not yet due",I14)))</formula>
    </cfRule>
    <cfRule type="containsText" dxfId="3191" priority="3253" operator="containsText" text="Not Yet Due">
      <formula>NOT(ISERROR(SEARCH("Not Yet Due",I14)))</formula>
    </cfRule>
    <cfRule type="containsText" dxfId="3190" priority="3254" operator="containsText" text="Deferred">
      <formula>NOT(ISERROR(SEARCH("Deferred",I14)))</formula>
    </cfRule>
    <cfRule type="containsText" dxfId="3189" priority="3255" operator="containsText" text="Deleted">
      <formula>NOT(ISERROR(SEARCH("Deleted",I14)))</formula>
    </cfRule>
    <cfRule type="containsText" dxfId="3188" priority="3256" operator="containsText" text="In Danger of Falling Behind Target">
      <formula>NOT(ISERROR(SEARCH("In Danger of Falling Behind Target",I14)))</formula>
    </cfRule>
    <cfRule type="containsText" dxfId="3187" priority="3257" operator="containsText" text="Not yet due">
      <formula>NOT(ISERROR(SEARCH("Not yet due",I14)))</formula>
    </cfRule>
    <cfRule type="containsText" dxfId="3186" priority="3258" operator="containsText" text="Completed Behind Schedule">
      <formula>NOT(ISERROR(SEARCH("Completed Behind Schedule",I14)))</formula>
    </cfRule>
    <cfRule type="containsText" dxfId="3185" priority="3259" operator="containsText" text="Off Target">
      <formula>NOT(ISERROR(SEARCH("Off Target",I14)))</formula>
    </cfRule>
    <cfRule type="containsText" dxfId="3184" priority="3260" operator="containsText" text="In Danger of Falling Behind Target">
      <formula>NOT(ISERROR(SEARCH("In Danger of Falling Behind Target",I14)))</formula>
    </cfRule>
    <cfRule type="containsText" dxfId="3183" priority="3261" operator="containsText" text="On Track to be Achieved">
      <formula>NOT(ISERROR(SEARCH("On Track to be Achieved",I14)))</formula>
    </cfRule>
    <cfRule type="containsText" dxfId="3182" priority="3262" operator="containsText" text="Fully Achieved">
      <formula>NOT(ISERROR(SEARCH("Fully Achieved",I14)))</formula>
    </cfRule>
    <cfRule type="containsText" dxfId="3181" priority="3263" operator="containsText" text="Update not Provided">
      <formula>NOT(ISERROR(SEARCH("Update not Provided",I14)))</formula>
    </cfRule>
    <cfRule type="containsText" dxfId="3180" priority="3264" operator="containsText" text="Not yet due">
      <formula>NOT(ISERROR(SEARCH("Not yet due",I14)))</formula>
    </cfRule>
    <cfRule type="containsText" dxfId="3179" priority="3265" operator="containsText" text="Completed Behind Schedule">
      <formula>NOT(ISERROR(SEARCH("Completed Behind Schedule",I14)))</formula>
    </cfRule>
    <cfRule type="containsText" dxfId="3178" priority="3266" operator="containsText" text="Off Target">
      <formula>NOT(ISERROR(SEARCH("Off Target",I14)))</formula>
    </cfRule>
    <cfRule type="containsText" dxfId="3177" priority="3267" operator="containsText" text="In Danger of Falling Behind Target">
      <formula>NOT(ISERROR(SEARCH("In Danger of Falling Behind Target",I14)))</formula>
    </cfRule>
    <cfRule type="containsText" dxfId="3176" priority="3268" operator="containsText" text="On Track to be Achieved">
      <formula>NOT(ISERROR(SEARCH("On Track to be Achieved",I14)))</formula>
    </cfRule>
    <cfRule type="containsText" dxfId="3175" priority="3269" operator="containsText" text="Fully Achieved">
      <formula>NOT(ISERROR(SEARCH("Fully Achieved",I14)))</formula>
    </cfRule>
    <cfRule type="containsText" dxfId="3174" priority="3270" operator="containsText" text="Fully Achieved">
      <formula>NOT(ISERROR(SEARCH("Fully Achieved",I14)))</formula>
    </cfRule>
    <cfRule type="containsText" dxfId="3173" priority="3271" operator="containsText" text="Fully Achieved">
      <formula>NOT(ISERROR(SEARCH("Fully Achieved",I14)))</formula>
    </cfRule>
    <cfRule type="containsText" dxfId="3172" priority="3272" operator="containsText" text="Deferred">
      <formula>NOT(ISERROR(SEARCH("Deferred",I14)))</formula>
    </cfRule>
    <cfRule type="containsText" dxfId="3171" priority="3273" operator="containsText" text="Deleted">
      <formula>NOT(ISERROR(SEARCH("Deleted",I14)))</formula>
    </cfRule>
    <cfRule type="containsText" dxfId="3170" priority="3274" operator="containsText" text="In Danger of Falling Behind Target">
      <formula>NOT(ISERROR(SEARCH("In Danger of Falling Behind Target",I14)))</formula>
    </cfRule>
    <cfRule type="containsText" dxfId="3169" priority="3275" operator="containsText" text="Not yet due">
      <formula>NOT(ISERROR(SEARCH("Not yet due",I14)))</formula>
    </cfRule>
    <cfRule type="containsText" dxfId="3168" priority="3276" operator="containsText" text="Update not Provided">
      <formula>NOT(ISERROR(SEARCH("Update not Provided",I14)))</formula>
    </cfRule>
  </conditionalFormatting>
  <conditionalFormatting sqref="I20">
    <cfRule type="containsText" dxfId="3167" priority="3205" operator="containsText" text="On track to be achieved">
      <formula>NOT(ISERROR(SEARCH("On track to be achieved",I20)))</formula>
    </cfRule>
    <cfRule type="containsText" dxfId="3166" priority="3206" operator="containsText" text="Deferred">
      <formula>NOT(ISERROR(SEARCH("Deferred",I20)))</formula>
    </cfRule>
    <cfRule type="containsText" dxfId="3165" priority="3207" operator="containsText" text="Deleted">
      <formula>NOT(ISERROR(SEARCH("Deleted",I20)))</formula>
    </cfRule>
    <cfRule type="containsText" dxfId="3164" priority="3208" operator="containsText" text="In Danger of Falling Behind Target">
      <formula>NOT(ISERROR(SEARCH("In Danger of Falling Behind Target",I20)))</formula>
    </cfRule>
    <cfRule type="containsText" dxfId="3163" priority="3209" operator="containsText" text="Not yet due">
      <formula>NOT(ISERROR(SEARCH("Not yet due",I20)))</formula>
    </cfRule>
    <cfRule type="containsText" dxfId="3162" priority="3210" operator="containsText" text="Update not Provided">
      <formula>NOT(ISERROR(SEARCH("Update not Provided",I20)))</formula>
    </cfRule>
    <cfRule type="containsText" dxfId="3161" priority="3211" operator="containsText" text="Not yet due">
      <formula>NOT(ISERROR(SEARCH("Not yet due",I20)))</formula>
    </cfRule>
    <cfRule type="containsText" dxfId="3160" priority="3212" operator="containsText" text="Completed Behind Schedule">
      <formula>NOT(ISERROR(SEARCH("Completed Behind Schedule",I20)))</formula>
    </cfRule>
    <cfRule type="containsText" dxfId="3159" priority="3213" operator="containsText" text="Off Target">
      <formula>NOT(ISERROR(SEARCH("Off Target",I20)))</formula>
    </cfRule>
    <cfRule type="containsText" dxfId="3158" priority="3214" operator="containsText" text="On Track to be Achieved">
      <formula>NOT(ISERROR(SEARCH("On Track to be Achieved",I20)))</formula>
    </cfRule>
    <cfRule type="containsText" dxfId="3157" priority="3215" operator="containsText" text="Fully Achieved">
      <formula>NOT(ISERROR(SEARCH("Fully Achieved",I20)))</formula>
    </cfRule>
    <cfRule type="containsText" dxfId="3156" priority="3216" operator="containsText" text="Not yet due">
      <formula>NOT(ISERROR(SEARCH("Not yet due",I20)))</formula>
    </cfRule>
    <cfRule type="containsText" dxfId="3155" priority="3217" operator="containsText" text="Not Yet Due">
      <formula>NOT(ISERROR(SEARCH("Not Yet Due",I20)))</formula>
    </cfRule>
    <cfRule type="containsText" dxfId="3154" priority="3218" operator="containsText" text="Deferred">
      <formula>NOT(ISERROR(SEARCH("Deferred",I20)))</formula>
    </cfRule>
    <cfRule type="containsText" dxfId="3153" priority="3219" operator="containsText" text="Deleted">
      <formula>NOT(ISERROR(SEARCH("Deleted",I20)))</formula>
    </cfRule>
    <cfRule type="containsText" dxfId="3152" priority="3220" operator="containsText" text="In Danger of Falling Behind Target">
      <formula>NOT(ISERROR(SEARCH("In Danger of Falling Behind Target",I20)))</formula>
    </cfRule>
    <cfRule type="containsText" dxfId="3151" priority="3221" operator="containsText" text="Not yet due">
      <formula>NOT(ISERROR(SEARCH("Not yet due",I20)))</formula>
    </cfRule>
    <cfRule type="containsText" dxfId="3150" priority="3222" operator="containsText" text="Completed Behind Schedule">
      <formula>NOT(ISERROR(SEARCH("Completed Behind Schedule",I20)))</formula>
    </cfRule>
    <cfRule type="containsText" dxfId="3149" priority="3223" operator="containsText" text="Off Target">
      <formula>NOT(ISERROR(SEARCH("Off Target",I20)))</formula>
    </cfRule>
    <cfRule type="containsText" dxfId="3148" priority="3224" operator="containsText" text="In Danger of Falling Behind Target">
      <formula>NOT(ISERROR(SEARCH("In Danger of Falling Behind Target",I20)))</formula>
    </cfRule>
    <cfRule type="containsText" dxfId="3147" priority="3225" operator="containsText" text="On Track to be Achieved">
      <formula>NOT(ISERROR(SEARCH("On Track to be Achieved",I20)))</formula>
    </cfRule>
    <cfRule type="containsText" dxfId="3146" priority="3226" operator="containsText" text="Fully Achieved">
      <formula>NOT(ISERROR(SEARCH("Fully Achieved",I20)))</formula>
    </cfRule>
    <cfRule type="containsText" dxfId="3145" priority="3227" operator="containsText" text="Update not Provided">
      <formula>NOT(ISERROR(SEARCH("Update not Provided",I20)))</formula>
    </cfRule>
    <cfRule type="containsText" dxfId="3144" priority="3228" operator="containsText" text="Not yet due">
      <formula>NOT(ISERROR(SEARCH("Not yet due",I20)))</formula>
    </cfRule>
    <cfRule type="containsText" dxfId="3143" priority="3229" operator="containsText" text="Completed Behind Schedule">
      <formula>NOT(ISERROR(SEARCH("Completed Behind Schedule",I20)))</formula>
    </cfRule>
    <cfRule type="containsText" dxfId="3142" priority="3230" operator="containsText" text="Off Target">
      <formula>NOT(ISERROR(SEARCH("Off Target",I20)))</formula>
    </cfRule>
    <cfRule type="containsText" dxfId="3141" priority="3231" operator="containsText" text="In Danger of Falling Behind Target">
      <formula>NOT(ISERROR(SEARCH("In Danger of Falling Behind Target",I20)))</formula>
    </cfRule>
    <cfRule type="containsText" dxfId="3140" priority="3232" operator="containsText" text="On Track to be Achieved">
      <formula>NOT(ISERROR(SEARCH("On Track to be Achieved",I20)))</formula>
    </cfRule>
    <cfRule type="containsText" dxfId="3139" priority="3233" operator="containsText" text="Fully Achieved">
      <formula>NOT(ISERROR(SEARCH("Fully Achieved",I20)))</formula>
    </cfRule>
    <cfRule type="containsText" dxfId="3138" priority="3234" operator="containsText" text="Fully Achieved">
      <formula>NOT(ISERROR(SEARCH("Fully Achieved",I20)))</formula>
    </cfRule>
    <cfRule type="containsText" dxfId="3137" priority="3235" operator="containsText" text="Fully Achieved">
      <formula>NOT(ISERROR(SEARCH("Fully Achieved",I20)))</formula>
    </cfRule>
    <cfRule type="containsText" dxfId="3136" priority="3236" operator="containsText" text="Deferred">
      <formula>NOT(ISERROR(SEARCH("Deferred",I20)))</formula>
    </cfRule>
    <cfRule type="containsText" dxfId="3135" priority="3237" operator="containsText" text="Deleted">
      <formula>NOT(ISERROR(SEARCH("Deleted",I20)))</formula>
    </cfRule>
    <cfRule type="containsText" dxfId="3134" priority="3238" operator="containsText" text="In Danger of Falling Behind Target">
      <formula>NOT(ISERROR(SEARCH("In Danger of Falling Behind Target",I20)))</formula>
    </cfRule>
    <cfRule type="containsText" dxfId="3133" priority="3239" operator="containsText" text="Not yet due">
      <formula>NOT(ISERROR(SEARCH("Not yet due",I20)))</formula>
    </cfRule>
    <cfRule type="containsText" dxfId="3132" priority="3240" operator="containsText" text="Update not Provided">
      <formula>NOT(ISERROR(SEARCH("Update not Provided",I20)))</formula>
    </cfRule>
  </conditionalFormatting>
  <conditionalFormatting sqref="I22">
    <cfRule type="containsText" dxfId="3131" priority="3169" operator="containsText" text="On track to be achieved">
      <formula>NOT(ISERROR(SEARCH("On track to be achieved",I22)))</formula>
    </cfRule>
    <cfRule type="containsText" dxfId="3130" priority="3170" operator="containsText" text="Deferred">
      <formula>NOT(ISERROR(SEARCH("Deferred",I22)))</formula>
    </cfRule>
    <cfRule type="containsText" dxfId="3129" priority="3171" operator="containsText" text="Deleted">
      <formula>NOT(ISERROR(SEARCH("Deleted",I22)))</formula>
    </cfRule>
    <cfRule type="containsText" dxfId="3128" priority="3172" operator="containsText" text="In Danger of Falling Behind Target">
      <formula>NOT(ISERROR(SEARCH("In Danger of Falling Behind Target",I22)))</formula>
    </cfRule>
    <cfRule type="containsText" dxfId="3127" priority="3173" operator="containsText" text="Not yet due">
      <formula>NOT(ISERROR(SEARCH("Not yet due",I22)))</formula>
    </cfRule>
    <cfRule type="containsText" dxfId="3126" priority="3174" operator="containsText" text="Update not Provided">
      <formula>NOT(ISERROR(SEARCH("Update not Provided",I22)))</formula>
    </cfRule>
    <cfRule type="containsText" dxfId="3125" priority="3175" operator="containsText" text="Not yet due">
      <formula>NOT(ISERROR(SEARCH("Not yet due",I22)))</formula>
    </cfRule>
    <cfRule type="containsText" dxfId="3124" priority="3176" operator="containsText" text="Completed Behind Schedule">
      <formula>NOT(ISERROR(SEARCH("Completed Behind Schedule",I22)))</formula>
    </cfRule>
    <cfRule type="containsText" dxfId="3123" priority="3177" operator="containsText" text="Off Target">
      <formula>NOT(ISERROR(SEARCH("Off Target",I22)))</formula>
    </cfRule>
    <cfRule type="containsText" dxfId="3122" priority="3178" operator="containsText" text="On Track to be Achieved">
      <formula>NOT(ISERROR(SEARCH("On Track to be Achieved",I22)))</formula>
    </cfRule>
    <cfRule type="containsText" dxfId="3121" priority="3179" operator="containsText" text="Fully Achieved">
      <formula>NOT(ISERROR(SEARCH("Fully Achieved",I22)))</formula>
    </cfRule>
    <cfRule type="containsText" dxfId="3120" priority="3180" operator="containsText" text="Not yet due">
      <formula>NOT(ISERROR(SEARCH("Not yet due",I22)))</formula>
    </cfRule>
    <cfRule type="containsText" dxfId="3119" priority="3181" operator="containsText" text="Not Yet Due">
      <formula>NOT(ISERROR(SEARCH("Not Yet Due",I22)))</formula>
    </cfRule>
    <cfRule type="containsText" dxfId="3118" priority="3182" operator="containsText" text="Deferred">
      <formula>NOT(ISERROR(SEARCH("Deferred",I22)))</formula>
    </cfRule>
    <cfRule type="containsText" dxfId="3117" priority="3183" operator="containsText" text="Deleted">
      <formula>NOT(ISERROR(SEARCH("Deleted",I22)))</formula>
    </cfRule>
    <cfRule type="containsText" dxfId="3116" priority="3184" operator="containsText" text="In Danger of Falling Behind Target">
      <formula>NOT(ISERROR(SEARCH("In Danger of Falling Behind Target",I22)))</formula>
    </cfRule>
    <cfRule type="containsText" dxfId="3115" priority="3185" operator="containsText" text="Not yet due">
      <formula>NOT(ISERROR(SEARCH("Not yet due",I22)))</formula>
    </cfRule>
    <cfRule type="containsText" dxfId="3114" priority="3186" operator="containsText" text="Completed Behind Schedule">
      <formula>NOT(ISERROR(SEARCH("Completed Behind Schedule",I22)))</formula>
    </cfRule>
    <cfRule type="containsText" dxfId="3113" priority="3187" operator="containsText" text="Off Target">
      <formula>NOT(ISERROR(SEARCH("Off Target",I22)))</formula>
    </cfRule>
    <cfRule type="containsText" dxfId="3112" priority="3188" operator="containsText" text="In Danger of Falling Behind Target">
      <formula>NOT(ISERROR(SEARCH("In Danger of Falling Behind Target",I22)))</formula>
    </cfRule>
    <cfRule type="containsText" dxfId="3111" priority="3189" operator="containsText" text="On Track to be Achieved">
      <formula>NOT(ISERROR(SEARCH("On Track to be Achieved",I22)))</formula>
    </cfRule>
    <cfRule type="containsText" dxfId="3110" priority="3190" operator="containsText" text="Fully Achieved">
      <formula>NOT(ISERROR(SEARCH("Fully Achieved",I22)))</formula>
    </cfRule>
    <cfRule type="containsText" dxfId="3109" priority="3191" operator="containsText" text="Update not Provided">
      <formula>NOT(ISERROR(SEARCH("Update not Provided",I22)))</formula>
    </cfRule>
    <cfRule type="containsText" dxfId="3108" priority="3192" operator="containsText" text="Not yet due">
      <formula>NOT(ISERROR(SEARCH("Not yet due",I22)))</formula>
    </cfRule>
    <cfRule type="containsText" dxfId="3107" priority="3193" operator="containsText" text="Completed Behind Schedule">
      <formula>NOT(ISERROR(SEARCH("Completed Behind Schedule",I22)))</formula>
    </cfRule>
    <cfRule type="containsText" dxfId="3106" priority="3194" operator="containsText" text="Off Target">
      <formula>NOT(ISERROR(SEARCH("Off Target",I22)))</formula>
    </cfRule>
    <cfRule type="containsText" dxfId="3105" priority="3195" operator="containsText" text="In Danger of Falling Behind Target">
      <formula>NOT(ISERROR(SEARCH("In Danger of Falling Behind Target",I22)))</formula>
    </cfRule>
    <cfRule type="containsText" dxfId="3104" priority="3196" operator="containsText" text="On Track to be Achieved">
      <formula>NOT(ISERROR(SEARCH("On Track to be Achieved",I22)))</formula>
    </cfRule>
    <cfRule type="containsText" dxfId="3103" priority="3197" operator="containsText" text="Fully Achieved">
      <formula>NOT(ISERROR(SEARCH("Fully Achieved",I22)))</formula>
    </cfRule>
    <cfRule type="containsText" dxfId="3102" priority="3198" operator="containsText" text="Fully Achieved">
      <formula>NOT(ISERROR(SEARCH("Fully Achieved",I22)))</formula>
    </cfRule>
    <cfRule type="containsText" dxfId="3101" priority="3199" operator="containsText" text="Fully Achieved">
      <formula>NOT(ISERROR(SEARCH("Fully Achieved",I22)))</formula>
    </cfRule>
    <cfRule type="containsText" dxfId="3100" priority="3200" operator="containsText" text="Deferred">
      <formula>NOT(ISERROR(SEARCH("Deferred",I22)))</formula>
    </cfRule>
    <cfRule type="containsText" dxfId="3099" priority="3201" operator="containsText" text="Deleted">
      <formula>NOT(ISERROR(SEARCH("Deleted",I22)))</formula>
    </cfRule>
    <cfRule type="containsText" dxfId="3098" priority="3202" operator="containsText" text="In Danger of Falling Behind Target">
      <formula>NOT(ISERROR(SEARCH("In Danger of Falling Behind Target",I22)))</formula>
    </cfRule>
    <cfRule type="containsText" dxfId="3097" priority="3203" operator="containsText" text="Not yet due">
      <formula>NOT(ISERROR(SEARCH("Not yet due",I22)))</formula>
    </cfRule>
    <cfRule type="containsText" dxfId="3096" priority="3204" operator="containsText" text="Update not Provided">
      <formula>NOT(ISERROR(SEARCH("Update not Provided",I22)))</formula>
    </cfRule>
  </conditionalFormatting>
  <conditionalFormatting sqref="I23:I24">
    <cfRule type="containsText" dxfId="3095" priority="3133" operator="containsText" text="On track to be achieved">
      <formula>NOT(ISERROR(SEARCH("On track to be achieved",I23)))</formula>
    </cfRule>
    <cfRule type="containsText" dxfId="3094" priority="3134" operator="containsText" text="Deferred">
      <formula>NOT(ISERROR(SEARCH("Deferred",I23)))</formula>
    </cfRule>
    <cfRule type="containsText" dxfId="3093" priority="3135" operator="containsText" text="Deleted">
      <formula>NOT(ISERROR(SEARCH("Deleted",I23)))</formula>
    </cfRule>
    <cfRule type="containsText" dxfId="3092" priority="3136" operator="containsText" text="In Danger of Falling Behind Target">
      <formula>NOT(ISERROR(SEARCH("In Danger of Falling Behind Target",I23)))</formula>
    </cfRule>
    <cfRule type="containsText" dxfId="3091" priority="3137" operator="containsText" text="Not yet due">
      <formula>NOT(ISERROR(SEARCH("Not yet due",I23)))</formula>
    </cfRule>
    <cfRule type="containsText" dxfId="3090" priority="3138" operator="containsText" text="Update not Provided">
      <formula>NOT(ISERROR(SEARCH("Update not Provided",I23)))</formula>
    </cfRule>
    <cfRule type="containsText" dxfId="3089" priority="3139" operator="containsText" text="Not yet due">
      <formula>NOT(ISERROR(SEARCH("Not yet due",I23)))</formula>
    </cfRule>
    <cfRule type="containsText" dxfId="3088" priority="3140" operator="containsText" text="Completed Behind Schedule">
      <formula>NOT(ISERROR(SEARCH("Completed Behind Schedule",I23)))</formula>
    </cfRule>
    <cfRule type="containsText" dxfId="3087" priority="3141" operator="containsText" text="Off Target">
      <formula>NOT(ISERROR(SEARCH("Off Target",I23)))</formula>
    </cfRule>
    <cfRule type="containsText" dxfId="3086" priority="3142" operator="containsText" text="On Track to be Achieved">
      <formula>NOT(ISERROR(SEARCH("On Track to be Achieved",I23)))</formula>
    </cfRule>
    <cfRule type="containsText" dxfId="3085" priority="3143" operator="containsText" text="Fully Achieved">
      <formula>NOT(ISERROR(SEARCH("Fully Achieved",I23)))</formula>
    </cfRule>
    <cfRule type="containsText" dxfId="3084" priority="3144" operator="containsText" text="Not yet due">
      <formula>NOT(ISERROR(SEARCH("Not yet due",I23)))</formula>
    </cfRule>
    <cfRule type="containsText" dxfId="3083" priority="3145" operator="containsText" text="Not Yet Due">
      <formula>NOT(ISERROR(SEARCH("Not Yet Due",I23)))</formula>
    </cfRule>
    <cfRule type="containsText" dxfId="3082" priority="3146" operator="containsText" text="Deferred">
      <formula>NOT(ISERROR(SEARCH("Deferred",I23)))</formula>
    </cfRule>
    <cfRule type="containsText" dxfId="3081" priority="3147" operator="containsText" text="Deleted">
      <formula>NOT(ISERROR(SEARCH("Deleted",I23)))</formula>
    </cfRule>
    <cfRule type="containsText" dxfId="3080" priority="3148" operator="containsText" text="In Danger of Falling Behind Target">
      <formula>NOT(ISERROR(SEARCH("In Danger of Falling Behind Target",I23)))</formula>
    </cfRule>
    <cfRule type="containsText" dxfId="3079" priority="3149" operator="containsText" text="Not yet due">
      <formula>NOT(ISERROR(SEARCH("Not yet due",I23)))</formula>
    </cfRule>
    <cfRule type="containsText" dxfId="3078" priority="3150" operator="containsText" text="Completed Behind Schedule">
      <formula>NOT(ISERROR(SEARCH("Completed Behind Schedule",I23)))</formula>
    </cfRule>
    <cfRule type="containsText" dxfId="3077" priority="3151" operator="containsText" text="Off Target">
      <formula>NOT(ISERROR(SEARCH("Off Target",I23)))</formula>
    </cfRule>
    <cfRule type="containsText" dxfId="3076" priority="3152" operator="containsText" text="In Danger of Falling Behind Target">
      <formula>NOT(ISERROR(SEARCH("In Danger of Falling Behind Target",I23)))</formula>
    </cfRule>
    <cfRule type="containsText" dxfId="3075" priority="3153" operator="containsText" text="On Track to be Achieved">
      <formula>NOT(ISERROR(SEARCH("On Track to be Achieved",I23)))</formula>
    </cfRule>
    <cfRule type="containsText" dxfId="3074" priority="3154" operator="containsText" text="Fully Achieved">
      <formula>NOT(ISERROR(SEARCH("Fully Achieved",I23)))</formula>
    </cfRule>
    <cfRule type="containsText" dxfId="3073" priority="3155" operator="containsText" text="Update not Provided">
      <formula>NOT(ISERROR(SEARCH("Update not Provided",I23)))</formula>
    </cfRule>
    <cfRule type="containsText" dxfId="3072" priority="3156" operator="containsText" text="Not yet due">
      <formula>NOT(ISERROR(SEARCH("Not yet due",I23)))</formula>
    </cfRule>
    <cfRule type="containsText" dxfId="3071" priority="3157" operator="containsText" text="Completed Behind Schedule">
      <formula>NOT(ISERROR(SEARCH("Completed Behind Schedule",I23)))</formula>
    </cfRule>
    <cfRule type="containsText" dxfId="3070" priority="3158" operator="containsText" text="Off Target">
      <formula>NOT(ISERROR(SEARCH("Off Target",I23)))</formula>
    </cfRule>
    <cfRule type="containsText" dxfId="3069" priority="3159" operator="containsText" text="In Danger of Falling Behind Target">
      <formula>NOT(ISERROR(SEARCH("In Danger of Falling Behind Target",I23)))</formula>
    </cfRule>
    <cfRule type="containsText" dxfId="3068" priority="3160" operator="containsText" text="On Track to be Achieved">
      <formula>NOT(ISERROR(SEARCH("On Track to be Achieved",I23)))</formula>
    </cfRule>
    <cfRule type="containsText" dxfId="3067" priority="3161" operator="containsText" text="Fully Achieved">
      <formula>NOT(ISERROR(SEARCH("Fully Achieved",I23)))</formula>
    </cfRule>
    <cfRule type="containsText" dxfId="3066" priority="3162" operator="containsText" text="Fully Achieved">
      <formula>NOT(ISERROR(SEARCH("Fully Achieved",I23)))</formula>
    </cfRule>
    <cfRule type="containsText" dxfId="3065" priority="3163" operator="containsText" text="Fully Achieved">
      <formula>NOT(ISERROR(SEARCH("Fully Achieved",I23)))</formula>
    </cfRule>
    <cfRule type="containsText" dxfId="3064" priority="3164" operator="containsText" text="Deferred">
      <formula>NOT(ISERROR(SEARCH("Deferred",I23)))</formula>
    </cfRule>
    <cfRule type="containsText" dxfId="3063" priority="3165" operator="containsText" text="Deleted">
      <formula>NOT(ISERROR(SEARCH("Deleted",I23)))</formula>
    </cfRule>
    <cfRule type="containsText" dxfId="3062" priority="3166" operator="containsText" text="In Danger of Falling Behind Target">
      <formula>NOT(ISERROR(SEARCH("In Danger of Falling Behind Target",I23)))</formula>
    </cfRule>
    <cfRule type="containsText" dxfId="3061" priority="3167" operator="containsText" text="Not yet due">
      <formula>NOT(ISERROR(SEARCH("Not yet due",I23)))</formula>
    </cfRule>
    <cfRule type="containsText" dxfId="3060" priority="3168" operator="containsText" text="Update not Provided">
      <formula>NOT(ISERROR(SEARCH("Update not Provided",I23)))</formula>
    </cfRule>
  </conditionalFormatting>
  <conditionalFormatting sqref="I26:I28">
    <cfRule type="containsText" dxfId="3059" priority="3097" operator="containsText" text="On track to be achieved">
      <formula>NOT(ISERROR(SEARCH("On track to be achieved",I26)))</formula>
    </cfRule>
    <cfRule type="containsText" dxfId="3058" priority="3098" operator="containsText" text="Deferred">
      <formula>NOT(ISERROR(SEARCH("Deferred",I26)))</formula>
    </cfRule>
    <cfRule type="containsText" dxfId="3057" priority="3099" operator="containsText" text="Deleted">
      <formula>NOT(ISERROR(SEARCH("Deleted",I26)))</formula>
    </cfRule>
    <cfRule type="containsText" dxfId="3056" priority="3100" operator="containsText" text="In Danger of Falling Behind Target">
      <formula>NOT(ISERROR(SEARCH("In Danger of Falling Behind Target",I26)))</formula>
    </cfRule>
    <cfRule type="containsText" dxfId="3055" priority="3101" operator="containsText" text="Not yet due">
      <formula>NOT(ISERROR(SEARCH("Not yet due",I26)))</formula>
    </cfRule>
    <cfRule type="containsText" dxfId="3054" priority="3102" operator="containsText" text="Update not Provided">
      <formula>NOT(ISERROR(SEARCH("Update not Provided",I26)))</formula>
    </cfRule>
    <cfRule type="containsText" dxfId="3053" priority="3103" operator="containsText" text="Not yet due">
      <formula>NOT(ISERROR(SEARCH("Not yet due",I26)))</formula>
    </cfRule>
    <cfRule type="containsText" dxfId="3052" priority="3104" operator="containsText" text="Completed Behind Schedule">
      <formula>NOT(ISERROR(SEARCH("Completed Behind Schedule",I26)))</formula>
    </cfRule>
    <cfRule type="containsText" dxfId="3051" priority="3105" operator="containsText" text="Off Target">
      <formula>NOT(ISERROR(SEARCH("Off Target",I26)))</formula>
    </cfRule>
    <cfRule type="containsText" dxfId="3050" priority="3106" operator="containsText" text="On Track to be Achieved">
      <formula>NOT(ISERROR(SEARCH("On Track to be Achieved",I26)))</formula>
    </cfRule>
    <cfRule type="containsText" dxfId="3049" priority="3107" operator="containsText" text="Fully Achieved">
      <formula>NOT(ISERROR(SEARCH("Fully Achieved",I26)))</formula>
    </cfRule>
    <cfRule type="containsText" dxfId="3048" priority="3108" operator="containsText" text="Not yet due">
      <formula>NOT(ISERROR(SEARCH("Not yet due",I26)))</formula>
    </cfRule>
    <cfRule type="containsText" dxfId="3047" priority="3109" operator="containsText" text="Not Yet Due">
      <formula>NOT(ISERROR(SEARCH("Not Yet Due",I26)))</formula>
    </cfRule>
    <cfRule type="containsText" dxfId="3046" priority="3110" operator="containsText" text="Deferred">
      <formula>NOT(ISERROR(SEARCH("Deferred",I26)))</formula>
    </cfRule>
    <cfRule type="containsText" dxfId="3045" priority="3111" operator="containsText" text="Deleted">
      <formula>NOT(ISERROR(SEARCH("Deleted",I26)))</formula>
    </cfRule>
    <cfRule type="containsText" dxfId="3044" priority="3112" operator="containsText" text="In Danger of Falling Behind Target">
      <formula>NOT(ISERROR(SEARCH("In Danger of Falling Behind Target",I26)))</formula>
    </cfRule>
    <cfRule type="containsText" dxfId="3043" priority="3113" operator="containsText" text="Not yet due">
      <formula>NOT(ISERROR(SEARCH("Not yet due",I26)))</formula>
    </cfRule>
    <cfRule type="containsText" dxfId="3042" priority="3114" operator="containsText" text="Completed Behind Schedule">
      <formula>NOT(ISERROR(SEARCH("Completed Behind Schedule",I26)))</formula>
    </cfRule>
    <cfRule type="containsText" dxfId="3041" priority="3115" operator="containsText" text="Off Target">
      <formula>NOT(ISERROR(SEARCH("Off Target",I26)))</formula>
    </cfRule>
    <cfRule type="containsText" dxfId="3040" priority="3116" operator="containsText" text="In Danger of Falling Behind Target">
      <formula>NOT(ISERROR(SEARCH("In Danger of Falling Behind Target",I26)))</formula>
    </cfRule>
    <cfRule type="containsText" dxfId="3039" priority="3117" operator="containsText" text="On Track to be Achieved">
      <formula>NOT(ISERROR(SEARCH("On Track to be Achieved",I26)))</formula>
    </cfRule>
    <cfRule type="containsText" dxfId="3038" priority="3118" operator="containsText" text="Fully Achieved">
      <formula>NOT(ISERROR(SEARCH("Fully Achieved",I26)))</formula>
    </cfRule>
    <cfRule type="containsText" dxfId="3037" priority="3119" operator="containsText" text="Update not Provided">
      <formula>NOT(ISERROR(SEARCH("Update not Provided",I26)))</formula>
    </cfRule>
    <cfRule type="containsText" dxfId="3036" priority="3120" operator="containsText" text="Not yet due">
      <formula>NOT(ISERROR(SEARCH("Not yet due",I26)))</formula>
    </cfRule>
    <cfRule type="containsText" dxfId="3035" priority="3121" operator="containsText" text="Completed Behind Schedule">
      <formula>NOT(ISERROR(SEARCH("Completed Behind Schedule",I26)))</formula>
    </cfRule>
    <cfRule type="containsText" dxfId="3034" priority="3122" operator="containsText" text="Off Target">
      <formula>NOT(ISERROR(SEARCH("Off Target",I26)))</formula>
    </cfRule>
    <cfRule type="containsText" dxfId="3033" priority="3123" operator="containsText" text="In Danger of Falling Behind Target">
      <formula>NOT(ISERROR(SEARCH("In Danger of Falling Behind Target",I26)))</formula>
    </cfRule>
    <cfRule type="containsText" dxfId="3032" priority="3124" operator="containsText" text="On Track to be Achieved">
      <formula>NOT(ISERROR(SEARCH("On Track to be Achieved",I26)))</formula>
    </cfRule>
    <cfRule type="containsText" dxfId="3031" priority="3125" operator="containsText" text="Fully Achieved">
      <formula>NOT(ISERROR(SEARCH("Fully Achieved",I26)))</formula>
    </cfRule>
    <cfRule type="containsText" dxfId="3030" priority="3126" operator="containsText" text="Fully Achieved">
      <formula>NOT(ISERROR(SEARCH("Fully Achieved",I26)))</formula>
    </cfRule>
    <cfRule type="containsText" dxfId="3029" priority="3127" operator="containsText" text="Fully Achieved">
      <formula>NOT(ISERROR(SEARCH("Fully Achieved",I26)))</formula>
    </cfRule>
    <cfRule type="containsText" dxfId="3028" priority="3128" operator="containsText" text="Deferred">
      <formula>NOT(ISERROR(SEARCH("Deferred",I26)))</formula>
    </cfRule>
    <cfRule type="containsText" dxfId="3027" priority="3129" operator="containsText" text="Deleted">
      <formula>NOT(ISERROR(SEARCH("Deleted",I26)))</formula>
    </cfRule>
    <cfRule type="containsText" dxfId="3026" priority="3130" operator="containsText" text="In Danger of Falling Behind Target">
      <formula>NOT(ISERROR(SEARCH("In Danger of Falling Behind Target",I26)))</formula>
    </cfRule>
    <cfRule type="containsText" dxfId="3025" priority="3131" operator="containsText" text="Not yet due">
      <formula>NOT(ISERROR(SEARCH("Not yet due",I26)))</formula>
    </cfRule>
    <cfRule type="containsText" dxfId="3024" priority="3132" operator="containsText" text="Update not Provided">
      <formula>NOT(ISERROR(SEARCH("Update not Provided",I26)))</formula>
    </cfRule>
  </conditionalFormatting>
  <conditionalFormatting sqref="I29:I34">
    <cfRule type="containsText" dxfId="3023" priority="3061" operator="containsText" text="On track to be achieved">
      <formula>NOT(ISERROR(SEARCH("On track to be achieved",I29)))</formula>
    </cfRule>
    <cfRule type="containsText" dxfId="3022" priority="3062" operator="containsText" text="Deferred">
      <formula>NOT(ISERROR(SEARCH("Deferred",I29)))</formula>
    </cfRule>
    <cfRule type="containsText" dxfId="3021" priority="3063" operator="containsText" text="Deleted">
      <formula>NOT(ISERROR(SEARCH("Deleted",I29)))</formula>
    </cfRule>
    <cfRule type="containsText" dxfId="3020" priority="3064" operator="containsText" text="In Danger of Falling Behind Target">
      <formula>NOT(ISERROR(SEARCH("In Danger of Falling Behind Target",I29)))</formula>
    </cfRule>
    <cfRule type="containsText" dxfId="3019" priority="3065" operator="containsText" text="Not yet due">
      <formula>NOT(ISERROR(SEARCH("Not yet due",I29)))</formula>
    </cfRule>
    <cfRule type="containsText" dxfId="3018" priority="3066" operator="containsText" text="Update not Provided">
      <formula>NOT(ISERROR(SEARCH("Update not Provided",I29)))</formula>
    </cfRule>
    <cfRule type="containsText" dxfId="3017" priority="3067" operator="containsText" text="Not yet due">
      <formula>NOT(ISERROR(SEARCH("Not yet due",I29)))</formula>
    </cfRule>
    <cfRule type="containsText" dxfId="3016" priority="3068" operator="containsText" text="Completed Behind Schedule">
      <formula>NOT(ISERROR(SEARCH("Completed Behind Schedule",I29)))</formula>
    </cfRule>
    <cfRule type="containsText" dxfId="3015" priority="3069" operator="containsText" text="Off Target">
      <formula>NOT(ISERROR(SEARCH("Off Target",I29)))</formula>
    </cfRule>
    <cfRule type="containsText" dxfId="3014" priority="3070" operator="containsText" text="On Track to be Achieved">
      <formula>NOT(ISERROR(SEARCH("On Track to be Achieved",I29)))</formula>
    </cfRule>
    <cfRule type="containsText" dxfId="3013" priority="3071" operator="containsText" text="Fully Achieved">
      <formula>NOT(ISERROR(SEARCH("Fully Achieved",I29)))</formula>
    </cfRule>
    <cfRule type="containsText" dxfId="3012" priority="3072" operator="containsText" text="Not yet due">
      <formula>NOT(ISERROR(SEARCH("Not yet due",I29)))</formula>
    </cfRule>
    <cfRule type="containsText" dxfId="3011" priority="3073" operator="containsText" text="Not Yet Due">
      <formula>NOT(ISERROR(SEARCH("Not Yet Due",I29)))</formula>
    </cfRule>
    <cfRule type="containsText" dxfId="3010" priority="3074" operator="containsText" text="Deferred">
      <formula>NOT(ISERROR(SEARCH("Deferred",I29)))</formula>
    </cfRule>
    <cfRule type="containsText" dxfId="3009" priority="3075" operator="containsText" text="Deleted">
      <formula>NOT(ISERROR(SEARCH("Deleted",I29)))</formula>
    </cfRule>
    <cfRule type="containsText" dxfId="3008" priority="3076" operator="containsText" text="In Danger of Falling Behind Target">
      <formula>NOT(ISERROR(SEARCH("In Danger of Falling Behind Target",I29)))</formula>
    </cfRule>
    <cfRule type="containsText" dxfId="3007" priority="3077" operator="containsText" text="Not yet due">
      <formula>NOT(ISERROR(SEARCH("Not yet due",I29)))</formula>
    </cfRule>
    <cfRule type="containsText" dxfId="3006" priority="3078" operator="containsText" text="Completed Behind Schedule">
      <formula>NOT(ISERROR(SEARCH("Completed Behind Schedule",I29)))</formula>
    </cfRule>
    <cfRule type="containsText" dxfId="3005" priority="3079" operator="containsText" text="Off Target">
      <formula>NOT(ISERROR(SEARCH("Off Target",I29)))</formula>
    </cfRule>
    <cfRule type="containsText" dxfId="3004" priority="3080" operator="containsText" text="In Danger of Falling Behind Target">
      <formula>NOT(ISERROR(SEARCH("In Danger of Falling Behind Target",I29)))</formula>
    </cfRule>
    <cfRule type="containsText" dxfId="3003" priority="3081" operator="containsText" text="On Track to be Achieved">
      <formula>NOT(ISERROR(SEARCH("On Track to be Achieved",I29)))</formula>
    </cfRule>
    <cfRule type="containsText" dxfId="3002" priority="3082" operator="containsText" text="Fully Achieved">
      <formula>NOT(ISERROR(SEARCH("Fully Achieved",I29)))</formula>
    </cfRule>
    <cfRule type="containsText" dxfId="3001" priority="3083" operator="containsText" text="Update not Provided">
      <formula>NOT(ISERROR(SEARCH("Update not Provided",I29)))</formula>
    </cfRule>
    <cfRule type="containsText" dxfId="3000" priority="3084" operator="containsText" text="Not yet due">
      <formula>NOT(ISERROR(SEARCH("Not yet due",I29)))</formula>
    </cfRule>
    <cfRule type="containsText" dxfId="2999" priority="3085" operator="containsText" text="Completed Behind Schedule">
      <formula>NOT(ISERROR(SEARCH("Completed Behind Schedule",I29)))</formula>
    </cfRule>
    <cfRule type="containsText" dxfId="2998" priority="3086" operator="containsText" text="Off Target">
      <formula>NOT(ISERROR(SEARCH("Off Target",I29)))</formula>
    </cfRule>
    <cfRule type="containsText" dxfId="2997" priority="3087" operator="containsText" text="In Danger of Falling Behind Target">
      <formula>NOT(ISERROR(SEARCH("In Danger of Falling Behind Target",I29)))</formula>
    </cfRule>
    <cfRule type="containsText" dxfId="2996" priority="3088" operator="containsText" text="On Track to be Achieved">
      <formula>NOT(ISERROR(SEARCH("On Track to be Achieved",I29)))</formula>
    </cfRule>
    <cfRule type="containsText" dxfId="2995" priority="3089" operator="containsText" text="Fully Achieved">
      <formula>NOT(ISERROR(SEARCH("Fully Achieved",I29)))</formula>
    </cfRule>
    <cfRule type="containsText" dxfId="2994" priority="3090" operator="containsText" text="Fully Achieved">
      <formula>NOT(ISERROR(SEARCH("Fully Achieved",I29)))</formula>
    </cfRule>
    <cfRule type="containsText" dxfId="2993" priority="3091" operator="containsText" text="Fully Achieved">
      <formula>NOT(ISERROR(SEARCH("Fully Achieved",I29)))</formula>
    </cfRule>
    <cfRule type="containsText" dxfId="2992" priority="3092" operator="containsText" text="Deferred">
      <formula>NOT(ISERROR(SEARCH("Deferred",I29)))</formula>
    </cfRule>
    <cfRule type="containsText" dxfId="2991" priority="3093" operator="containsText" text="Deleted">
      <formula>NOT(ISERROR(SEARCH("Deleted",I29)))</formula>
    </cfRule>
    <cfRule type="containsText" dxfId="2990" priority="3094" operator="containsText" text="In Danger of Falling Behind Target">
      <formula>NOT(ISERROR(SEARCH("In Danger of Falling Behind Target",I29)))</formula>
    </cfRule>
    <cfRule type="containsText" dxfId="2989" priority="3095" operator="containsText" text="Not yet due">
      <formula>NOT(ISERROR(SEARCH("Not yet due",I29)))</formula>
    </cfRule>
    <cfRule type="containsText" dxfId="2988" priority="3096" operator="containsText" text="Update not Provided">
      <formula>NOT(ISERROR(SEARCH("Update not Provided",I29)))</formula>
    </cfRule>
  </conditionalFormatting>
  <conditionalFormatting sqref="I35:I39">
    <cfRule type="containsText" dxfId="2987" priority="3025" operator="containsText" text="On track to be achieved">
      <formula>NOT(ISERROR(SEARCH("On track to be achieved",I35)))</formula>
    </cfRule>
    <cfRule type="containsText" dxfId="2986" priority="3026" operator="containsText" text="Deferred">
      <formula>NOT(ISERROR(SEARCH("Deferred",I35)))</formula>
    </cfRule>
    <cfRule type="containsText" dxfId="2985" priority="3027" operator="containsText" text="Deleted">
      <formula>NOT(ISERROR(SEARCH("Deleted",I35)))</formula>
    </cfRule>
    <cfRule type="containsText" dxfId="2984" priority="3028" operator="containsText" text="In Danger of Falling Behind Target">
      <formula>NOT(ISERROR(SEARCH("In Danger of Falling Behind Target",I35)))</formula>
    </cfRule>
    <cfRule type="containsText" dxfId="2983" priority="3029" operator="containsText" text="Not yet due">
      <formula>NOT(ISERROR(SEARCH("Not yet due",I35)))</formula>
    </cfRule>
    <cfRule type="containsText" dxfId="2982" priority="3030" operator="containsText" text="Update not Provided">
      <formula>NOT(ISERROR(SEARCH("Update not Provided",I35)))</formula>
    </cfRule>
    <cfRule type="containsText" dxfId="2981" priority="3031" operator="containsText" text="Not yet due">
      <formula>NOT(ISERROR(SEARCH("Not yet due",I35)))</formula>
    </cfRule>
    <cfRule type="containsText" dxfId="2980" priority="3032" operator="containsText" text="Completed Behind Schedule">
      <formula>NOT(ISERROR(SEARCH("Completed Behind Schedule",I35)))</formula>
    </cfRule>
    <cfRule type="containsText" dxfId="2979" priority="3033" operator="containsText" text="Off Target">
      <formula>NOT(ISERROR(SEARCH("Off Target",I35)))</formula>
    </cfRule>
    <cfRule type="containsText" dxfId="2978" priority="3034" operator="containsText" text="On Track to be Achieved">
      <formula>NOT(ISERROR(SEARCH("On Track to be Achieved",I35)))</formula>
    </cfRule>
    <cfRule type="containsText" dxfId="2977" priority="3035" operator="containsText" text="Fully Achieved">
      <formula>NOT(ISERROR(SEARCH("Fully Achieved",I35)))</formula>
    </cfRule>
    <cfRule type="containsText" dxfId="2976" priority="3036" operator="containsText" text="Not yet due">
      <formula>NOT(ISERROR(SEARCH("Not yet due",I35)))</formula>
    </cfRule>
    <cfRule type="containsText" dxfId="2975" priority="3037" operator="containsText" text="Not Yet Due">
      <formula>NOT(ISERROR(SEARCH("Not Yet Due",I35)))</formula>
    </cfRule>
    <cfRule type="containsText" dxfId="2974" priority="3038" operator="containsText" text="Deferred">
      <formula>NOT(ISERROR(SEARCH("Deferred",I35)))</formula>
    </cfRule>
    <cfRule type="containsText" dxfId="2973" priority="3039" operator="containsText" text="Deleted">
      <formula>NOT(ISERROR(SEARCH("Deleted",I35)))</formula>
    </cfRule>
    <cfRule type="containsText" dxfId="2972" priority="3040" operator="containsText" text="In Danger of Falling Behind Target">
      <formula>NOT(ISERROR(SEARCH("In Danger of Falling Behind Target",I35)))</formula>
    </cfRule>
    <cfRule type="containsText" dxfId="2971" priority="3041" operator="containsText" text="Not yet due">
      <formula>NOT(ISERROR(SEARCH("Not yet due",I35)))</formula>
    </cfRule>
    <cfRule type="containsText" dxfId="2970" priority="3042" operator="containsText" text="Completed Behind Schedule">
      <formula>NOT(ISERROR(SEARCH("Completed Behind Schedule",I35)))</formula>
    </cfRule>
    <cfRule type="containsText" dxfId="2969" priority="3043" operator="containsText" text="Off Target">
      <formula>NOT(ISERROR(SEARCH("Off Target",I35)))</formula>
    </cfRule>
    <cfRule type="containsText" dxfId="2968" priority="3044" operator="containsText" text="In Danger of Falling Behind Target">
      <formula>NOT(ISERROR(SEARCH("In Danger of Falling Behind Target",I35)))</formula>
    </cfRule>
    <cfRule type="containsText" dxfId="2967" priority="3045" operator="containsText" text="On Track to be Achieved">
      <formula>NOT(ISERROR(SEARCH("On Track to be Achieved",I35)))</formula>
    </cfRule>
    <cfRule type="containsText" dxfId="2966" priority="3046" operator="containsText" text="Fully Achieved">
      <formula>NOT(ISERROR(SEARCH("Fully Achieved",I35)))</formula>
    </cfRule>
    <cfRule type="containsText" dxfId="2965" priority="3047" operator="containsText" text="Update not Provided">
      <formula>NOT(ISERROR(SEARCH("Update not Provided",I35)))</formula>
    </cfRule>
    <cfRule type="containsText" dxfId="2964" priority="3048" operator="containsText" text="Not yet due">
      <formula>NOT(ISERROR(SEARCH("Not yet due",I35)))</formula>
    </cfRule>
    <cfRule type="containsText" dxfId="2963" priority="3049" operator="containsText" text="Completed Behind Schedule">
      <formula>NOT(ISERROR(SEARCH("Completed Behind Schedule",I35)))</formula>
    </cfRule>
    <cfRule type="containsText" dxfId="2962" priority="3050" operator="containsText" text="Off Target">
      <formula>NOT(ISERROR(SEARCH("Off Target",I35)))</formula>
    </cfRule>
    <cfRule type="containsText" dxfId="2961" priority="3051" operator="containsText" text="In Danger of Falling Behind Target">
      <formula>NOT(ISERROR(SEARCH("In Danger of Falling Behind Target",I35)))</formula>
    </cfRule>
    <cfRule type="containsText" dxfId="2960" priority="3052" operator="containsText" text="On Track to be Achieved">
      <formula>NOT(ISERROR(SEARCH("On Track to be Achieved",I35)))</formula>
    </cfRule>
    <cfRule type="containsText" dxfId="2959" priority="3053" operator="containsText" text="Fully Achieved">
      <formula>NOT(ISERROR(SEARCH("Fully Achieved",I35)))</formula>
    </cfRule>
    <cfRule type="containsText" dxfId="2958" priority="3054" operator="containsText" text="Fully Achieved">
      <formula>NOT(ISERROR(SEARCH("Fully Achieved",I35)))</formula>
    </cfRule>
    <cfRule type="containsText" dxfId="2957" priority="3055" operator="containsText" text="Fully Achieved">
      <formula>NOT(ISERROR(SEARCH("Fully Achieved",I35)))</formula>
    </cfRule>
    <cfRule type="containsText" dxfId="2956" priority="3056" operator="containsText" text="Deferred">
      <formula>NOT(ISERROR(SEARCH("Deferred",I35)))</formula>
    </cfRule>
    <cfRule type="containsText" dxfId="2955" priority="3057" operator="containsText" text="Deleted">
      <formula>NOT(ISERROR(SEARCH("Deleted",I35)))</formula>
    </cfRule>
    <cfRule type="containsText" dxfId="2954" priority="3058" operator="containsText" text="In Danger of Falling Behind Target">
      <formula>NOT(ISERROR(SEARCH("In Danger of Falling Behind Target",I35)))</formula>
    </cfRule>
    <cfRule type="containsText" dxfId="2953" priority="3059" operator="containsText" text="Not yet due">
      <formula>NOT(ISERROR(SEARCH("Not yet due",I35)))</formula>
    </cfRule>
    <cfRule type="containsText" dxfId="2952" priority="3060" operator="containsText" text="Update not Provided">
      <formula>NOT(ISERROR(SEARCH("Update not Provided",I35)))</formula>
    </cfRule>
  </conditionalFormatting>
  <conditionalFormatting sqref="I40">
    <cfRule type="containsText" dxfId="2951" priority="2989" operator="containsText" text="On track to be achieved">
      <formula>NOT(ISERROR(SEARCH("On track to be achieved",I40)))</formula>
    </cfRule>
    <cfRule type="containsText" dxfId="2950" priority="2990" operator="containsText" text="Deferred">
      <formula>NOT(ISERROR(SEARCH("Deferred",I40)))</formula>
    </cfRule>
    <cfRule type="containsText" dxfId="2949" priority="2991" operator="containsText" text="Deleted">
      <formula>NOT(ISERROR(SEARCH("Deleted",I40)))</formula>
    </cfRule>
    <cfRule type="containsText" dxfId="2948" priority="2992" operator="containsText" text="In Danger of Falling Behind Target">
      <formula>NOT(ISERROR(SEARCH("In Danger of Falling Behind Target",I40)))</formula>
    </cfRule>
    <cfRule type="containsText" dxfId="2947" priority="2993" operator="containsText" text="Not yet due">
      <formula>NOT(ISERROR(SEARCH("Not yet due",I40)))</formula>
    </cfRule>
    <cfRule type="containsText" dxfId="2946" priority="2994" operator="containsText" text="Update not Provided">
      <formula>NOT(ISERROR(SEARCH("Update not Provided",I40)))</formula>
    </cfRule>
    <cfRule type="containsText" dxfId="2945" priority="2995" operator="containsText" text="Not yet due">
      <formula>NOT(ISERROR(SEARCH("Not yet due",I40)))</formula>
    </cfRule>
    <cfRule type="containsText" dxfId="2944" priority="2996" operator="containsText" text="Completed Behind Schedule">
      <formula>NOT(ISERROR(SEARCH("Completed Behind Schedule",I40)))</formula>
    </cfRule>
    <cfRule type="containsText" dxfId="2943" priority="2997" operator="containsText" text="Off Target">
      <formula>NOT(ISERROR(SEARCH("Off Target",I40)))</formula>
    </cfRule>
    <cfRule type="containsText" dxfId="2942" priority="2998" operator="containsText" text="On Track to be Achieved">
      <formula>NOT(ISERROR(SEARCH("On Track to be Achieved",I40)))</formula>
    </cfRule>
    <cfRule type="containsText" dxfId="2941" priority="2999" operator="containsText" text="Fully Achieved">
      <formula>NOT(ISERROR(SEARCH("Fully Achieved",I40)))</formula>
    </cfRule>
    <cfRule type="containsText" dxfId="2940" priority="3000" operator="containsText" text="Not yet due">
      <formula>NOT(ISERROR(SEARCH("Not yet due",I40)))</formula>
    </cfRule>
    <cfRule type="containsText" dxfId="2939" priority="3001" operator="containsText" text="Not Yet Due">
      <formula>NOT(ISERROR(SEARCH("Not Yet Due",I40)))</formula>
    </cfRule>
    <cfRule type="containsText" dxfId="2938" priority="3002" operator="containsText" text="Deferred">
      <formula>NOT(ISERROR(SEARCH("Deferred",I40)))</formula>
    </cfRule>
    <cfRule type="containsText" dxfId="2937" priority="3003" operator="containsText" text="Deleted">
      <formula>NOT(ISERROR(SEARCH("Deleted",I40)))</formula>
    </cfRule>
    <cfRule type="containsText" dxfId="2936" priority="3004" operator="containsText" text="In Danger of Falling Behind Target">
      <formula>NOT(ISERROR(SEARCH("In Danger of Falling Behind Target",I40)))</formula>
    </cfRule>
    <cfRule type="containsText" dxfId="2935" priority="3005" operator="containsText" text="Not yet due">
      <formula>NOT(ISERROR(SEARCH("Not yet due",I40)))</formula>
    </cfRule>
    <cfRule type="containsText" dxfId="2934" priority="3006" operator="containsText" text="Completed Behind Schedule">
      <formula>NOT(ISERROR(SEARCH("Completed Behind Schedule",I40)))</formula>
    </cfRule>
    <cfRule type="containsText" dxfId="2933" priority="3007" operator="containsText" text="Off Target">
      <formula>NOT(ISERROR(SEARCH("Off Target",I40)))</formula>
    </cfRule>
    <cfRule type="containsText" dxfId="2932" priority="3008" operator="containsText" text="In Danger of Falling Behind Target">
      <formula>NOT(ISERROR(SEARCH("In Danger of Falling Behind Target",I40)))</formula>
    </cfRule>
    <cfRule type="containsText" dxfId="2931" priority="3009" operator="containsText" text="On Track to be Achieved">
      <formula>NOT(ISERROR(SEARCH("On Track to be Achieved",I40)))</formula>
    </cfRule>
    <cfRule type="containsText" dxfId="2930" priority="3010" operator="containsText" text="Fully Achieved">
      <formula>NOT(ISERROR(SEARCH("Fully Achieved",I40)))</formula>
    </cfRule>
    <cfRule type="containsText" dxfId="2929" priority="3011" operator="containsText" text="Update not Provided">
      <formula>NOT(ISERROR(SEARCH("Update not Provided",I40)))</formula>
    </cfRule>
    <cfRule type="containsText" dxfId="2928" priority="3012" operator="containsText" text="Not yet due">
      <formula>NOT(ISERROR(SEARCH("Not yet due",I40)))</formula>
    </cfRule>
    <cfRule type="containsText" dxfId="2927" priority="3013" operator="containsText" text="Completed Behind Schedule">
      <formula>NOT(ISERROR(SEARCH("Completed Behind Schedule",I40)))</formula>
    </cfRule>
    <cfRule type="containsText" dxfId="2926" priority="3014" operator="containsText" text="Off Target">
      <formula>NOT(ISERROR(SEARCH("Off Target",I40)))</formula>
    </cfRule>
    <cfRule type="containsText" dxfId="2925" priority="3015" operator="containsText" text="In Danger of Falling Behind Target">
      <formula>NOT(ISERROR(SEARCH("In Danger of Falling Behind Target",I40)))</formula>
    </cfRule>
    <cfRule type="containsText" dxfId="2924" priority="3016" operator="containsText" text="On Track to be Achieved">
      <formula>NOT(ISERROR(SEARCH("On Track to be Achieved",I40)))</formula>
    </cfRule>
    <cfRule type="containsText" dxfId="2923" priority="3017" operator="containsText" text="Fully Achieved">
      <formula>NOT(ISERROR(SEARCH("Fully Achieved",I40)))</formula>
    </cfRule>
    <cfRule type="containsText" dxfId="2922" priority="3018" operator="containsText" text="Fully Achieved">
      <formula>NOT(ISERROR(SEARCH("Fully Achieved",I40)))</formula>
    </cfRule>
    <cfRule type="containsText" dxfId="2921" priority="3019" operator="containsText" text="Fully Achieved">
      <formula>NOT(ISERROR(SEARCH("Fully Achieved",I40)))</formula>
    </cfRule>
    <cfRule type="containsText" dxfId="2920" priority="3020" operator="containsText" text="Deferred">
      <formula>NOT(ISERROR(SEARCH("Deferred",I40)))</formula>
    </cfRule>
    <cfRule type="containsText" dxfId="2919" priority="3021" operator="containsText" text="Deleted">
      <formula>NOT(ISERROR(SEARCH("Deleted",I40)))</formula>
    </cfRule>
    <cfRule type="containsText" dxfId="2918" priority="3022" operator="containsText" text="In Danger of Falling Behind Target">
      <formula>NOT(ISERROR(SEARCH("In Danger of Falling Behind Target",I40)))</formula>
    </cfRule>
    <cfRule type="containsText" dxfId="2917" priority="3023" operator="containsText" text="Not yet due">
      <formula>NOT(ISERROR(SEARCH("Not yet due",I40)))</formula>
    </cfRule>
    <cfRule type="containsText" dxfId="2916" priority="3024" operator="containsText" text="Update not Provided">
      <formula>NOT(ISERROR(SEARCH("Update not Provided",I40)))</formula>
    </cfRule>
  </conditionalFormatting>
  <conditionalFormatting sqref="I42:I43">
    <cfRule type="containsText" dxfId="2915" priority="2953" operator="containsText" text="On track to be achieved">
      <formula>NOT(ISERROR(SEARCH("On track to be achieved",I42)))</formula>
    </cfRule>
    <cfRule type="containsText" dxfId="2914" priority="2954" operator="containsText" text="Deferred">
      <formula>NOT(ISERROR(SEARCH("Deferred",I42)))</formula>
    </cfRule>
    <cfRule type="containsText" dxfId="2913" priority="2955" operator="containsText" text="Deleted">
      <formula>NOT(ISERROR(SEARCH("Deleted",I42)))</formula>
    </cfRule>
    <cfRule type="containsText" dxfId="2912" priority="2956" operator="containsText" text="In Danger of Falling Behind Target">
      <formula>NOT(ISERROR(SEARCH("In Danger of Falling Behind Target",I42)))</formula>
    </cfRule>
    <cfRule type="containsText" dxfId="2911" priority="2957" operator="containsText" text="Not yet due">
      <formula>NOT(ISERROR(SEARCH("Not yet due",I42)))</formula>
    </cfRule>
    <cfRule type="containsText" dxfId="2910" priority="2958" operator="containsText" text="Update not Provided">
      <formula>NOT(ISERROR(SEARCH("Update not Provided",I42)))</formula>
    </cfRule>
    <cfRule type="containsText" dxfId="2909" priority="2959" operator="containsText" text="Not yet due">
      <formula>NOT(ISERROR(SEARCH("Not yet due",I42)))</formula>
    </cfRule>
    <cfRule type="containsText" dxfId="2908" priority="2960" operator="containsText" text="Completed Behind Schedule">
      <formula>NOT(ISERROR(SEARCH("Completed Behind Schedule",I42)))</formula>
    </cfRule>
    <cfRule type="containsText" dxfId="2907" priority="2961" operator="containsText" text="Off Target">
      <formula>NOT(ISERROR(SEARCH("Off Target",I42)))</formula>
    </cfRule>
    <cfRule type="containsText" dxfId="2906" priority="2962" operator="containsText" text="On Track to be Achieved">
      <formula>NOT(ISERROR(SEARCH("On Track to be Achieved",I42)))</formula>
    </cfRule>
    <cfRule type="containsText" dxfId="2905" priority="2963" operator="containsText" text="Fully Achieved">
      <formula>NOT(ISERROR(SEARCH("Fully Achieved",I42)))</formula>
    </cfRule>
    <cfRule type="containsText" dxfId="2904" priority="2964" operator="containsText" text="Not yet due">
      <formula>NOT(ISERROR(SEARCH("Not yet due",I42)))</formula>
    </cfRule>
    <cfRule type="containsText" dxfId="2903" priority="2965" operator="containsText" text="Not Yet Due">
      <formula>NOT(ISERROR(SEARCH("Not Yet Due",I42)))</formula>
    </cfRule>
    <cfRule type="containsText" dxfId="2902" priority="2966" operator="containsText" text="Deferred">
      <formula>NOT(ISERROR(SEARCH("Deferred",I42)))</formula>
    </cfRule>
    <cfRule type="containsText" dxfId="2901" priority="2967" operator="containsText" text="Deleted">
      <formula>NOT(ISERROR(SEARCH("Deleted",I42)))</formula>
    </cfRule>
    <cfRule type="containsText" dxfId="2900" priority="2968" operator="containsText" text="In Danger of Falling Behind Target">
      <formula>NOT(ISERROR(SEARCH("In Danger of Falling Behind Target",I42)))</formula>
    </cfRule>
    <cfRule type="containsText" dxfId="2899" priority="2969" operator="containsText" text="Not yet due">
      <formula>NOT(ISERROR(SEARCH("Not yet due",I42)))</formula>
    </cfRule>
    <cfRule type="containsText" dxfId="2898" priority="2970" operator="containsText" text="Completed Behind Schedule">
      <formula>NOT(ISERROR(SEARCH("Completed Behind Schedule",I42)))</formula>
    </cfRule>
    <cfRule type="containsText" dxfId="2897" priority="2971" operator="containsText" text="Off Target">
      <formula>NOT(ISERROR(SEARCH("Off Target",I42)))</formula>
    </cfRule>
    <cfRule type="containsText" dxfId="2896" priority="2972" operator="containsText" text="In Danger of Falling Behind Target">
      <formula>NOT(ISERROR(SEARCH("In Danger of Falling Behind Target",I42)))</formula>
    </cfRule>
    <cfRule type="containsText" dxfId="2895" priority="2973" operator="containsText" text="On Track to be Achieved">
      <formula>NOT(ISERROR(SEARCH("On Track to be Achieved",I42)))</formula>
    </cfRule>
    <cfRule type="containsText" dxfId="2894" priority="2974" operator="containsText" text="Fully Achieved">
      <formula>NOT(ISERROR(SEARCH("Fully Achieved",I42)))</formula>
    </cfRule>
    <cfRule type="containsText" dxfId="2893" priority="2975" operator="containsText" text="Update not Provided">
      <formula>NOT(ISERROR(SEARCH("Update not Provided",I42)))</formula>
    </cfRule>
    <cfRule type="containsText" dxfId="2892" priority="2976" operator="containsText" text="Not yet due">
      <formula>NOT(ISERROR(SEARCH("Not yet due",I42)))</formula>
    </cfRule>
    <cfRule type="containsText" dxfId="2891" priority="2977" operator="containsText" text="Completed Behind Schedule">
      <formula>NOT(ISERROR(SEARCH("Completed Behind Schedule",I42)))</formula>
    </cfRule>
    <cfRule type="containsText" dxfId="2890" priority="2978" operator="containsText" text="Off Target">
      <formula>NOT(ISERROR(SEARCH("Off Target",I42)))</formula>
    </cfRule>
    <cfRule type="containsText" dxfId="2889" priority="2979" operator="containsText" text="In Danger of Falling Behind Target">
      <formula>NOT(ISERROR(SEARCH("In Danger of Falling Behind Target",I42)))</formula>
    </cfRule>
    <cfRule type="containsText" dxfId="2888" priority="2980" operator="containsText" text="On Track to be Achieved">
      <formula>NOT(ISERROR(SEARCH("On Track to be Achieved",I42)))</formula>
    </cfRule>
    <cfRule type="containsText" dxfId="2887" priority="2981" operator="containsText" text="Fully Achieved">
      <formula>NOT(ISERROR(SEARCH("Fully Achieved",I42)))</formula>
    </cfRule>
    <cfRule type="containsText" dxfId="2886" priority="2982" operator="containsText" text="Fully Achieved">
      <formula>NOT(ISERROR(SEARCH("Fully Achieved",I42)))</formula>
    </cfRule>
    <cfRule type="containsText" dxfId="2885" priority="2983" operator="containsText" text="Fully Achieved">
      <formula>NOT(ISERROR(SEARCH("Fully Achieved",I42)))</formula>
    </cfRule>
    <cfRule type="containsText" dxfId="2884" priority="2984" operator="containsText" text="Deferred">
      <formula>NOT(ISERROR(SEARCH("Deferred",I42)))</formula>
    </cfRule>
    <cfRule type="containsText" dxfId="2883" priority="2985" operator="containsText" text="Deleted">
      <formula>NOT(ISERROR(SEARCH("Deleted",I42)))</formula>
    </cfRule>
    <cfRule type="containsText" dxfId="2882" priority="2986" operator="containsText" text="In Danger of Falling Behind Target">
      <formula>NOT(ISERROR(SEARCH("In Danger of Falling Behind Target",I42)))</formula>
    </cfRule>
    <cfRule type="containsText" dxfId="2881" priority="2987" operator="containsText" text="Not yet due">
      <formula>NOT(ISERROR(SEARCH("Not yet due",I42)))</formula>
    </cfRule>
    <cfRule type="containsText" dxfId="2880" priority="2988" operator="containsText" text="Update not Provided">
      <formula>NOT(ISERROR(SEARCH("Update not Provided",I42)))</formula>
    </cfRule>
  </conditionalFormatting>
  <conditionalFormatting sqref="I44:I49">
    <cfRule type="containsText" dxfId="2879" priority="2917" operator="containsText" text="On track to be achieved">
      <formula>NOT(ISERROR(SEARCH("On track to be achieved",I44)))</formula>
    </cfRule>
    <cfRule type="containsText" dxfId="2878" priority="2918" operator="containsText" text="Deferred">
      <formula>NOT(ISERROR(SEARCH("Deferred",I44)))</formula>
    </cfRule>
    <cfRule type="containsText" dxfId="2877" priority="2919" operator="containsText" text="Deleted">
      <formula>NOT(ISERROR(SEARCH("Deleted",I44)))</formula>
    </cfRule>
    <cfRule type="containsText" dxfId="2876" priority="2920" operator="containsText" text="In Danger of Falling Behind Target">
      <formula>NOT(ISERROR(SEARCH("In Danger of Falling Behind Target",I44)))</formula>
    </cfRule>
    <cfRule type="containsText" dxfId="2875" priority="2921" operator="containsText" text="Not yet due">
      <formula>NOT(ISERROR(SEARCH("Not yet due",I44)))</formula>
    </cfRule>
    <cfRule type="containsText" dxfId="2874" priority="2922" operator="containsText" text="Update not Provided">
      <formula>NOT(ISERROR(SEARCH("Update not Provided",I44)))</formula>
    </cfRule>
    <cfRule type="containsText" dxfId="2873" priority="2923" operator="containsText" text="Not yet due">
      <formula>NOT(ISERROR(SEARCH("Not yet due",I44)))</formula>
    </cfRule>
    <cfRule type="containsText" dxfId="2872" priority="2924" operator="containsText" text="Completed Behind Schedule">
      <formula>NOT(ISERROR(SEARCH("Completed Behind Schedule",I44)))</formula>
    </cfRule>
    <cfRule type="containsText" dxfId="2871" priority="2925" operator="containsText" text="Off Target">
      <formula>NOT(ISERROR(SEARCH("Off Target",I44)))</formula>
    </cfRule>
    <cfRule type="containsText" dxfId="2870" priority="2926" operator="containsText" text="On Track to be Achieved">
      <formula>NOT(ISERROR(SEARCH("On Track to be Achieved",I44)))</formula>
    </cfRule>
    <cfRule type="containsText" dxfId="2869" priority="2927" operator="containsText" text="Fully Achieved">
      <formula>NOT(ISERROR(SEARCH("Fully Achieved",I44)))</formula>
    </cfRule>
    <cfRule type="containsText" dxfId="2868" priority="2928" operator="containsText" text="Not yet due">
      <formula>NOT(ISERROR(SEARCH("Not yet due",I44)))</formula>
    </cfRule>
    <cfRule type="containsText" dxfId="2867" priority="2929" operator="containsText" text="Not Yet Due">
      <formula>NOT(ISERROR(SEARCH("Not Yet Due",I44)))</formula>
    </cfRule>
    <cfRule type="containsText" dxfId="2866" priority="2930" operator="containsText" text="Deferred">
      <formula>NOT(ISERROR(SEARCH("Deferred",I44)))</formula>
    </cfRule>
    <cfRule type="containsText" dxfId="2865" priority="2931" operator="containsText" text="Deleted">
      <formula>NOT(ISERROR(SEARCH("Deleted",I44)))</formula>
    </cfRule>
    <cfRule type="containsText" dxfId="2864" priority="2932" operator="containsText" text="In Danger of Falling Behind Target">
      <formula>NOT(ISERROR(SEARCH("In Danger of Falling Behind Target",I44)))</formula>
    </cfRule>
    <cfRule type="containsText" dxfId="2863" priority="2933" operator="containsText" text="Not yet due">
      <formula>NOT(ISERROR(SEARCH("Not yet due",I44)))</formula>
    </cfRule>
    <cfRule type="containsText" dxfId="2862" priority="2934" operator="containsText" text="Completed Behind Schedule">
      <formula>NOT(ISERROR(SEARCH("Completed Behind Schedule",I44)))</formula>
    </cfRule>
    <cfRule type="containsText" dxfId="2861" priority="2935" operator="containsText" text="Off Target">
      <formula>NOT(ISERROR(SEARCH("Off Target",I44)))</formula>
    </cfRule>
    <cfRule type="containsText" dxfId="2860" priority="2936" operator="containsText" text="In Danger of Falling Behind Target">
      <formula>NOT(ISERROR(SEARCH("In Danger of Falling Behind Target",I44)))</formula>
    </cfRule>
    <cfRule type="containsText" dxfId="2859" priority="2937" operator="containsText" text="On Track to be Achieved">
      <formula>NOT(ISERROR(SEARCH("On Track to be Achieved",I44)))</formula>
    </cfRule>
    <cfRule type="containsText" dxfId="2858" priority="2938" operator="containsText" text="Fully Achieved">
      <formula>NOT(ISERROR(SEARCH("Fully Achieved",I44)))</formula>
    </cfRule>
    <cfRule type="containsText" dxfId="2857" priority="2939" operator="containsText" text="Update not Provided">
      <formula>NOT(ISERROR(SEARCH("Update not Provided",I44)))</formula>
    </cfRule>
    <cfRule type="containsText" dxfId="2856" priority="2940" operator="containsText" text="Not yet due">
      <formula>NOT(ISERROR(SEARCH("Not yet due",I44)))</formula>
    </cfRule>
    <cfRule type="containsText" dxfId="2855" priority="2941" operator="containsText" text="Completed Behind Schedule">
      <formula>NOT(ISERROR(SEARCH("Completed Behind Schedule",I44)))</formula>
    </cfRule>
    <cfRule type="containsText" dxfId="2854" priority="2942" operator="containsText" text="Off Target">
      <formula>NOT(ISERROR(SEARCH("Off Target",I44)))</formula>
    </cfRule>
    <cfRule type="containsText" dxfId="2853" priority="2943" operator="containsText" text="In Danger of Falling Behind Target">
      <formula>NOT(ISERROR(SEARCH("In Danger of Falling Behind Target",I44)))</formula>
    </cfRule>
    <cfRule type="containsText" dxfId="2852" priority="2944" operator="containsText" text="On Track to be Achieved">
      <formula>NOT(ISERROR(SEARCH("On Track to be Achieved",I44)))</formula>
    </cfRule>
    <cfRule type="containsText" dxfId="2851" priority="2945" operator="containsText" text="Fully Achieved">
      <formula>NOT(ISERROR(SEARCH("Fully Achieved",I44)))</formula>
    </cfRule>
    <cfRule type="containsText" dxfId="2850" priority="2946" operator="containsText" text="Fully Achieved">
      <formula>NOT(ISERROR(SEARCH("Fully Achieved",I44)))</formula>
    </cfRule>
    <cfRule type="containsText" dxfId="2849" priority="2947" operator="containsText" text="Fully Achieved">
      <formula>NOT(ISERROR(SEARCH("Fully Achieved",I44)))</formula>
    </cfRule>
    <cfRule type="containsText" dxfId="2848" priority="2948" operator="containsText" text="Deferred">
      <formula>NOT(ISERROR(SEARCH("Deferred",I44)))</formula>
    </cfRule>
    <cfRule type="containsText" dxfId="2847" priority="2949" operator="containsText" text="Deleted">
      <formula>NOT(ISERROR(SEARCH("Deleted",I44)))</formula>
    </cfRule>
    <cfRule type="containsText" dxfId="2846" priority="2950" operator="containsText" text="In Danger of Falling Behind Target">
      <formula>NOT(ISERROR(SEARCH("In Danger of Falling Behind Target",I44)))</formula>
    </cfRule>
    <cfRule type="containsText" dxfId="2845" priority="2951" operator="containsText" text="Not yet due">
      <formula>NOT(ISERROR(SEARCH("Not yet due",I44)))</formula>
    </cfRule>
    <cfRule type="containsText" dxfId="2844" priority="2952" operator="containsText" text="Update not Provided">
      <formula>NOT(ISERROR(SEARCH("Update not Provided",I44)))</formula>
    </cfRule>
  </conditionalFormatting>
  <conditionalFormatting sqref="I50:I56">
    <cfRule type="containsText" dxfId="2843" priority="2881" operator="containsText" text="On track to be achieved">
      <formula>NOT(ISERROR(SEARCH("On track to be achieved",I50)))</formula>
    </cfRule>
    <cfRule type="containsText" dxfId="2842" priority="2882" operator="containsText" text="Deferred">
      <formula>NOT(ISERROR(SEARCH("Deferred",I50)))</formula>
    </cfRule>
    <cfRule type="containsText" dxfId="2841" priority="2883" operator="containsText" text="Deleted">
      <formula>NOT(ISERROR(SEARCH("Deleted",I50)))</formula>
    </cfRule>
    <cfRule type="containsText" dxfId="2840" priority="2884" operator="containsText" text="In Danger of Falling Behind Target">
      <formula>NOT(ISERROR(SEARCH("In Danger of Falling Behind Target",I50)))</formula>
    </cfRule>
    <cfRule type="containsText" dxfId="2839" priority="2885" operator="containsText" text="Not yet due">
      <formula>NOT(ISERROR(SEARCH("Not yet due",I50)))</formula>
    </cfRule>
    <cfRule type="containsText" dxfId="2838" priority="2886" operator="containsText" text="Update not Provided">
      <formula>NOT(ISERROR(SEARCH("Update not Provided",I50)))</formula>
    </cfRule>
    <cfRule type="containsText" dxfId="2837" priority="2887" operator="containsText" text="Not yet due">
      <formula>NOT(ISERROR(SEARCH("Not yet due",I50)))</formula>
    </cfRule>
    <cfRule type="containsText" dxfId="2836" priority="2888" operator="containsText" text="Completed Behind Schedule">
      <formula>NOT(ISERROR(SEARCH("Completed Behind Schedule",I50)))</formula>
    </cfRule>
    <cfRule type="containsText" dxfId="2835" priority="2889" operator="containsText" text="Off Target">
      <formula>NOT(ISERROR(SEARCH("Off Target",I50)))</formula>
    </cfRule>
    <cfRule type="containsText" dxfId="2834" priority="2890" operator="containsText" text="On Track to be Achieved">
      <formula>NOT(ISERROR(SEARCH("On Track to be Achieved",I50)))</formula>
    </cfRule>
    <cfRule type="containsText" dxfId="2833" priority="2891" operator="containsText" text="Fully Achieved">
      <formula>NOT(ISERROR(SEARCH("Fully Achieved",I50)))</formula>
    </cfRule>
    <cfRule type="containsText" dxfId="2832" priority="2892" operator="containsText" text="Not yet due">
      <formula>NOT(ISERROR(SEARCH("Not yet due",I50)))</formula>
    </cfRule>
    <cfRule type="containsText" dxfId="2831" priority="2893" operator="containsText" text="Not Yet Due">
      <formula>NOT(ISERROR(SEARCH("Not Yet Due",I50)))</formula>
    </cfRule>
    <cfRule type="containsText" dxfId="2830" priority="2894" operator="containsText" text="Deferred">
      <formula>NOT(ISERROR(SEARCH("Deferred",I50)))</formula>
    </cfRule>
    <cfRule type="containsText" dxfId="2829" priority="2895" operator="containsText" text="Deleted">
      <formula>NOT(ISERROR(SEARCH("Deleted",I50)))</formula>
    </cfRule>
    <cfRule type="containsText" dxfId="2828" priority="2896" operator="containsText" text="In Danger of Falling Behind Target">
      <formula>NOT(ISERROR(SEARCH("In Danger of Falling Behind Target",I50)))</formula>
    </cfRule>
    <cfRule type="containsText" dxfId="2827" priority="2897" operator="containsText" text="Not yet due">
      <formula>NOT(ISERROR(SEARCH("Not yet due",I50)))</formula>
    </cfRule>
    <cfRule type="containsText" dxfId="2826" priority="2898" operator="containsText" text="Completed Behind Schedule">
      <formula>NOT(ISERROR(SEARCH("Completed Behind Schedule",I50)))</formula>
    </cfRule>
    <cfRule type="containsText" dxfId="2825" priority="2899" operator="containsText" text="Off Target">
      <formula>NOT(ISERROR(SEARCH("Off Target",I50)))</formula>
    </cfRule>
    <cfRule type="containsText" dxfId="2824" priority="2900" operator="containsText" text="In Danger of Falling Behind Target">
      <formula>NOT(ISERROR(SEARCH("In Danger of Falling Behind Target",I50)))</formula>
    </cfRule>
    <cfRule type="containsText" dxfId="2823" priority="2901" operator="containsText" text="On Track to be Achieved">
      <formula>NOT(ISERROR(SEARCH("On Track to be Achieved",I50)))</formula>
    </cfRule>
    <cfRule type="containsText" dxfId="2822" priority="2902" operator="containsText" text="Fully Achieved">
      <formula>NOT(ISERROR(SEARCH("Fully Achieved",I50)))</formula>
    </cfRule>
    <cfRule type="containsText" dxfId="2821" priority="2903" operator="containsText" text="Update not Provided">
      <formula>NOT(ISERROR(SEARCH("Update not Provided",I50)))</formula>
    </cfRule>
    <cfRule type="containsText" dxfId="2820" priority="2904" operator="containsText" text="Not yet due">
      <formula>NOT(ISERROR(SEARCH("Not yet due",I50)))</formula>
    </cfRule>
    <cfRule type="containsText" dxfId="2819" priority="2905" operator="containsText" text="Completed Behind Schedule">
      <formula>NOT(ISERROR(SEARCH("Completed Behind Schedule",I50)))</formula>
    </cfRule>
    <cfRule type="containsText" dxfId="2818" priority="2906" operator="containsText" text="Off Target">
      <formula>NOT(ISERROR(SEARCH("Off Target",I50)))</formula>
    </cfRule>
    <cfRule type="containsText" dxfId="2817" priority="2907" operator="containsText" text="In Danger of Falling Behind Target">
      <formula>NOT(ISERROR(SEARCH("In Danger of Falling Behind Target",I50)))</formula>
    </cfRule>
    <cfRule type="containsText" dxfId="2816" priority="2908" operator="containsText" text="On Track to be Achieved">
      <formula>NOT(ISERROR(SEARCH("On Track to be Achieved",I50)))</formula>
    </cfRule>
    <cfRule type="containsText" dxfId="2815" priority="2909" operator="containsText" text="Fully Achieved">
      <formula>NOT(ISERROR(SEARCH("Fully Achieved",I50)))</formula>
    </cfRule>
    <cfRule type="containsText" dxfId="2814" priority="2910" operator="containsText" text="Fully Achieved">
      <formula>NOT(ISERROR(SEARCH("Fully Achieved",I50)))</formula>
    </cfRule>
    <cfRule type="containsText" dxfId="2813" priority="2911" operator="containsText" text="Fully Achieved">
      <formula>NOT(ISERROR(SEARCH("Fully Achieved",I50)))</formula>
    </cfRule>
    <cfRule type="containsText" dxfId="2812" priority="2912" operator="containsText" text="Deferred">
      <formula>NOT(ISERROR(SEARCH("Deferred",I50)))</formula>
    </cfRule>
    <cfRule type="containsText" dxfId="2811" priority="2913" operator="containsText" text="Deleted">
      <formula>NOT(ISERROR(SEARCH("Deleted",I50)))</formula>
    </cfRule>
    <cfRule type="containsText" dxfId="2810" priority="2914" operator="containsText" text="In Danger of Falling Behind Target">
      <formula>NOT(ISERROR(SEARCH("In Danger of Falling Behind Target",I50)))</formula>
    </cfRule>
    <cfRule type="containsText" dxfId="2809" priority="2915" operator="containsText" text="Not yet due">
      <formula>NOT(ISERROR(SEARCH("Not yet due",I50)))</formula>
    </cfRule>
    <cfRule type="containsText" dxfId="2808" priority="2916" operator="containsText" text="Update not Provided">
      <formula>NOT(ISERROR(SEARCH("Update not Provided",I50)))</formula>
    </cfRule>
  </conditionalFormatting>
  <conditionalFormatting sqref="I57:I62">
    <cfRule type="containsText" dxfId="2807" priority="2845" operator="containsText" text="On track to be achieved">
      <formula>NOT(ISERROR(SEARCH("On track to be achieved",I57)))</formula>
    </cfRule>
    <cfRule type="containsText" dxfId="2806" priority="2846" operator="containsText" text="Deferred">
      <formula>NOT(ISERROR(SEARCH("Deferred",I57)))</formula>
    </cfRule>
    <cfRule type="containsText" dxfId="2805" priority="2847" operator="containsText" text="Deleted">
      <formula>NOT(ISERROR(SEARCH("Deleted",I57)))</formula>
    </cfRule>
    <cfRule type="containsText" dxfId="2804" priority="2848" operator="containsText" text="In Danger of Falling Behind Target">
      <formula>NOT(ISERROR(SEARCH("In Danger of Falling Behind Target",I57)))</formula>
    </cfRule>
    <cfRule type="containsText" dxfId="2803" priority="2849" operator="containsText" text="Not yet due">
      <formula>NOT(ISERROR(SEARCH("Not yet due",I57)))</formula>
    </cfRule>
    <cfRule type="containsText" dxfId="2802" priority="2850" operator="containsText" text="Update not Provided">
      <formula>NOT(ISERROR(SEARCH("Update not Provided",I57)))</formula>
    </cfRule>
    <cfRule type="containsText" dxfId="2801" priority="2851" operator="containsText" text="Not yet due">
      <formula>NOT(ISERROR(SEARCH("Not yet due",I57)))</formula>
    </cfRule>
    <cfRule type="containsText" dxfId="2800" priority="2852" operator="containsText" text="Completed Behind Schedule">
      <formula>NOT(ISERROR(SEARCH("Completed Behind Schedule",I57)))</formula>
    </cfRule>
    <cfRule type="containsText" dxfId="2799" priority="2853" operator="containsText" text="Off Target">
      <formula>NOT(ISERROR(SEARCH("Off Target",I57)))</formula>
    </cfRule>
    <cfRule type="containsText" dxfId="2798" priority="2854" operator="containsText" text="On Track to be Achieved">
      <formula>NOT(ISERROR(SEARCH("On Track to be Achieved",I57)))</formula>
    </cfRule>
    <cfRule type="containsText" dxfId="2797" priority="2855" operator="containsText" text="Fully Achieved">
      <formula>NOT(ISERROR(SEARCH("Fully Achieved",I57)))</formula>
    </cfRule>
    <cfRule type="containsText" dxfId="2796" priority="2856" operator="containsText" text="Not yet due">
      <formula>NOT(ISERROR(SEARCH("Not yet due",I57)))</formula>
    </cfRule>
    <cfRule type="containsText" dxfId="2795" priority="2857" operator="containsText" text="Not Yet Due">
      <formula>NOT(ISERROR(SEARCH("Not Yet Due",I57)))</formula>
    </cfRule>
    <cfRule type="containsText" dxfId="2794" priority="2858" operator="containsText" text="Deferred">
      <formula>NOT(ISERROR(SEARCH("Deferred",I57)))</formula>
    </cfRule>
    <cfRule type="containsText" dxfId="2793" priority="2859" operator="containsText" text="Deleted">
      <formula>NOT(ISERROR(SEARCH("Deleted",I57)))</formula>
    </cfRule>
    <cfRule type="containsText" dxfId="2792" priority="2860" operator="containsText" text="In Danger of Falling Behind Target">
      <formula>NOT(ISERROR(SEARCH("In Danger of Falling Behind Target",I57)))</formula>
    </cfRule>
    <cfRule type="containsText" dxfId="2791" priority="2861" operator="containsText" text="Not yet due">
      <formula>NOT(ISERROR(SEARCH("Not yet due",I57)))</formula>
    </cfRule>
    <cfRule type="containsText" dxfId="2790" priority="2862" operator="containsText" text="Completed Behind Schedule">
      <formula>NOT(ISERROR(SEARCH("Completed Behind Schedule",I57)))</formula>
    </cfRule>
    <cfRule type="containsText" dxfId="2789" priority="2863" operator="containsText" text="Off Target">
      <formula>NOT(ISERROR(SEARCH("Off Target",I57)))</formula>
    </cfRule>
    <cfRule type="containsText" dxfId="2788" priority="2864" operator="containsText" text="In Danger of Falling Behind Target">
      <formula>NOT(ISERROR(SEARCH("In Danger of Falling Behind Target",I57)))</formula>
    </cfRule>
    <cfRule type="containsText" dxfId="2787" priority="2865" operator="containsText" text="On Track to be Achieved">
      <formula>NOT(ISERROR(SEARCH("On Track to be Achieved",I57)))</formula>
    </cfRule>
    <cfRule type="containsText" dxfId="2786" priority="2866" operator="containsText" text="Fully Achieved">
      <formula>NOT(ISERROR(SEARCH("Fully Achieved",I57)))</formula>
    </cfRule>
    <cfRule type="containsText" dxfId="2785" priority="2867" operator="containsText" text="Update not Provided">
      <formula>NOT(ISERROR(SEARCH("Update not Provided",I57)))</formula>
    </cfRule>
    <cfRule type="containsText" dxfId="2784" priority="2868" operator="containsText" text="Not yet due">
      <formula>NOT(ISERROR(SEARCH("Not yet due",I57)))</formula>
    </cfRule>
    <cfRule type="containsText" dxfId="2783" priority="2869" operator="containsText" text="Completed Behind Schedule">
      <formula>NOT(ISERROR(SEARCH("Completed Behind Schedule",I57)))</formula>
    </cfRule>
    <cfRule type="containsText" dxfId="2782" priority="2870" operator="containsText" text="Off Target">
      <formula>NOT(ISERROR(SEARCH("Off Target",I57)))</formula>
    </cfRule>
    <cfRule type="containsText" dxfId="2781" priority="2871" operator="containsText" text="In Danger of Falling Behind Target">
      <formula>NOT(ISERROR(SEARCH("In Danger of Falling Behind Target",I57)))</formula>
    </cfRule>
    <cfRule type="containsText" dxfId="2780" priority="2872" operator="containsText" text="On Track to be Achieved">
      <formula>NOT(ISERROR(SEARCH("On Track to be Achieved",I57)))</formula>
    </cfRule>
    <cfRule type="containsText" dxfId="2779" priority="2873" operator="containsText" text="Fully Achieved">
      <formula>NOT(ISERROR(SEARCH("Fully Achieved",I57)))</formula>
    </cfRule>
    <cfRule type="containsText" dxfId="2778" priority="2874" operator="containsText" text="Fully Achieved">
      <formula>NOT(ISERROR(SEARCH("Fully Achieved",I57)))</formula>
    </cfRule>
    <cfRule type="containsText" dxfId="2777" priority="2875" operator="containsText" text="Fully Achieved">
      <formula>NOT(ISERROR(SEARCH("Fully Achieved",I57)))</formula>
    </cfRule>
    <cfRule type="containsText" dxfId="2776" priority="2876" operator="containsText" text="Deferred">
      <formula>NOT(ISERROR(SEARCH("Deferred",I57)))</formula>
    </cfRule>
    <cfRule type="containsText" dxfId="2775" priority="2877" operator="containsText" text="Deleted">
      <formula>NOT(ISERROR(SEARCH("Deleted",I57)))</formula>
    </cfRule>
    <cfRule type="containsText" dxfId="2774" priority="2878" operator="containsText" text="In Danger of Falling Behind Target">
      <formula>NOT(ISERROR(SEARCH("In Danger of Falling Behind Target",I57)))</formula>
    </cfRule>
    <cfRule type="containsText" dxfId="2773" priority="2879" operator="containsText" text="Not yet due">
      <formula>NOT(ISERROR(SEARCH("Not yet due",I57)))</formula>
    </cfRule>
    <cfRule type="containsText" dxfId="2772" priority="2880" operator="containsText" text="Update not Provided">
      <formula>NOT(ISERROR(SEARCH("Update not Provided",I57)))</formula>
    </cfRule>
  </conditionalFormatting>
  <conditionalFormatting sqref="I63:I64 I66:I67">
    <cfRule type="containsText" dxfId="2771" priority="2809" operator="containsText" text="On track to be achieved">
      <formula>NOT(ISERROR(SEARCH("On track to be achieved",I63)))</formula>
    </cfRule>
    <cfRule type="containsText" dxfId="2770" priority="2810" operator="containsText" text="Deferred">
      <formula>NOT(ISERROR(SEARCH("Deferred",I63)))</formula>
    </cfRule>
    <cfRule type="containsText" dxfId="2769" priority="2811" operator="containsText" text="Deleted">
      <formula>NOT(ISERROR(SEARCH("Deleted",I63)))</formula>
    </cfRule>
    <cfRule type="containsText" dxfId="2768" priority="2812" operator="containsText" text="In Danger of Falling Behind Target">
      <formula>NOT(ISERROR(SEARCH("In Danger of Falling Behind Target",I63)))</formula>
    </cfRule>
    <cfRule type="containsText" dxfId="2767" priority="2813" operator="containsText" text="Not yet due">
      <formula>NOT(ISERROR(SEARCH("Not yet due",I63)))</formula>
    </cfRule>
    <cfRule type="containsText" dxfId="2766" priority="2814" operator="containsText" text="Update not Provided">
      <formula>NOT(ISERROR(SEARCH("Update not Provided",I63)))</formula>
    </cfRule>
    <cfRule type="containsText" dxfId="2765" priority="2815" operator="containsText" text="Not yet due">
      <formula>NOT(ISERROR(SEARCH("Not yet due",I63)))</formula>
    </cfRule>
    <cfRule type="containsText" dxfId="2764" priority="2816" operator="containsText" text="Completed Behind Schedule">
      <formula>NOT(ISERROR(SEARCH("Completed Behind Schedule",I63)))</formula>
    </cfRule>
    <cfRule type="containsText" dxfId="2763" priority="2817" operator="containsText" text="Off Target">
      <formula>NOT(ISERROR(SEARCH("Off Target",I63)))</formula>
    </cfRule>
    <cfRule type="containsText" dxfId="2762" priority="2818" operator="containsText" text="On Track to be Achieved">
      <formula>NOT(ISERROR(SEARCH("On Track to be Achieved",I63)))</formula>
    </cfRule>
    <cfRule type="containsText" dxfId="2761" priority="2819" operator="containsText" text="Fully Achieved">
      <formula>NOT(ISERROR(SEARCH("Fully Achieved",I63)))</formula>
    </cfRule>
    <cfRule type="containsText" dxfId="2760" priority="2820" operator="containsText" text="Not yet due">
      <formula>NOT(ISERROR(SEARCH("Not yet due",I63)))</formula>
    </cfRule>
    <cfRule type="containsText" dxfId="2759" priority="2821" operator="containsText" text="Not Yet Due">
      <formula>NOT(ISERROR(SEARCH("Not Yet Due",I63)))</formula>
    </cfRule>
    <cfRule type="containsText" dxfId="2758" priority="2822" operator="containsText" text="Deferred">
      <formula>NOT(ISERROR(SEARCH("Deferred",I63)))</formula>
    </cfRule>
    <cfRule type="containsText" dxfId="2757" priority="2823" operator="containsText" text="Deleted">
      <formula>NOT(ISERROR(SEARCH("Deleted",I63)))</formula>
    </cfRule>
    <cfRule type="containsText" dxfId="2756" priority="2824" operator="containsText" text="In Danger of Falling Behind Target">
      <formula>NOT(ISERROR(SEARCH("In Danger of Falling Behind Target",I63)))</formula>
    </cfRule>
    <cfRule type="containsText" dxfId="2755" priority="2825" operator="containsText" text="Not yet due">
      <formula>NOT(ISERROR(SEARCH("Not yet due",I63)))</formula>
    </cfRule>
    <cfRule type="containsText" dxfId="2754" priority="2826" operator="containsText" text="Completed Behind Schedule">
      <formula>NOT(ISERROR(SEARCH("Completed Behind Schedule",I63)))</formula>
    </cfRule>
    <cfRule type="containsText" dxfId="2753" priority="2827" operator="containsText" text="Off Target">
      <formula>NOT(ISERROR(SEARCH("Off Target",I63)))</formula>
    </cfRule>
    <cfRule type="containsText" dxfId="2752" priority="2828" operator="containsText" text="In Danger of Falling Behind Target">
      <formula>NOT(ISERROR(SEARCH("In Danger of Falling Behind Target",I63)))</formula>
    </cfRule>
    <cfRule type="containsText" dxfId="2751" priority="2829" operator="containsText" text="On Track to be Achieved">
      <formula>NOT(ISERROR(SEARCH("On Track to be Achieved",I63)))</formula>
    </cfRule>
    <cfRule type="containsText" dxfId="2750" priority="2830" operator="containsText" text="Fully Achieved">
      <formula>NOT(ISERROR(SEARCH("Fully Achieved",I63)))</formula>
    </cfRule>
    <cfRule type="containsText" dxfId="2749" priority="2831" operator="containsText" text="Update not Provided">
      <formula>NOT(ISERROR(SEARCH("Update not Provided",I63)))</formula>
    </cfRule>
    <cfRule type="containsText" dxfId="2748" priority="2832" operator="containsText" text="Not yet due">
      <formula>NOT(ISERROR(SEARCH("Not yet due",I63)))</formula>
    </cfRule>
    <cfRule type="containsText" dxfId="2747" priority="2833" operator="containsText" text="Completed Behind Schedule">
      <formula>NOT(ISERROR(SEARCH("Completed Behind Schedule",I63)))</formula>
    </cfRule>
    <cfRule type="containsText" dxfId="2746" priority="2834" operator="containsText" text="Off Target">
      <formula>NOT(ISERROR(SEARCH("Off Target",I63)))</formula>
    </cfRule>
    <cfRule type="containsText" dxfId="2745" priority="2835" operator="containsText" text="In Danger of Falling Behind Target">
      <formula>NOT(ISERROR(SEARCH("In Danger of Falling Behind Target",I63)))</formula>
    </cfRule>
    <cfRule type="containsText" dxfId="2744" priority="2836" operator="containsText" text="On Track to be Achieved">
      <formula>NOT(ISERROR(SEARCH("On Track to be Achieved",I63)))</formula>
    </cfRule>
    <cfRule type="containsText" dxfId="2743" priority="2837" operator="containsText" text="Fully Achieved">
      <formula>NOT(ISERROR(SEARCH("Fully Achieved",I63)))</formula>
    </cfRule>
    <cfRule type="containsText" dxfId="2742" priority="2838" operator="containsText" text="Fully Achieved">
      <formula>NOT(ISERROR(SEARCH("Fully Achieved",I63)))</formula>
    </cfRule>
    <cfRule type="containsText" dxfId="2741" priority="2839" operator="containsText" text="Fully Achieved">
      <formula>NOT(ISERROR(SEARCH("Fully Achieved",I63)))</formula>
    </cfRule>
    <cfRule type="containsText" dxfId="2740" priority="2840" operator="containsText" text="Deferred">
      <formula>NOT(ISERROR(SEARCH("Deferred",I63)))</formula>
    </cfRule>
    <cfRule type="containsText" dxfId="2739" priority="2841" operator="containsText" text="Deleted">
      <formula>NOT(ISERROR(SEARCH("Deleted",I63)))</formula>
    </cfRule>
    <cfRule type="containsText" dxfId="2738" priority="2842" operator="containsText" text="In Danger of Falling Behind Target">
      <formula>NOT(ISERROR(SEARCH("In Danger of Falling Behind Target",I63)))</formula>
    </cfRule>
    <cfRule type="containsText" dxfId="2737" priority="2843" operator="containsText" text="Not yet due">
      <formula>NOT(ISERROR(SEARCH("Not yet due",I63)))</formula>
    </cfRule>
    <cfRule type="containsText" dxfId="2736" priority="2844" operator="containsText" text="Update not Provided">
      <formula>NOT(ISERROR(SEARCH("Update not Provided",I63)))</formula>
    </cfRule>
  </conditionalFormatting>
  <conditionalFormatting sqref="I68:I73">
    <cfRule type="containsText" dxfId="2735" priority="2773" operator="containsText" text="On track to be achieved">
      <formula>NOT(ISERROR(SEARCH("On track to be achieved",I68)))</formula>
    </cfRule>
    <cfRule type="containsText" dxfId="2734" priority="2774" operator="containsText" text="Deferred">
      <formula>NOT(ISERROR(SEARCH("Deferred",I68)))</formula>
    </cfRule>
    <cfRule type="containsText" dxfId="2733" priority="2775" operator="containsText" text="Deleted">
      <formula>NOT(ISERROR(SEARCH("Deleted",I68)))</formula>
    </cfRule>
    <cfRule type="containsText" dxfId="2732" priority="2776" operator="containsText" text="In Danger of Falling Behind Target">
      <formula>NOT(ISERROR(SEARCH("In Danger of Falling Behind Target",I68)))</formula>
    </cfRule>
    <cfRule type="containsText" dxfId="2731" priority="2777" operator="containsText" text="Not yet due">
      <formula>NOT(ISERROR(SEARCH("Not yet due",I68)))</formula>
    </cfRule>
    <cfRule type="containsText" dxfId="2730" priority="2778" operator="containsText" text="Update not Provided">
      <formula>NOT(ISERROR(SEARCH("Update not Provided",I68)))</formula>
    </cfRule>
    <cfRule type="containsText" dxfId="2729" priority="2779" operator="containsText" text="Not yet due">
      <formula>NOT(ISERROR(SEARCH("Not yet due",I68)))</formula>
    </cfRule>
    <cfRule type="containsText" dxfId="2728" priority="2780" operator="containsText" text="Completed Behind Schedule">
      <formula>NOT(ISERROR(SEARCH("Completed Behind Schedule",I68)))</formula>
    </cfRule>
    <cfRule type="containsText" dxfId="2727" priority="2781" operator="containsText" text="Off Target">
      <formula>NOT(ISERROR(SEARCH("Off Target",I68)))</formula>
    </cfRule>
    <cfRule type="containsText" dxfId="2726" priority="2782" operator="containsText" text="On Track to be Achieved">
      <formula>NOT(ISERROR(SEARCH("On Track to be Achieved",I68)))</formula>
    </cfRule>
    <cfRule type="containsText" dxfId="2725" priority="2783" operator="containsText" text="Fully Achieved">
      <formula>NOT(ISERROR(SEARCH("Fully Achieved",I68)))</formula>
    </cfRule>
    <cfRule type="containsText" dxfId="2724" priority="2784" operator="containsText" text="Not yet due">
      <formula>NOT(ISERROR(SEARCH("Not yet due",I68)))</formula>
    </cfRule>
    <cfRule type="containsText" dxfId="2723" priority="2785" operator="containsText" text="Not Yet Due">
      <formula>NOT(ISERROR(SEARCH("Not Yet Due",I68)))</formula>
    </cfRule>
    <cfRule type="containsText" dxfId="2722" priority="2786" operator="containsText" text="Deferred">
      <formula>NOT(ISERROR(SEARCH("Deferred",I68)))</formula>
    </cfRule>
    <cfRule type="containsText" dxfId="2721" priority="2787" operator="containsText" text="Deleted">
      <formula>NOT(ISERROR(SEARCH("Deleted",I68)))</formula>
    </cfRule>
    <cfRule type="containsText" dxfId="2720" priority="2788" operator="containsText" text="In Danger of Falling Behind Target">
      <formula>NOT(ISERROR(SEARCH("In Danger of Falling Behind Target",I68)))</formula>
    </cfRule>
    <cfRule type="containsText" dxfId="2719" priority="2789" operator="containsText" text="Not yet due">
      <formula>NOT(ISERROR(SEARCH("Not yet due",I68)))</formula>
    </cfRule>
    <cfRule type="containsText" dxfId="2718" priority="2790" operator="containsText" text="Completed Behind Schedule">
      <formula>NOT(ISERROR(SEARCH("Completed Behind Schedule",I68)))</formula>
    </cfRule>
    <cfRule type="containsText" dxfId="2717" priority="2791" operator="containsText" text="Off Target">
      <formula>NOT(ISERROR(SEARCH("Off Target",I68)))</formula>
    </cfRule>
    <cfRule type="containsText" dxfId="2716" priority="2792" operator="containsText" text="In Danger of Falling Behind Target">
      <formula>NOT(ISERROR(SEARCH("In Danger of Falling Behind Target",I68)))</formula>
    </cfRule>
    <cfRule type="containsText" dxfId="2715" priority="2793" operator="containsText" text="On Track to be Achieved">
      <formula>NOT(ISERROR(SEARCH("On Track to be Achieved",I68)))</formula>
    </cfRule>
    <cfRule type="containsText" dxfId="2714" priority="2794" operator="containsText" text="Fully Achieved">
      <formula>NOT(ISERROR(SEARCH("Fully Achieved",I68)))</formula>
    </cfRule>
    <cfRule type="containsText" dxfId="2713" priority="2795" operator="containsText" text="Update not Provided">
      <formula>NOT(ISERROR(SEARCH("Update not Provided",I68)))</formula>
    </cfRule>
    <cfRule type="containsText" dxfId="2712" priority="2796" operator="containsText" text="Not yet due">
      <formula>NOT(ISERROR(SEARCH("Not yet due",I68)))</formula>
    </cfRule>
    <cfRule type="containsText" dxfId="2711" priority="2797" operator="containsText" text="Completed Behind Schedule">
      <formula>NOT(ISERROR(SEARCH("Completed Behind Schedule",I68)))</formula>
    </cfRule>
    <cfRule type="containsText" dxfId="2710" priority="2798" operator="containsText" text="Off Target">
      <formula>NOT(ISERROR(SEARCH("Off Target",I68)))</formula>
    </cfRule>
    <cfRule type="containsText" dxfId="2709" priority="2799" operator="containsText" text="In Danger of Falling Behind Target">
      <formula>NOT(ISERROR(SEARCH("In Danger of Falling Behind Target",I68)))</formula>
    </cfRule>
    <cfRule type="containsText" dxfId="2708" priority="2800" operator="containsText" text="On Track to be Achieved">
      <formula>NOT(ISERROR(SEARCH("On Track to be Achieved",I68)))</formula>
    </cfRule>
    <cfRule type="containsText" dxfId="2707" priority="2801" operator="containsText" text="Fully Achieved">
      <formula>NOT(ISERROR(SEARCH("Fully Achieved",I68)))</formula>
    </cfRule>
    <cfRule type="containsText" dxfId="2706" priority="2802" operator="containsText" text="Fully Achieved">
      <formula>NOT(ISERROR(SEARCH("Fully Achieved",I68)))</formula>
    </cfRule>
    <cfRule type="containsText" dxfId="2705" priority="2803" operator="containsText" text="Fully Achieved">
      <formula>NOT(ISERROR(SEARCH("Fully Achieved",I68)))</formula>
    </cfRule>
    <cfRule type="containsText" dxfId="2704" priority="2804" operator="containsText" text="Deferred">
      <formula>NOT(ISERROR(SEARCH("Deferred",I68)))</formula>
    </cfRule>
    <cfRule type="containsText" dxfId="2703" priority="2805" operator="containsText" text="Deleted">
      <formula>NOT(ISERROR(SEARCH("Deleted",I68)))</formula>
    </cfRule>
    <cfRule type="containsText" dxfId="2702" priority="2806" operator="containsText" text="In Danger of Falling Behind Target">
      <formula>NOT(ISERROR(SEARCH("In Danger of Falling Behind Target",I68)))</formula>
    </cfRule>
    <cfRule type="containsText" dxfId="2701" priority="2807" operator="containsText" text="Not yet due">
      <formula>NOT(ISERROR(SEARCH("Not yet due",I68)))</formula>
    </cfRule>
    <cfRule type="containsText" dxfId="2700" priority="2808" operator="containsText" text="Update not Provided">
      <formula>NOT(ISERROR(SEARCH("Update not Provided",I68)))</formula>
    </cfRule>
  </conditionalFormatting>
  <conditionalFormatting sqref="I74:I82">
    <cfRule type="containsText" dxfId="2699" priority="2737" operator="containsText" text="On track to be achieved">
      <formula>NOT(ISERROR(SEARCH("On track to be achieved",I74)))</formula>
    </cfRule>
    <cfRule type="containsText" dxfId="2698" priority="2738" operator="containsText" text="Deferred">
      <formula>NOT(ISERROR(SEARCH("Deferred",I74)))</formula>
    </cfRule>
    <cfRule type="containsText" dxfId="2697" priority="2739" operator="containsText" text="Deleted">
      <formula>NOT(ISERROR(SEARCH("Deleted",I74)))</formula>
    </cfRule>
    <cfRule type="containsText" dxfId="2696" priority="2740" operator="containsText" text="In Danger of Falling Behind Target">
      <formula>NOT(ISERROR(SEARCH("In Danger of Falling Behind Target",I74)))</formula>
    </cfRule>
    <cfRule type="containsText" dxfId="2695" priority="2741" operator="containsText" text="Not yet due">
      <formula>NOT(ISERROR(SEARCH("Not yet due",I74)))</formula>
    </cfRule>
    <cfRule type="containsText" dxfId="2694" priority="2742" operator="containsText" text="Update not Provided">
      <formula>NOT(ISERROR(SEARCH("Update not Provided",I74)))</formula>
    </cfRule>
    <cfRule type="containsText" dxfId="2693" priority="2743" operator="containsText" text="Not yet due">
      <formula>NOT(ISERROR(SEARCH("Not yet due",I74)))</formula>
    </cfRule>
    <cfRule type="containsText" dxfId="2692" priority="2744" operator="containsText" text="Completed Behind Schedule">
      <formula>NOT(ISERROR(SEARCH("Completed Behind Schedule",I74)))</formula>
    </cfRule>
    <cfRule type="containsText" dxfId="2691" priority="2745" operator="containsText" text="Off Target">
      <formula>NOT(ISERROR(SEARCH("Off Target",I74)))</formula>
    </cfRule>
    <cfRule type="containsText" dxfId="2690" priority="2746" operator="containsText" text="On Track to be Achieved">
      <formula>NOT(ISERROR(SEARCH("On Track to be Achieved",I74)))</formula>
    </cfRule>
    <cfRule type="containsText" dxfId="2689" priority="2747" operator="containsText" text="Fully Achieved">
      <formula>NOT(ISERROR(SEARCH("Fully Achieved",I74)))</formula>
    </cfRule>
    <cfRule type="containsText" dxfId="2688" priority="2748" operator="containsText" text="Not yet due">
      <formula>NOT(ISERROR(SEARCH("Not yet due",I74)))</formula>
    </cfRule>
    <cfRule type="containsText" dxfId="2687" priority="2749" operator="containsText" text="Not Yet Due">
      <formula>NOT(ISERROR(SEARCH("Not Yet Due",I74)))</formula>
    </cfRule>
    <cfRule type="containsText" dxfId="2686" priority="2750" operator="containsText" text="Deferred">
      <formula>NOT(ISERROR(SEARCH("Deferred",I74)))</formula>
    </cfRule>
    <cfRule type="containsText" dxfId="2685" priority="2751" operator="containsText" text="Deleted">
      <formula>NOT(ISERROR(SEARCH("Deleted",I74)))</formula>
    </cfRule>
    <cfRule type="containsText" dxfId="2684" priority="2752" operator="containsText" text="In Danger of Falling Behind Target">
      <formula>NOT(ISERROR(SEARCH("In Danger of Falling Behind Target",I74)))</formula>
    </cfRule>
    <cfRule type="containsText" dxfId="2683" priority="2753" operator="containsText" text="Not yet due">
      <formula>NOT(ISERROR(SEARCH("Not yet due",I74)))</formula>
    </cfRule>
    <cfRule type="containsText" dxfId="2682" priority="2754" operator="containsText" text="Completed Behind Schedule">
      <formula>NOT(ISERROR(SEARCH("Completed Behind Schedule",I74)))</formula>
    </cfRule>
    <cfRule type="containsText" dxfId="2681" priority="2755" operator="containsText" text="Off Target">
      <formula>NOT(ISERROR(SEARCH("Off Target",I74)))</formula>
    </cfRule>
    <cfRule type="containsText" dxfId="2680" priority="2756" operator="containsText" text="In Danger of Falling Behind Target">
      <formula>NOT(ISERROR(SEARCH("In Danger of Falling Behind Target",I74)))</formula>
    </cfRule>
    <cfRule type="containsText" dxfId="2679" priority="2757" operator="containsText" text="On Track to be Achieved">
      <formula>NOT(ISERROR(SEARCH("On Track to be Achieved",I74)))</formula>
    </cfRule>
    <cfRule type="containsText" dxfId="2678" priority="2758" operator="containsText" text="Fully Achieved">
      <formula>NOT(ISERROR(SEARCH("Fully Achieved",I74)))</formula>
    </cfRule>
    <cfRule type="containsText" dxfId="2677" priority="2759" operator="containsText" text="Update not Provided">
      <formula>NOT(ISERROR(SEARCH("Update not Provided",I74)))</formula>
    </cfRule>
    <cfRule type="containsText" dxfId="2676" priority="2760" operator="containsText" text="Not yet due">
      <formula>NOT(ISERROR(SEARCH("Not yet due",I74)))</formula>
    </cfRule>
    <cfRule type="containsText" dxfId="2675" priority="2761" operator="containsText" text="Completed Behind Schedule">
      <formula>NOT(ISERROR(SEARCH("Completed Behind Schedule",I74)))</formula>
    </cfRule>
    <cfRule type="containsText" dxfId="2674" priority="2762" operator="containsText" text="Off Target">
      <formula>NOT(ISERROR(SEARCH("Off Target",I74)))</formula>
    </cfRule>
    <cfRule type="containsText" dxfId="2673" priority="2763" operator="containsText" text="In Danger of Falling Behind Target">
      <formula>NOT(ISERROR(SEARCH("In Danger of Falling Behind Target",I74)))</formula>
    </cfRule>
    <cfRule type="containsText" dxfId="2672" priority="2764" operator="containsText" text="On Track to be Achieved">
      <formula>NOT(ISERROR(SEARCH("On Track to be Achieved",I74)))</formula>
    </cfRule>
    <cfRule type="containsText" dxfId="2671" priority="2765" operator="containsText" text="Fully Achieved">
      <formula>NOT(ISERROR(SEARCH("Fully Achieved",I74)))</formula>
    </cfRule>
    <cfRule type="containsText" dxfId="2670" priority="2766" operator="containsText" text="Fully Achieved">
      <formula>NOT(ISERROR(SEARCH("Fully Achieved",I74)))</formula>
    </cfRule>
    <cfRule type="containsText" dxfId="2669" priority="2767" operator="containsText" text="Fully Achieved">
      <formula>NOT(ISERROR(SEARCH("Fully Achieved",I74)))</formula>
    </cfRule>
    <cfRule type="containsText" dxfId="2668" priority="2768" operator="containsText" text="Deferred">
      <formula>NOT(ISERROR(SEARCH("Deferred",I74)))</formula>
    </cfRule>
    <cfRule type="containsText" dxfId="2667" priority="2769" operator="containsText" text="Deleted">
      <formula>NOT(ISERROR(SEARCH("Deleted",I74)))</formula>
    </cfRule>
    <cfRule type="containsText" dxfId="2666" priority="2770" operator="containsText" text="In Danger of Falling Behind Target">
      <formula>NOT(ISERROR(SEARCH("In Danger of Falling Behind Target",I74)))</formula>
    </cfRule>
    <cfRule type="containsText" dxfId="2665" priority="2771" operator="containsText" text="Not yet due">
      <formula>NOT(ISERROR(SEARCH("Not yet due",I74)))</formula>
    </cfRule>
    <cfRule type="containsText" dxfId="2664" priority="2772" operator="containsText" text="Update not Provided">
      <formula>NOT(ISERROR(SEARCH("Update not Provided",I74)))</formula>
    </cfRule>
  </conditionalFormatting>
  <conditionalFormatting sqref="I84:I88">
    <cfRule type="containsText" dxfId="2663" priority="2665" operator="containsText" text="On track to be achieved">
      <formula>NOT(ISERROR(SEARCH("On track to be achieved",I84)))</formula>
    </cfRule>
    <cfRule type="containsText" dxfId="2662" priority="2666" operator="containsText" text="Deferred">
      <formula>NOT(ISERROR(SEARCH("Deferred",I84)))</formula>
    </cfRule>
    <cfRule type="containsText" dxfId="2661" priority="2667" operator="containsText" text="Deleted">
      <formula>NOT(ISERROR(SEARCH("Deleted",I84)))</formula>
    </cfRule>
    <cfRule type="containsText" dxfId="2660" priority="2668" operator="containsText" text="In Danger of Falling Behind Target">
      <formula>NOT(ISERROR(SEARCH("In Danger of Falling Behind Target",I84)))</formula>
    </cfRule>
    <cfRule type="containsText" dxfId="2659" priority="2669" operator="containsText" text="Not yet due">
      <formula>NOT(ISERROR(SEARCH("Not yet due",I84)))</formula>
    </cfRule>
    <cfRule type="containsText" dxfId="2658" priority="2670" operator="containsText" text="Update not Provided">
      <formula>NOT(ISERROR(SEARCH("Update not Provided",I84)))</formula>
    </cfRule>
    <cfRule type="containsText" dxfId="2657" priority="2671" operator="containsText" text="Not yet due">
      <formula>NOT(ISERROR(SEARCH("Not yet due",I84)))</formula>
    </cfRule>
    <cfRule type="containsText" dxfId="2656" priority="2672" operator="containsText" text="Completed Behind Schedule">
      <formula>NOT(ISERROR(SEARCH("Completed Behind Schedule",I84)))</formula>
    </cfRule>
    <cfRule type="containsText" dxfId="2655" priority="2673" operator="containsText" text="Off Target">
      <formula>NOT(ISERROR(SEARCH("Off Target",I84)))</formula>
    </cfRule>
    <cfRule type="containsText" dxfId="2654" priority="2674" operator="containsText" text="On Track to be Achieved">
      <formula>NOT(ISERROR(SEARCH("On Track to be Achieved",I84)))</formula>
    </cfRule>
    <cfRule type="containsText" dxfId="2653" priority="2675" operator="containsText" text="Fully Achieved">
      <formula>NOT(ISERROR(SEARCH("Fully Achieved",I84)))</formula>
    </cfRule>
    <cfRule type="containsText" dxfId="2652" priority="2676" operator="containsText" text="Not yet due">
      <formula>NOT(ISERROR(SEARCH("Not yet due",I84)))</formula>
    </cfRule>
    <cfRule type="containsText" dxfId="2651" priority="2677" operator="containsText" text="Not Yet Due">
      <formula>NOT(ISERROR(SEARCH("Not Yet Due",I84)))</formula>
    </cfRule>
    <cfRule type="containsText" dxfId="2650" priority="2678" operator="containsText" text="Deferred">
      <formula>NOT(ISERROR(SEARCH("Deferred",I84)))</formula>
    </cfRule>
    <cfRule type="containsText" dxfId="2649" priority="2679" operator="containsText" text="Deleted">
      <formula>NOT(ISERROR(SEARCH("Deleted",I84)))</formula>
    </cfRule>
    <cfRule type="containsText" dxfId="2648" priority="2680" operator="containsText" text="In Danger of Falling Behind Target">
      <formula>NOT(ISERROR(SEARCH("In Danger of Falling Behind Target",I84)))</formula>
    </cfRule>
    <cfRule type="containsText" dxfId="2647" priority="2681" operator="containsText" text="Not yet due">
      <formula>NOT(ISERROR(SEARCH("Not yet due",I84)))</formula>
    </cfRule>
    <cfRule type="containsText" dxfId="2646" priority="2682" operator="containsText" text="Completed Behind Schedule">
      <formula>NOT(ISERROR(SEARCH("Completed Behind Schedule",I84)))</formula>
    </cfRule>
    <cfRule type="containsText" dxfId="2645" priority="2683" operator="containsText" text="Off Target">
      <formula>NOT(ISERROR(SEARCH("Off Target",I84)))</formula>
    </cfRule>
    <cfRule type="containsText" dxfId="2644" priority="2684" operator="containsText" text="In Danger of Falling Behind Target">
      <formula>NOT(ISERROR(SEARCH("In Danger of Falling Behind Target",I84)))</formula>
    </cfRule>
    <cfRule type="containsText" dxfId="2643" priority="2685" operator="containsText" text="On Track to be Achieved">
      <formula>NOT(ISERROR(SEARCH("On Track to be Achieved",I84)))</formula>
    </cfRule>
    <cfRule type="containsText" dxfId="2642" priority="2686" operator="containsText" text="Fully Achieved">
      <formula>NOT(ISERROR(SEARCH("Fully Achieved",I84)))</formula>
    </cfRule>
    <cfRule type="containsText" dxfId="2641" priority="2687" operator="containsText" text="Update not Provided">
      <formula>NOT(ISERROR(SEARCH("Update not Provided",I84)))</formula>
    </cfRule>
    <cfRule type="containsText" dxfId="2640" priority="2688" operator="containsText" text="Not yet due">
      <formula>NOT(ISERROR(SEARCH("Not yet due",I84)))</formula>
    </cfRule>
    <cfRule type="containsText" dxfId="2639" priority="2689" operator="containsText" text="Completed Behind Schedule">
      <formula>NOT(ISERROR(SEARCH("Completed Behind Schedule",I84)))</formula>
    </cfRule>
    <cfRule type="containsText" dxfId="2638" priority="2690" operator="containsText" text="Off Target">
      <formula>NOT(ISERROR(SEARCH("Off Target",I84)))</formula>
    </cfRule>
    <cfRule type="containsText" dxfId="2637" priority="2691" operator="containsText" text="In Danger of Falling Behind Target">
      <formula>NOT(ISERROR(SEARCH("In Danger of Falling Behind Target",I84)))</formula>
    </cfRule>
    <cfRule type="containsText" dxfId="2636" priority="2692" operator="containsText" text="On Track to be Achieved">
      <formula>NOT(ISERROR(SEARCH("On Track to be Achieved",I84)))</formula>
    </cfRule>
    <cfRule type="containsText" dxfId="2635" priority="2693" operator="containsText" text="Fully Achieved">
      <formula>NOT(ISERROR(SEARCH("Fully Achieved",I84)))</formula>
    </cfRule>
    <cfRule type="containsText" dxfId="2634" priority="2694" operator="containsText" text="Fully Achieved">
      <formula>NOT(ISERROR(SEARCH("Fully Achieved",I84)))</formula>
    </cfRule>
    <cfRule type="containsText" dxfId="2633" priority="2695" operator="containsText" text="Fully Achieved">
      <formula>NOT(ISERROR(SEARCH("Fully Achieved",I84)))</formula>
    </cfRule>
    <cfRule type="containsText" dxfId="2632" priority="2696" operator="containsText" text="Deferred">
      <formula>NOT(ISERROR(SEARCH("Deferred",I84)))</formula>
    </cfRule>
    <cfRule type="containsText" dxfId="2631" priority="2697" operator="containsText" text="Deleted">
      <formula>NOT(ISERROR(SEARCH("Deleted",I84)))</formula>
    </cfRule>
    <cfRule type="containsText" dxfId="2630" priority="2698" operator="containsText" text="In Danger of Falling Behind Target">
      <formula>NOT(ISERROR(SEARCH("In Danger of Falling Behind Target",I84)))</formula>
    </cfRule>
    <cfRule type="containsText" dxfId="2629" priority="2699" operator="containsText" text="Not yet due">
      <formula>NOT(ISERROR(SEARCH("Not yet due",I84)))</formula>
    </cfRule>
    <cfRule type="containsText" dxfId="2628" priority="2700" operator="containsText" text="Update not Provided">
      <formula>NOT(ISERROR(SEARCH("Update not Provided",I84)))</formula>
    </cfRule>
  </conditionalFormatting>
  <conditionalFormatting sqref="I89">
    <cfRule type="containsText" dxfId="2627" priority="2629" operator="containsText" text="On track to be achieved">
      <formula>NOT(ISERROR(SEARCH("On track to be achieved",I89)))</formula>
    </cfRule>
    <cfRule type="containsText" dxfId="2626" priority="2630" operator="containsText" text="Deferred">
      <formula>NOT(ISERROR(SEARCH("Deferred",I89)))</formula>
    </cfRule>
    <cfRule type="containsText" dxfId="2625" priority="2631" operator="containsText" text="Deleted">
      <formula>NOT(ISERROR(SEARCH("Deleted",I89)))</formula>
    </cfRule>
    <cfRule type="containsText" dxfId="2624" priority="2632" operator="containsText" text="In Danger of Falling Behind Target">
      <formula>NOT(ISERROR(SEARCH("In Danger of Falling Behind Target",I89)))</formula>
    </cfRule>
    <cfRule type="containsText" dxfId="2623" priority="2633" operator="containsText" text="Not yet due">
      <formula>NOT(ISERROR(SEARCH("Not yet due",I89)))</formula>
    </cfRule>
    <cfRule type="containsText" dxfId="2622" priority="2634" operator="containsText" text="Update not Provided">
      <formula>NOT(ISERROR(SEARCH("Update not Provided",I89)))</formula>
    </cfRule>
    <cfRule type="containsText" dxfId="2621" priority="2635" operator="containsText" text="Not yet due">
      <formula>NOT(ISERROR(SEARCH("Not yet due",I89)))</formula>
    </cfRule>
    <cfRule type="containsText" dxfId="2620" priority="2636" operator="containsText" text="Completed Behind Schedule">
      <formula>NOT(ISERROR(SEARCH("Completed Behind Schedule",I89)))</formula>
    </cfRule>
    <cfRule type="containsText" dxfId="2619" priority="2637" operator="containsText" text="Off Target">
      <formula>NOT(ISERROR(SEARCH("Off Target",I89)))</formula>
    </cfRule>
    <cfRule type="containsText" dxfId="2618" priority="2638" operator="containsText" text="On Track to be Achieved">
      <formula>NOT(ISERROR(SEARCH("On Track to be Achieved",I89)))</formula>
    </cfRule>
    <cfRule type="containsText" dxfId="2617" priority="2639" operator="containsText" text="Fully Achieved">
      <formula>NOT(ISERROR(SEARCH("Fully Achieved",I89)))</formula>
    </cfRule>
    <cfRule type="containsText" dxfId="2616" priority="2640" operator="containsText" text="Not yet due">
      <formula>NOT(ISERROR(SEARCH("Not yet due",I89)))</formula>
    </cfRule>
    <cfRule type="containsText" dxfId="2615" priority="2641" operator="containsText" text="Not Yet Due">
      <formula>NOT(ISERROR(SEARCH("Not Yet Due",I89)))</formula>
    </cfRule>
    <cfRule type="containsText" dxfId="2614" priority="2642" operator="containsText" text="Deferred">
      <formula>NOT(ISERROR(SEARCH("Deferred",I89)))</formula>
    </cfRule>
    <cfRule type="containsText" dxfId="2613" priority="2643" operator="containsText" text="Deleted">
      <formula>NOT(ISERROR(SEARCH("Deleted",I89)))</formula>
    </cfRule>
    <cfRule type="containsText" dxfId="2612" priority="2644" operator="containsText" text="In Danger of Falling Behind Target">
      <formula>NOT(ISERROR(SEARCH("In Danger of Falling Behind Target",I89)))</formula>
    </cfRule>
    <cfRule type="containsText" dxfId="2611" priority="2645" operator="containsText" text="Not yet due">
      <formula>NOT(ISERROR(SEARCH("Not yet due",I89)))</formula>
    </cfRule>
    <cfRule type="containsText" dxfId="2610" priority="2646" operator="containsText" text="Completed Behind Schedule">
      <formula>NOT(ISERROR(SEARCH("Completed Behind Schedule",I89)))</formula>
    </cfRule>
    <cfRule type="containsText" dxfId="2609" priority="2647" operator="containsText" text="Off Target">
      <formula>NOT(ISERROR(SEARCH("Off Target",I89)))</formula>
    </cfRule>
    <cfRule type="containsText" dxfId="2608" priority="2648" operator="containsText" text="In Danger of Falling Behind Target">
      <formula>NOT(ISERROR(SEARCH("In Danger of Falling Behind Target",I89)))</formula>
    </cfRule>
    <cfRule type="containsText" dxfId="2607" priority="2649" operator="containsText" text="On Track to be Achieved">
      <formula>NOT(ISERROR(SEARCH("On Track to be Achieved",I89)))</formula>
    </cfRule>
    <cfRule type="containsText" dxfId="2606" priority="2650" operator="containsText" text="Fully Achieved">
      <formula>NOT(ISERROR(SEARCH("Fully Achieved",I89)))</formula>
    </cfRule>
    <cfRule type="containsText" dxfId="2605" priority="2651" operator="containsText" text="Update not Provided">
      <formula>NOT(ISERROR(SEARCH("Update not Provided",I89)))</formula>
    </cfRule>
    <cfRule type="containsText" dxfId="2604" priority="2652" operator="containsText" text="Not yet due">
      <formula>NOT(ISERROR(SEARCH("Not yet due",I89)))</formula>
    </cfRule>
    <cfRule type="containsText" dxfId="2603" priority="2653" operator="containsText" text="Completed Behind Schedule">
      <formula>NOT(ISERROR(SEARCH("Completed Behind Schedule",I89)))</formula>
    </cfRule>
    <cfRule type="containsText" dxfId="2602" priority="2654" operator="containsText" text="Off Target">
      <formula>NOT(ISERROR(SEARCH("Off Target",I89)))</formula>
    </cfRule>
    <cfRule type="containsText" dxfId="2601" priority="2655" operator="containsText" text="In Danger of Falling Behind Target">
      <formula>NOT(ISERROR(SEARCH("In Danger of Falling Behind Target",I89)))</formula>
    </cfRule>
    <cfRule type="containsText" dxfId="2600" priority="2656" operator="containsText" text="On Track to be Achieved">
      <formula>NOT(ISERROR(SEARCH("On Track to be Achieved",I89)))</formula>
    </cfRule>
    <cfRule type="containsText" dxfId="2599" priority="2657" operator="containsText" text="Fully Achieved">
      <formula>NOT(ISERROR(SEARCH("Fully Achieved",I89)))</formula>
    </cfRule>
    <cfRule type="containsText" dxfId="2598" priority="2658" operator="containsText" text="Fully Achieved">
      <formula>NOT(ISERROR(SEARCH("Fully Achieved",I89)))</formula>
    </cfRule>
    <cfRule type="containsText" dxfId="2597" priority="2659" operator="containsText" text="Fully Achieved">
      <formula>NOT(ISERROR(SEARCH("Fully Achieved",I89)))</formula>
    </cfRule>
    <cfRule type="containsText" dxfId="2596" priority="2660" operator="containsText" text="Deferred">
      <formula>NOT(ISERROR(SEARCH("Deferred",I89)))</formula>
    </cfRule>
    <cfRule type="containsText" dxfId="2595" priority="2661" operator="containsText" text="Deleted">
      <formula>NOT(ISERROR(SEARCH("Deleted",I89)))</formula>
    </cfRule>
    <cfRule type="containsText" dxfId="2594" priority="2662" operator="containsText" text="In Danger of Falling Behind Target">
      <formula>NOT(ISERROR(SEARCH("In Danger of Falling Behind Target",I89)))</formula>
    </cfRule>
    <cfRule type="containsText" dxfId="2593" priority="2663" operator="containsText" text="Not yet due">
      <formula>NOT(ISERROR(SEARCH("Not yet due",I89)))</formula>
    </cfRule>
    <cfRule type="containsText" dxfId="2592" priority="2664" operator="containsText" text="Update not Provided">
      <formula>NOT(ISERROR(SEARCH("Update not Provided",I89)))</formula>
    </cfRule>
  </conditionalFormatting>
  <conditionalFormatting sqref="I90">
    <cfRule type="containsText" dxfId="2591" priority="2593" operator="containsText" text="On track to be achieved">
      <formula>NOT(ISERROR(SEARCH("On track to be achieved",I90)))</formula>
    </cfRule>
    <cfRule type="containsText" dxfId="2590" priority="2594" operator="containsText" text="Deferred">
      <formula>NOT(ISERROR(SEARCH("Deferred",I90)))</formula>
    </cfRule>
    <cfRule type="containsText" dxfId="2589" priority="2595" operator="containsText" text="Deleted">
      <formula>NOT(ISERROR(SEARCH("Deleted",I90)))</formula>
    </cfRule>
    <cfRule type="containsText" dxfId="2588" priority="2596" operator="containsText" text="In Danger of Falling Behind Target">
      <formula>NOT(ISERROR(SEARCH("In Danger of Falling Behind Target",I90)))</formula>
    </cfRule>
    <cfRule type="containsText" dxfId="2587" priority="2597" operator="containsText" text="Not yet due">
      <formula>NOT(ISERROR(SEARCH("Not yet due",I90)))</formula>
    </cfRule>
    <cfRule type="containsText" dxfId="2586" priority="2598" operator="containsText" text="Update not Provided">
      <formula>NOT(ISERROR(SEARCH("Update not Provided",I90)))</formula>
    </cfRule>
    <cfRule type="containsText" dxfId="2585" priority="2599" operator="containsText" text="Not yet due">
      <formula>NOT(ISERROR(SEARCH("Not yet due",I90)))</formula>
    </cfRule>
    <cfRule type="containsText" dxfId="2584" priority="2600" operator="containsText" text="Completed Behind Schedule">
      <formula>NOT(ISERROR(SEARCH("Completed Behind Schedule",I90)))</formula>
    </cfRule>
    <cfRule type="containsText" dxfId="2583" priority="2601" operator="containsText" text="Off Target">
      <formula>NOT(ISERROR(SEARCH("Off Target",I90)))</formula>
    </cfRule>
    <cfRule type="containsText" dxfId="2582" priority="2602" operator="containsText" text="On Track to be Achieved">
      <formula>NOT(ISERROR(SEARCH("On Track to be Achieved",I90)))</formula>
    </cfRule>
    <cfRule type="containsText" dxfId="2581" priority="2603" operator="containsText" text="Fully Achieved">
      <formula>NOT(ISERROR(SEARCH("Fully Achieved",I90)))</formula>
    </cfRule>
    <cfRule type="containsText" dxfId="2580" priority="2604" operator="containsText" text="Not yet due">
      <formula>NOT(ISERROR(SEARCH("Not yet due",I90)))</formula>
    </cfRule>
    <cfRule type="containsText" dxfId="2579" priority="2605" operator="containsText" text="Not Yet Due">
      <formula>NOT(ISERROR(SEARCH("Not Yet Due",I90)))</formula>
    </cfRule>
    <cfRule type="containsText" dxfId="2578" priority="2606" operator="containsText" text="Deferred">
      <formula>NOT(ISERROR(SEARCH("Deferred",I90)))</formula>
    </cfRule>
    <cfRule type="containsText" dxfId="2577" priority="2607" operator="containsText" text="Deleted">
      <formula>NOT(ISERROR(SEARCH("Deleted",I90)))</formula>
    </cfRule>
    <cfRule type="containsText" dxfId="2576" priority="2608" operator="containsText" text="In Danger of Falling Behind Target">
      <formula>NOT(ISERROR(SEARCH("In Danger of Falling Behind Target",I90)))</formula>
    </cfRule>
    <cfRule type="containsText" dxfId="2575" priority="2609" operator="containsText" text="Not yet due">
      <formula>NOT(ISERROR(SEARCH("Not yet due",I90)))</formula>
    </cfRule>
    <cfRule type="containsText" dxfId="2574" priority="2610" operator="containsText" text="Completed Behind Schedule">
      <formula>NOT(ISERROR(SEARCH("Completed Behind Schedule",I90)))</formula>
    </cfRule>
    <cfRule type="containsText" dxfId="2573" priority="2611" operator="containsText" text="Off Target">
      <formula>NOT(ISERROR(SEARCH("Off Target",I90)))</formula>
    </cfRule>
    <cfRule type="containsText" dxfId="2572" priority="2612" operator="containsText" text="In Danger of Falling Behind Target">
      <formula>NOT(ISERROR(SEARCH("In Danger of Falling Behind Target",I90)))</formula>
    </cfRule>
    <cfRule type="containsText" dxfId="2571" priority="2613" operator="containsText" text="On Track to be Achieved">
      <formula>NOT(ISERROR(SEARCH("On Track to be Achieved",I90)))</formula>
    </cfRule>
    <cfRule type="containsText" dxfId="2570" priority="2614" operator="containsText" text="Fully Achieved">
      <formula>NOT(ISERROR(SEARCH("Fully Achieved",I90)))</formula>
    </cfRule>
    <cfRule type="containsText" dxfId="2569" priority="2615" operator="containsText" text="Update not Provided">
      <formula>NOT(ISERROR(SEARCH("Update not Provided",I90)))</formula>
    </cfRule>
    <cfRule type="containsText" dxfId="2568" priority="2616" operator="containsText" text="Not yet due">
      <formula>NOT(ISERROR(SEARCH("Not yet due",I90)))</formula>
    </cfRule>
    <cfRule type="containsText" dxfId="2567" priority="2617" operator="containsText" text="Completed Behind Schedule">
      <formula>NOT(ISERROR(SEARCH("Completed Behind Schedule",I90)))</formula>
    </cfRule>
    <cfRule type="containsText" dxfId="2566" priority="2618" operator="containsText" text="Off Target">
      <formula>NOT(ISERROR(SEARCH("Off Target",I90)))</formula>
    </cfRule>
    <cfRule type="containsText" dxfId="2565" priority="2619" operator="containsText" text="In Danger of Falling Behind Target">
      <formula>NOT(ISERROR(SEARCH("In Danger of Falling Behind Target",I90)))</formula>
    </cfRule>
    <cfRule type="containsText" dxfId="2564" priority="2620" operator="containsText" text="On Track to be Achieved">
      <formula>NOT(ISERROR(SEARCH("On Track to be Achieved",I90)))</formula>
    </cfRule>
    <cfRule type="containsText" dxfId="2563" priority="2621" operator="containsText" text="Fully Achieved">
      <formula>NOT(ISERROR(SEARCH("Fully Achieved",I90)))</formula>
    </cfRule>
    <cfRule type="containsText" dxfId="2562" priority="2622" operator="containsText" text="Fully Achieved">
      <formula>NOT(ISERROR(SEARCH("Fully Achieved",I90)))</formula>
    </cfRule>
    <cfRule type="containsText" dxfId="2561" priority="2623" operator="containsText" text="Fully Achieved">
      <formula>NOT(ISERROR(SEARCH("Fully Achieved",I90)))</formula>
    </cfRule>
    <cfRule type="containsText" dxfId="2560" priority="2624" operator="containsText" text="Deferred">
      <formula>NOT(ISERROR(SEARCH("Deferred",I90)))</formula>
    </cfRule>
    <cfRule type="containsText" dxfId="2559" priority="2625" operator="containsText" text="Deleted">
      <formula>NOT(ISERROR(SEARCH("Deleted",I90)))</formula>
    </cfRule>
    <cfRule type="containsText" dxfId="2558" priority="2626" operator="containsText" text="In Danger of Falling Behind Target">
      <formula>NOT(ISERROR(SEARCH("In Danger of Falling Behind Target",I90)))</formula>
    </cfRule>
    <cfRule type="containsText" dxfId="2557" priority="2627" operator="containsText" text="Not yet due">
      <formula>NOT(ISERROR(SEARCH("Not yet due",I90)))</formula>
    </cfRule>
    <cfRule type="containsText" dxfId="2556" priority="2628" operator="containsText" text="Update not Provided">
      <formula>NOT(ISERROR(SEARCH("Update not Provided",I90)))</formula>
    </cfRule>
  </conditionalFormatting>
  <conditionalFormatting sqref="I91:I93">
    <cfRule type="containsText" dxfId="2555" priority="2557" operator="containsText" text="On track to be achieved">
      <formula>NOT(ISERROR(SEARCH("On track to be achieved",I91)))</formula>
    </cfRule>
    <cfRule type="containsText" dxfId="2554" priority="2558" operator="containsText" text="Deferred">
      <formula>NOT(ISERROR(SEARCH("Deferred",I91)))</formula>
    </cfRule>
    <cfRule type="containsText" dxfId="2553" priority="2559" operator="containsText" text="Deleted">
      <formula>NOT(ISERROR(SEARCH("Deleted",I91)))</formula>
    </cfRule>
    <cfRule type="containsText" dxfId="2552" priority="2560" operator="containsText" text="In Danger of Falling Behind Target">
      <formula>NOT(ISERROR(SEARCH("In Danger of Falling Behind Target",I91)))</formula>
    </cfRule>
    <cfRule type="containsText" dxfId="2551" priority="2561" operator="containsText" text="Not yet due">
      <formula>NOT(ISERROR(SEARCH("Not yet due",I91)))</formula>
    </cfRule>
    <cfRule type="containsText" dxfId="2550" priority="2562" operator="containsText" text="Update not Provided">
      <formula>NOT(ISERROR(SEARCH("Update not Provided",I91)))</formula>
    </cfRule>
    <cfRule type="containsText" dxfId="2549" priority="2563" operator="containsText" text="Not yet due">
      <formula>NOT(ISERROR(SEARCH("Not yet due",I91)))</formula>
    </cfRule>
    <cfRule type="containsText" dxfId="2548" priority="2564" operator="containsText" text="Completed Behind Schedule">
      <formula>NOT(ISERROR(SEARCH("Completed Behind Schedule",I91)))</formula>
    </cfRule>
    <cfRule type="containsText" dxfId="2547" priority="2565" operator="containsText" text="Off Target">
      <formula>NOT(ISERROR(SEARCH("Off Target",I91)))</formula>
    </cfRule>
    <cfRule type="containsText" dxfId="2546" priority="2566" operator="containsText" text="On Track to be Achieved">
      <formula>NOT(ISERROR(SEARCH("On Track to be Achieved",I91)))</formula>
    </cfRule>
    <cfRule type="containsText" dxfId="2545" priority="2567" operator="containsText" text="Fully Achieved">
      <formula>NOT(ISERROR(SEARCH("Fully Achieved",I91)))</formula>
    </cfRule>
    <cfRule type="containsText" dxfId="2544" priority="2568" operator="containsText" text="Not yet due">
      <formula>NOT(ISERROR(SEARCH("Not yet due",I91)))</formula>
    </cfRule>
    <cfRule type="containsText" dxfId="2543" priority="2569" operator="containsText" text="Not Yet Due">
      <formula>NOT(ISERROR(SEARCH("Not Yet Due",I91)))</formula>
    </cfRule>
    <cfRule type="containsText" dxfId="2542" priority="2570" operator="containsText" text="Deferred">
      <formula>NOT(ISERROR(SEARCH("Deferred",I91)))</formula>
    </cfRule>
    <cfRule type="containsText" dxfId="2541" priority="2571" operator="containsText" text="Deleted">
      <formula>NOT(ISERROR(SEARCH("Deleted",I91)))</formula>
    </cfRule>
    <cfRule type="containsText" dxfId="2540" priority="2572" operator="containsText" text="In Danger of Falling Behind Target">
      <formula>NOT(ISERROR(SEARCH("In Danger of Falling Behind Target",I91)))</formula>
    </cfRule>
    <cfRule type="containsText" dxfId="2539" priority="2573" operator="containsText" text="Not yet due">
      <formula>NOT(ISERROR(SEARCH("Not yet due",I91)))</formula>
    </cfRule>
    <cfRule type="containsText" dxfId="2538" priority="2574" operator="containsText" text="Completed Behind Schedule">
      <formula>NOT(ISERROR(SEARCH("Completed Behind Schedule",I91)))</formula>
    </cfRule>
    <cfRule type="containsText" dxfId="2537" priority="2575" operator="containsText" text="Off Target">
      <formula>NOT(ISERROR(SEARCH("Off Target",I91)))</formula>
    </cfRule>
    <cfRule type="containsText" dxfId="2536" priority="2576" operator="containsText" text="In Danger of Falling Behind Target">
      <formula>NOT(ISERROR(SEARCH("In Danger of Falling Behind Target",I91)))</formula>
    </cfRule>
    <cfRule type="containsText" dxfId="2535" priority="2577" operator="containsText" text="On Track to be Achieved">
      <formula>NOT(ISERROR(SEARCH("On Track to be Achieved",I91)))</formula>
    </cfRule>
    <cfRule type="containsText" dxfId="2534" priority="2578" operator="containsText" text="Fully Achieved">
      <formula>NOT(ISERROR(SEARCH("Fully Achieved",I91)))</formula>
    </cfRule>
    <cfRule type="containsText" dxfId="2533" priority="2579" operator="containsText" text="Update not Provided">
      <formula>NOT(ISERROR(SEARCH("Update not Provided",I91)))</formula>
    </cfRule>
    <cfRule type="containsText" dxfId="2532" priority="2580" operator="containsText" text="Not yet due">
      <formula>NOT(ISERROR(SEARCH("Not yet due",I91)))</formula>
    </cfRule>
    <cfRule type="containsText" dxfId="2531" priority="2581" operator="containsText" text="Completed Behind Schedule">
      <formula>NOT(ISERROR(SEARCH("Completed Behind Schedule",I91)))</formula>
    </cfRule>
    <cfRule type="containsText" dxfId="2530" priority="2582" operator="containsText" text="Off Target">
      <formula>NOT(ISERROR(SEARCH("Off Target",I91)))</formula>
    </cfRule>
    <cfRule type="containsText" dxfId="2529" priority="2583" operator="containsText" text="In Danger of Falling Behind Target">
      <formula>NOT(ISERROR(SEARCH("In Danger of Falling Behind Target",I91)))</formula>
    </cfRule>
    <cfRule type="containsText" dxfId="2528" priority="2584" operator="containsText" text="On Track to be Achieved">
      <formula>NOT(ISERROR(SEARCH("On Track to be Achieved",I91)))</formula>
    </cfRule>
    <cfRule type="containsText" dxfId="2527" priority="2585" operator="containsText" text="Fully Achieved">
      <formula>NOT(ISERROR(SEARCH("Fully Achieved",I91)))</formula>
    </cfRule>
    <cfRule type="containsText" dxfId="2526" priority="2586" operator="containsText" text="Fully Achieved">
      <formula>NOT(ISERROR(SEARCH("Fully Achieved",I91)))</formula>
    </cfRule>
    <cfRule type="containsText" dxfId="2525" priority="2587" operator="containsText" text="Fully Achieved">
      <formula>NOT(ISERROR(SEARCH("Fully Achieved",I91)))</formula>
    </cfRule>
    <cfRule type="containsText" dxfId="2524" priority="2588" operator="containsText" text="Deferred">
      <formula>NOT(ISERROR(SEARCH("Deferred",I91)))</formula>
    </cfRule>
    <cfRule type="containsText" dxfId="2523" priority="2589" operator="containsText" text="Deleted">
      <formula>NOT(ISERROR(SEARCH("Deleted",I91)))</formula>
    </cfRule>
    <cfRule type="containsText" dxfId="2522" priority="2590" operator="containsText" text="In Danger of Falling Behind Target">
      <formula>NOT(ISERROR(SEARCH("In Danger of Falling Behind Target",I91)))</formula>
    </cfRule>
    <cfRule type="containsText" dxfId="2521" priority="2591" operator="containsText" text="Not yet due">
      <formula>NOT(ISERROR(SEARCH("Not yet due",I91)))</formula>
    </cfRule>
    <cfRule type="containsText" dxfId="2520" priority="2592" operator="containsText" text="Update not Provided">
      <formula>NOT(ISERROR(SEARCH("Update not Provided",I91)))</formula>
    </cfRule>
  </conditionalFormatting>
  <conditionalFormatting sqref="I94:I99">
    <cfRule type="containsText" dxfId="2519" priority="2521" operator="containsText" text="On track to be achieved">
      <formula>NOT(ISERROR(SEARCH("On track to be achieved",I94)))</formula>
    </cfRule>
    <cfRule type="containsText" dxfId="2518" priority="2522" operator="containsText" text="Deferred">
      <formula>NOT(ISERROR(SEARCH("Deferred",I94)))</formula>
    </cfRule>
    <cfRule type="containsText" dxfId="2517" priority="2523" operator="containsText" text="Deleted">
      <formula>NOT(ISERROR(SEARCH("Deleted",I94)))</formula>
    </cfRule>
    <cfRule type="containsText" dxfId="2516" priority="2524" operator="containsText" text="In Danger of Falling Behind Target">
      <formula>NOT(ISERROR(SEARCH("In Danger of Falling Behind Target",I94)))</formula>
    </cfRule>
    <cfRule type="containsText" dxfId="2515" priority="2525" operator="containsText" text="Not yet due">
      <formula>NOT(ISERROR(SEARCH("Not yet due",I94)))</formula>
    </cfRule>
    <cfRule type="containsText" dxfId="2514" priority="2526" operator="containsText" text="Update not Provided">
      <formula>NOT(ISERROR(SEARCH("Update not Provided",I94)))</formula>
    </cfRule>
    <cfRule type="containsText" dxfId="2513" priority="2527" operator="containsText" text="Not yet due">
      <formula>NOT(ISERROR(SEARCH("Not yet due",I94)))</formula>
    </cfRule>
    <cfRule type="containsText" dxfId="2512" priority="2528" operator="containsText" text="Completed Behind Schedule">
      <formula>NOT(ISERROR(SEARCH("Completed Behind Schedule",I94)))</formula>
    </cfRule>
    <cfRule type="containsText" dxfId="2511" priority="2529" operator="containsText" text="Off Target">
      <formula>NOT(ISERROR(SEARCH("Off Target",I94)))</formula>
    </cfRule>
    <cfRule type="containsText" dxfId="2510" priority="2530" operator="containsText" text="On Track to be Achieved">
      <formula>NOT(ISERROR(SEARCH("On Track to be Achieved",I94)))</formula>
    </cfRule>
    <cfRule type="containsText" dxfId="2509" priority="2531" operator="containsText" text="Fully Achieved">
      <formula>NOT(ISERROR(SEARCH("Fully Achieved",I94)))</formula>
    </cfRule>
    <cfRule type="containsText" dxfId="2508" priority="2532" operator="containsText" text="Not yet due">
      <formula>NOT(ISERROR(SEARCH("Not yet due",I94)))</formula>
    </cfRule>
    <cfRule type="containsText" dxfId="2507" priority="2533" operator="containsText" text="Not Yet Due">
      <formula>NOT(ISERROR(SEARCH("Not Yet Due",I94)))</formula>
    </cfRule>
    <cfRule type="containsText" dxfId="2506" priority="2534" operator="containsText" text="Deferred">
      <formula>NOT(ISERROR(SEARCH("Deferred",I94)))</formula>
    </cfRule>
    <cfRule type="containsText" dxfId="2505" priority="2535" operator="containsText" text="Deleted">
      <formula>NOT(ISERROR(SEARCH("Deleted",I94)))</formula>
    </cfRule>
    <cfRule type="containsText" dxfId="2504" priority="2536" operator="containsText" text="In Danger of Falling Behind Target">
      <formula>NOT(ISERROR(SEARCH("In Danger of Falling Behind Target",I94)))</formula>
    </cfRule>
    <cfRule type="containsText" dxfId="2503" priority="2537" operator="containsText" text="Not yet due">
      <formula>NOT(ISERROR(SEARCH("Not yet due",I94)))</formula>
    </cfRule>
    <cfRule type="containsText" dxfId="2502" priority="2538" operator="containsText" text="Completed Behind Schedule">
      <formula>NOT(ISERROR(SEARCH("Completed Behind Schedule",I94)))</formula>
    </cfRule>
    <cfRule type="containsText" dxfId="2501" priority="2539" operator="containsText" text="Off Target">
      <formula>NOT(ISERROR(SEARCH("Off Target",I94)))</formula>
    </cfRule>
    <cfRule type="containsText" dxfId="2500" priority="2540" operator="containsText" text="In Danger of Falling Behind Target">
      <formula>NOT(ISERROR(SEARCH("In Danger of Falling Behind Target",I94)))</formula>
    </cfRule>
    <cfRule type="containsText" dxfId="2499" priority="2541" operator="containsText" text="On Track to be Achieved">
      <formula>NOT(ISERROR(SEARCH("On Track to be Achieved",I94)))</formula>
    </cfRule>
    <cfRule type="containsText" dxfId="2498" priority="2542" operator="containsText" text="Fully Achieved">
      <formula>NOT(ISERROR(SEARCH("Fully Achieved",I94)))</formula>
    </cfRule>
    <cfRule type="containsText" dxfId="2497" priority="2543" operator="containsText" text="Update not Provided">
      <formula>NOT(ISERROR(SEARCH("Update not Provided",I94)))</formula>
    </cfRule>
    <cfRule type="containsText" dxfId="2496" priority="2544" operator="containsText" text="Not yet due">
      <formula>NOT(ISERROR(SEARCH("Not yet due",I94)))</formula>
    </cfRule>
    <cfRule type="containsText" dxfId="2495" priority="2545" operator="containsText" text="Completed Behind Schedule">
      <formula>NOT(ISERROR(SEARCH("Completed Behind Schedule",I94)))</formula>
    </cfRule>
    <cfRule type="containsText" dxfId="2494" priority="2546" operator="containsText" text="Off Target">
      <formula>NOT(ISERROR(SEARCH("Off Target",I94)))</formula>
    </cfRule>
    <cfRule type="containsText" dxfId="2493" priority="2547" operator="containsText" text="In Danger of Falling Behind Target">
      <formula>NOT(ISERROR(SEARCH("In Danger of Falling Behind Target",I94)))</formula>
    </cfRule>
    <cfRule type="containsText" dxfId="2492" priority="2548" operator="containsText" text="On Track to be Achieved">
      <formula>NOT(ISERROR(SEARCH("On Track to be Achieved",I94)))</formula>
    </cfRule>
    <cfRule type="containsText" dxfId="2491" priority="2549" operator="containsText" text="Fully Achieved">
      <formula>NOT(ISERROR(SEARCH("Fully Achieved",I94)))</formula>
    </cfRule>
    <cfRule type="containsText" dxfId="2490" priority="2550" operator="containsText" text="Fully Achieved">
      <formula>NOT(ISERROR(SEARCH("Fully Achieved",I94)))</formula>
    </cfRule>
    <cfRule type="containsText" dxfId="2489" priority="2551" operator="containsText" text="Fully Achieved">
      <formula>NOT(ISERROR(SEARCH("Fully Achieved",I94)))</formula>
    </cfRule>
    <cfRule type="containsText" dxfId="2488" priority="2552" operator="containsText" text="Deferred">
      <formula>NOT(ISERROR(SEARCH("Deferred",I94)))</formula>
    </cfRule>
    <cfRule type="containsText" dxfId="2487" priority="2553" operator="containsText" text="Deleted">
      <formula>NOT(ISERROR(SEARCH("Deleted",I94)))</formula>
    </cfRule>
    <cfRule type="containsText" dxfId="2486" priority="2554" operator="containsText" text="In Danger of Falling Behind Target">
      <formula>NOT(ISERROR(SEARCH("In Danger of Falling Behind Target",I94)))</formula>
    </cfRule>
    <cfRule type="containsText" dxfId="2485" priority="2555" operator="containsText" text="Not yet due">
      <formula>NOT(ISERROR(SEARCH("Not yet due",I94)))</formula>
    </cfRule>
    <cfRule type="containsText" dxfId="2484" priority="2556" operator="containsText" text="Update not Provided">
      <formula>NOT(ISERROR(SEARCH("Update not Provided",I94)))</formula>
    </cfRule>
  </conditionalFormatting>
  <conditionalFormatting sqref="I100">
    <cfRule type="containsText" dxfId="2483" priority="2485" operator="containsText" text="On track to be achieved">
      <formula>NOT(ISERROR(SEARCH("On track to be achieved",I100)))</formula>
    </cfRule>
    <cfRule type="containsText" dxfId="2482" priority="2486" operator="containsText" text="Deferred">
      <formula>NOT(ISERROR(SEARCH("Deferred",I100)))</formula>
    </cfRule>
    <cfRule type="containsText" dxfId="2481" priority="2487" operator="containsText" text="Deleted">
      <formula>NOT(ISERROR(SEARCH("Deleted",I100)))</formula>
    </cfRule>
    <cfRule type="containsText" dxfId="2480" priority="2488" operator="containsText" text="In Danger of Falling Behind Target">
      <formula>NOT(ISERROR(SEARCH("In Danger of Falling Behind Target",I100)))</formula>
    </cfRule>
    <cfRule type="containsText" dxfId="2479" priority="2489" operator="containsText" text="Not yet due">
      <formula>NOT(ISERROR(SEARCH("Not yet due",I100)))</formula>
    </cfRule>
    <cfRule type="containsText" dxfId="2478" priority="2490" operator="containsText" text="Update not Provided">
      <formula>NOT(ISERROR(SEARCH("Update not Provided",I100)))</formula>
    </cfRule>
    <cfRule type="containsText" dxfId="2477" priority="2491" operator="containsText" text="Not yet due">
      <formula>NOT(ISERROR(SEARCH("Not yet due",I100)))</formula>
    </cfRule>
    <cfRule type="containsText" dxfId="2476" priority="2492" operator="containsText" text="Completed Behind Schedule">
      <formula>NOT(ISERROR(SEARCH("Completed Behind Schedule",I100)))</formula>
    </cfRule>
    <cfRule type="containsText" dxfId="2475" priority="2493" operator="containsText" text="Off Target">
      <formula>NOT(ISERROR(SEARCH("Off Target",I100)))</formula>
    </cfRule>
    <cfRule type="containsText" dxfId="2474" priority="2494" operator="containsText" text="On Track to be Achieved">
      <formula>NOT(ISERROR(SEARCH("On Track to be Achieved",I100)))</formula>
    </cfRule>
    <cfRule type="containsText" dxfId="2473" priority="2495" operator="containsText" text="Fully Achieved">
      <formula>NOT(ISERROR(SEARCH("Fully Achieved",I100)))</formula>
    </cfRule>
    <cfRule type="containsText" dxfId="2472" priority="2496" operator="containsText" text="Not yet due">
      <formula>NOT(ISERROR(SEARCH("Not yet due",I100)))</formula>
    </cfRule>
    <cfRule type="containsText" dxfId="2471" priority="2497" operator="containsText" text="Not Yet Due">
      <formula>NOT(ISERROR(SEARCH("Not Yet Due",I100)))</formula>
    </cfRule>
    <cfRule type="containsText" dxfId="2470" priority="2498" operator="containsText" text="Deferred">
      <formula>NOT(ISERROR(SEARCH("Deferred",I100)))</formula>
    </cfRule>
    <cfRule type="containsText" dxfId="2469" priority="2499" operator="containsText" text="Deleted">
      <formula>NOT(ISERROR(SEARCH("Deleted",I100)))</formula>
    </cfRule>
    <cfRule type="containsText" dxfId="2468" priority="2500" operator="containsText" text="In Danger of Falling Behind Target">
      <formula>NOT(ISERROR(SEARCH("In Danger of Falling Behind Target",I100)))</formula>
    </cfRule>
    <cfRule type="containsText" dxfId="2467" priority="2501" operator="containsText" text="Not yet due">
      <formula>NOT(ISERROR(SEARCH("Not yet due",I100)))</formula>
    </cfRule>
    <cfRule type="containsText" dxfId="2466" priority="2502" operator="containsText" text="Completed Behind Schedule">
      <formula>NOT(ISERROR(SEARCH("Completed Behind Schedule",I100)))</formula>
    </cfRule>
    <cfRule type="containsText" dxfId="2465" priority="2503" operator="containsText" text="Off Target">
      <formula>NOT(ISERROR(SEARCH("Off Target",I100)))</formula>
    </cfRule>
    <cfRule type="containsText" dxfId="2464" priority="2504" operator="containsText" text="In Danger of Falling Behind Target">
      <formula>NOT(ISERROR(SEARCH("In Danger of Falling Behind Target",I100)))</formula>
    </cfRule>
    <cfRule type="containsText" dxfId="2463" priority="2505" operator="containsText" text="On Track to be Achieved">
      <formula>NOT(ISERROR(SEARCH("On Track to be Achieved",I100)))</formula>
    </cfRule>
    <cfRule type="containsText" dxfId="2462" priority="2506" operator="containsText" text="Fully Achieved">
      <formula>NOT(ISERROR(SEARCH("Fully Achieved",I100)))</formula>
    </cfRule>
    <cfRule type="containsText" dxfId="2461" priority="2507" operator="containsText" text="Update not Provided">
      <formula>NOT(ISERROR(SEARCH("Update not Provided",I100)))</formula>
    </cfRule>
    <cfRule type="containsText" dxfId="2460" priority="2508" operator="containsText" text="Not yet due">
      <formula>NOT(ISERROR(SEARCH("Not yet due",I100)))</formula>
    </cfRule>
    <cfRule type="containsText" dxfId="2459" priority="2509" operator="containsText" text="Completed Behind Schedule">
      <formula>NOT(ISERROR(SEARCH("Completed Behind Schedule",I100)))</formula>
    </cfRule>
    <cfRule type="containsText" dxfId="2458" priority="2510" operator="containsText" text="Off Target">
      <formula>NOT(ISERROR(SEARCH("Off Target",I100)))</formula>
    </cfRule>
    <cfRule type="containsText" dxfId="2457" priority="2511" operator="containsText" text="In Danger of Falling Behind Target">
      <formula>NOT(ISERROR(SEARCH("In Danger of Falling Behind Target",I100)))</formula>
    </cfRule>
    <cfRule type="containsText" dxfId="2456" priority="2512" operator="containsText" text="On Track to be Achieved">
      <formula>NOT(ISERROR(SEARCH("On Track to be Achieved",I100)))</formula>
    </cfRule>
    <cfRule type="containsText" dxfId="2455" priority="2513" operator="containsText" text="Fully Achieved">
      <formula>NOT(ISERROR(SEARCH("Fully Achieved",I100)))</formula>
    </cfRule>
    <cfRule type="containsText" dxfId="2454" priority="2514" operator="containsText" text="Fully Achieved">
      <formula>NOT(ISERROR(SEARCH("Fully Achieved",I100)))</formula>
    </cfRule>
    <cfRule type="containsText" dxfId="2453" priority="2515" operator="containsText" text="Fully Achieved">
      <formula>NOT(ISERROR(SEARCH("Fully Achieved",I100)))</formula>
    </cfRule>
    <cfRule type="containsText" dxfId="2452" priority="2516" operator="containsText" text="Deferred">
      <formula>NOT(ISERROR(SEARCH("Deferred",I100)))</formula>
    </cfRule>
    <cfRule type="containsText" dxfId="2451" priority="2517" operator="containsText" text="Deleted">
      <formula>NOT(ISERROR(SEARCH("Deleted",I100)))</formula>
    </cfRule>
    <cfRule type="containsText" dxfId="2450" priority="2518" operator="containsText" text="In Danger of Falling Behind Target">
      <formula>NOT(ISERROR(SEARCH("In Danger of Falling Behind Target",I100)))</formula>
    </cfRule>
    <cfRule type="containsText" dxfId="2449" priority="2519" operator="containsText" text="Not yet due">
      <formula>NOT(ISERROR(SEARCH("Not yet due",I100)))</formula>
    </cfRule>
    <cfRule type="containsText" dxfId="2448" priority="2520" operator="containsText" text="Update not Provided">
      <formula>NOT(ISERROR(SEARCH("Update not Provided",I100)))</formula>
    </cfRule>
  </conditionalFormatting>
  <conditionalFormatting sqref="I102:I105">
    <cfRule type="containsText" dxfId="2447" priority="2449" operator="containsText" text="On track to be achieved">
      <formula>NOT(ISERROR(SEARCH("On track to be achieved",I102)))</formula>
    </cfRule>
    <cfRule type="containsText" dxfId="2446" priority="2450" operator="containsText" text="Deferred">
      <formula>NOT(ISERROR(SEARCH("Deferred",I102)))</formula>
    </cfRule>
    <cfRule type="containsText" dxfId="2445" priority="2451" operator="containsText" text="Deleted">
      <formula>NOT(ISERROR(SEARCH("Deleted",I102)))</formula>
    </cfRule>
    <cfRule type="containsText" dxfId="2444" priority="2452" operator="containsText" text="In Danger of Falling Behind Target">
      <formula>NOT(ISERROR(SEARCH("In Danger of Falling Behind Target",I102)))</formula>
    </cfRule>
    <cfRule type="containsText" dxfId="2443" priority="2453" operator="containsText" text="Not yet due">
      <formula>NOT(ISERROR(SEARCH("Not yet due",I102)))</formula>
    </cfRule>
    <cfRule type="containsText" dxfId="2442" priority="2454" operator="containsText" text="Update not Provided">
      <formula>NOT(ISERROR(SEARCH("Update not Provided",I102)))</formula>
    </cfRule>
    <cfRule type="containsText" dxfId="2441" priority="2455" operator="containsText" text="Not yet due">
      <formula>NOT(ISERROR(SEARCH("Not yet due",I102)))</formula>
    </cfRule>
    <cfRule type="containsText" dxfId="2440" priority="2456" operator="containsText" text="Completed Behind Schedule">
      <formula>NOT(ISERROR(SEARCH("Completed Behind Schedule",I102)))</formula>
    </cfRule>
    <cfRule type="containsText" dxfId="2439" priority="2457" operator="containsText" text="Off Target">
      <formula>NOT(ISERROR(SEARCH("Off Target",I102)))</formula>
    </cfRule>
    <cfRule type="containsText" dxfId="2438" priority="2458" operator="containsText" text="On Track to be Achieved">
      <formula>NOT(ISERROR(SEARCH("On Track to be Achieved",I102)))</formula>
    </cfRule>
    <cfRule type="containsText" dxfId="2437" priority="2459" operator="containsText" text="Fully Achieved">
      <formula>NOT(ISERROR(SEARCH("Fully Achieved",I102)))</formula>
    </cfRule>
    <cfRule type="containsText" dxfId="2436" priority="2460" operator="containsText" text="Not yet due">
      <formula>NOT(ISERROR(SEARCH("Not yet due",I102)))</formula>
    </cfRule>
    <cfRule type="containsText" dxfId="2435" priority="2461" operator="containsText" text="Not Yet Due">
      <formula>NOT(ISERROR(SEARCH("Not Yet Due",I102)))</formula>
    </cfRule>
    <cfRule type="containsText" dxfId="2434" priority="2462" operator="containsText" text="Deferred">
      <formula>NOT(ISERROR(SEARCH("Deferred",I102)))</formula>
    </cfRule>
    <cfRule type="containsText" dxfId="2433" priority="2463" operator="containsText" text="Deleted">
      <formula>NOT(ISERROR(SEARCH("Deleted",I102)))</formula>
    </cfRule>
    <cfRule type="containsText" dxfId="2432" priority="2464" operator="containsText" text="In Danger of Falling Behind Target">
      <formula>NOT(ISERROR(SEARCH("In Danger of Falling Behind Target",I102)))</formula>
    </cfRule>
    <cfRule type="containsText" dxfId="2431" priority="2465" operator="containsText" text="Not yet due">
      <formula>NOT(ISERROR(SEARCH("Not yet due",I102)))</formula>
    </cfRule>
    <cfRule type="containsText" dxfId="2430" priority="2466" operator="containsText" text="Completed Behind Schedule">
      <formula>NOT(ISERROR(SEARCH("Completed Behind Schedule",I102)))</formula>
    </cfRule>
    <cfRule type="containsText" dxfId="2429" priority="2467" operator="containsText" text="Off Target">
      <formula>NOT(ISERROR(SEARCH("Off Target",I102)))</formula>
    </cfRule>
    <cfRule type="containsText" dxfId="2428" priority="2468" operator="containsText" text="In Danger of Falling Behind Target">
      <formula>NOT(ISERROR(SEARCH("In Danger of Falling Behind Target",I102)))</formula>
    </cfRule>
    <cfRule type="containsText" dxfId="2427" priority="2469" operator="containsText" text="On Track to be Achieved">
      <formula>NOT(ISERROR(SEARCH("On Track to be Achieved",I102)))</formula>
    </cfRule>
    <cfRule type="containsText" dxfId="2426" priority="2470" operator="containsText" text="Fully Achieved">
      <formula>NOT(ISERROR(SEARCH("Fully Achieved",I102)))</formula>
    </cfRule>
    <cfRule type="containsText" dxfId="2425" priority="2471" operator="containsText" text="Update not Provided">
      <formula>NOT(ISERROR(SEARCH("Update not Provided",I102)))</formula>
    </cfRule>
    <cfRule type="containsText" dxfId="2424" priority="2472" operator="containsText" text="Not yet due">
      <formula>NOT(ISERROR(SEARCH("Not yet due",I102)))</formula>
    </cfRule>
    <cfRule type="containsText" dxfId="2423" priority="2473" operator="containsText" text="Completed Behind Schedule">
      <formula>NOT(ISERROR(SEARCH("Completed Behind Schedule",I102)))</formula>
    </cfRule>
    <cfRule type="containsText" dxfId="2422" priority="2474" operator="containsText" text="Off Target">
      <formula>NOT(ISERROR(SEARCH("Off Target",I102)))</formula>
    </cfRule>
    <cfRule type="containsText" dxfId="2421" priority="2475" operator="containsText" text="In Danger of Falling Behind Target">
      <formula>NOT(ISERROR(SEARCH("In Danger of Falling Behind Target",I102)))</formula>
    </cfRule>
    <cfRule type="containsText" dxfId="2420" priority="2476" operator="containsText" text="On Track to be Achieved">
      <formula>NOT(ISERROR(SEARCH("On Track to be Achieved",I102)))</formula>
    </cfRule>
    <cfRule type="containsText" dxfId="2419" priority="2477" operator="containsText" text="Fully Achieved">
      <formula>NOT(ISERROR(SEARCH("Fully Achieved",I102)))</formula>
    </cfRule>
    <cfRule type="containsText" dxfId="2418" priority="2478" operator="containsText" text="Fully Achieved">
      <formula>NOT(ISERROR(SEARCH("Fully Achieved",I102)))</formula>
    </cfRule>
    <cfRule type="containsText" dxfId="2417" priority="2479" operator="containsText" text="Fully Achieved">
      <formula>NOT(ISERROR(SEARCH("Fully Achieved",I102)))</formula>
    </cfRule>
    <cfRule type="containsText" dxfId="2416" priority="2480" operator="containsText" text="Deferred">
      <formula>NOT(ISERROR(SEARCH("Deferred",I102)))</formula>
    </cfRule>
    <cfRule type="containsText" dxfId="2415" priority="2481" operator="containsText" text="Deleted">
      <formula>NOT(ISERROR(SEARCH("Deleted",I102)))</formula>
    </cfRule>
    <cfRule type="containsText" dxfId="2414" priority="2482" operator="containsText" text="In Danger of Falling Behind Target">
      <formula>NOT(ISERROR(SEARCH("In Danger of Falling Behind Target",I102)))</formula>
    </cfRule>
    <cfRule type="containsText" dxfId="2413" priority="2483" operator="containsText" text="Not yet due">
      <formula>NOT(ISERROR(SEARCH("Not yet due",I102)))</formula>
    </cfRule>
    <cfRule type="containsText" dxfId="2412" priority="2484" operator="containsText" text="Update not Provided">
      <formula>NOT(ISERROR(SEARCH("Update not Provided",I102)))</formula>
    </cfRule>
  </conditionalFormatting>
  <conditionalFormatting sqref="I106:I108">
    <cfRule type="containsText" dxfId="2411" priority="2413" operator="containsText" text="On track to be achieved">
      <formula>NOT(ISERROR(SEARCH("On track to be achieved",I106)))</formula>
    </cfRule>
    <cfRule type="containsText" dxfId="2410" priority="2414" operator="containsText" text="Deferred">
      <formula>NOT(ISERROR(SEARCH("Deferred",I106)))</formula>
    </cfRule>
    <cfRule type="containsText" dxfId="2409" priority="2415" operator="containsText" text="Deleted">
      <formula>NOT(ISERROR(SEARCH("Deleted",I106)))</formula>
    </cfRule>
    <cfRule type="containsText" dxfId="2408" priority="2416" operator="containsText" text="In Danger of Falling Behind Target">
      <formula>NOT(ISERROR(SEARCH("In Danger of Falling Behind Target",I106)))</formula>
    </cfRule>
    <cfRule type="containsText" dxfId="2407" priority="2417" operator="containsText" text="Not yet due">
      <formula>NOT(ISERROR(SEARCH("Not yet due",I106)))</formula>
    </cfRule>
    <cfRule type="containsText" dxfId="2406" priority="2418" operator="containsText" text="Update not Provided">
      <formula>NOT(ISERROR(SEARCH("Update not Provided",I106)))</formula>
    </cfRule>
    <cfRule type="containsText" dxfId="2405" priority="2419" operator="containsText" text="Not yet due">
      <formula>NOT(ISERROR(SEARCH("Not yet due",I106)))</formula>
    </cfRule>
    <cfRule type="containsText" dxfId="2404" priority="2420" operator="containsText" text="Completed Behind Schedule">
      <formula>NOT(ISERROR(SEARCH("Completed Behind Schedule",I106)))</formula>
    </cfRule>
    <cfRule type="containsText" dxfId="2403" priority="2421" operator="containsText" text="Off Target">
      <formula>NOT(ISERROR(SEARCH("Off Target",I106)))</formula>
    </cfRule>
    <cfRule type="containsText" dxfId="2402" priority="2422" operator="containsText" text="On Track to be Achieved">
      <formula>NOT(ISERROR(SEARCH("On Track to be Achieved",I106)))</formula>
    </cfRule>
    <cfRule type="containsText" dxfId="2401" priority="2423" operator="containsText" text="Fully Achieved">
      <formula>NOT(ISERROR(SEARCH("Fully Achieved",I106)))</formula>
    </cfRule>
    <cfRule type="containsText" dxfId="2400" priority="2424" operator="containsText" text="Not yet due">
      <formula>NOT(ISERROR(SEARCH("Not yet due",I106)))</formula>
    </cfRule>
    <cfRule type="containsText" dxfId="2399" priority="2425" operator="containsText" text="Not Yet Due">
      <formula>NOT(ISERROR(SEARCH("Not Yet Due",I106)))</formula>
    </cfRule>
    <cfRule type="containsText" dxfId="2398" priority="2426" operator="containsText" text="Deferred">
      <formula>NOT(ISERROR(SEARCH("Deferred",I106)))</formula>
    </cfRule>
    <cfRule type="containsText" dxfId="2397" priority="2427" operator="containsText" text="Deleted">
      <formula>NOT(ISERROR(SEARCH("Deleted",I106)))</formula>
    </cfRule>
    <cfRule type="containsText" dxfId="2396" priority="2428" operator="containsText" text="In Danger of Falling Behind Target">
      <formula>NOT(ISERROR(SEARCH("In Danger of Falling Behind Target",I106)))</formula>
    </cfRule>
    <cfRule type="containsText" dxfId="2395" priority="2429" operator="containsText" text="Not yet due">
      <formula>NOT(ISERROR(SEARCH("Not yet due",I106)))</formula>
    </cfRule>
    <cfRule type="containsText" dxfId="2394" priority="2430" operator="containsText" text="Completed Behind Schedule">
      <formula>NOT(ISERROR(SEARCH("Completed Behind Schedule",I106)))</formula>
    </cfRule>
    <cfRule type="containsText" dxfId="2393" priority="2431" operator="containsText" text="Off Target">
      <formula>NOT(ISERROR(SEARCH("Off Target",I106)))</formula>
    </cfRule>
    <cfRule type="containsText" dxfId="2392" priority="2432" operator="containsText" text="In Danger of Falling Behind Target">
      <formula>NOT(ISERROR(SEARCH("In Danger of Falling Behind Target",I106)))</formula>
    </cfRule>
    <cfRule type="containsText" dxfId="2391" priority="2433" operator="containsText" text="On Track to be Achieved">
      <formula>NOT(ISERROR(SEARCH("On Track to be Achieved",I106)))</formula>
    </cfRule>
    <cfRule type="containsText" dxfId="2390" priority="2434" operator="containsText" text="Fully Achieved">
      <formula>NOT(ISERROR(SEARCH("Fully Achieved",I106)))</formula>
    </cfRule>
    <cfRule type="containsText" dxfId="2389" priority="2435" operator="containsText" text="Update not Provided">
      <formula>NOT(ISERROR(SEARCH("Update not Provided",I106)))</formula>
    </cfRule>
    <cfRule type="containsText" dxfId="2388" priority="2436" operator="containsText" text="Not yet due">
      <formula>NOT(ISERROR(SEARCH("Not yet due",I106)))</formula>
    </cfRule>
    <cfRule type="containsText" dxfId="2387" priority="2437" operator="containsText" text="Completed Behind Schedule">
      <formula>NOT(ISERROR(SEARCH("Completed Behind Schedule",I106)))</formula>
    </cfRule>
    <cfRule type="containsText" dxfId="2386" priority="2438" operator="containsText" text="Off Target">
      <formula>NOT(ISERROR(SEARCH("Off Target",I106)))</formula>
    </cfRule>
    <cfRule type="containsText" dxfId="2385" priority="2439" operator="containsText" text="In Danger of Falling Behind Target">
      <formula>NOT(ISERROR(SEARCH("In Danger of Falling Behind Target",I106)))</formula>
    </cfRule>
    <cfRule type="containsText" dxfId="2384" priority="2440" operator="containsText" text="On Track to be Achieved">
      <formula>NOT(ISERROR(SEARCH("On Track to be Achieved",I106)))</formula>
    </cfRule>
    <cfRule type="containsText" dxfId="2383" priority="2441" operator="containsText" text="Fully Achieved">
      <formula>NOT(ISERROR(SEARCH("Fully Achieved",I106)))</formula>
    </cfRule>
    <cfRule type="containsText" dxfId="2382" priority="2442" operator="containsText" text="Fully Achieved">
      <formula>NOT(ISERROR(SEARCH("Fully Achieved",I106)))</formula>
    </cfRule>
    <cfRule type="containsText" dxfId="2381" priority="2443" operator="containsText" text="Fully Achieved">
      <formula>NOT(ISERROR(SEARCH("Fully Achieved",I106)))</formula>
    </cfRule>
    <cfRule type="containsText" dxfId="2380" priority="2444" operator="containsText" text="Deferred">
      <formula>NOT(ISERROR(SEARCH("Deferred",I106)))</formula>
    </cfRule>
    <cfRule type="containsText" dxfId="2379" priority="2445" operator="containsText" text="Deleted">
      <formula>NOT(ISERROR(SEARCH("Deleted",I106)))</formula>
    </cfRule>
    <cfRule type="containsText" dxfId="2378" priority="2446" operator="containsText" text="In Danger of Falling Behind Target">
      <formula>NOT(ISERROR(SEARCH("In Danger of Falling Behind Target",I106)))</formula>
    </cfRule>
    <cfRule type="containsText" dxfId="2377" priority="2447" operator="containsText" text="Not yet due">
      <formula>NOT(ISERROR(SEARCH("Not yet due",I106)))</formula>
    </cfRule>
    <cfRule type="containsText" dxfId="2376" priority="2448" operator="containsText" text="Update not Provided">
      <formula>NOT(ISERROR(SEARCH("Update not Provided",I106)))</formula>
    </cfRule>
  </conditionalFormatting>
  <conditionalFormatting sqref="I109:I111">
    <cfRule type="containsText" dxfId="2375" priority="2377" operator="containsText" text="On track to be achieved">
      <formula>NOT(ISERROR(SEARCH("On track to be achieved",I109)))</formula>
    </cfRule>
    <cfRule type="containsText" dxfId="2374" priority="2378" operator="containsText" text="Deferred">
      <formula>NOT(ISERROR(SEARCH("Deferred",I109)))</formula>
    </cfRule>
    <cfRule type="containsText" dxfId="2373" priority="2379" operator="containsText" text="Deleted">
      <formula>NOT(ISERROR(SEARCH("Deleted",I109)))</formula>
    </cfRule>
    <cfRule type="containsText" dxfId="2372" priority="2380" operator="containsText" text="In Danger of Falling Behind Target">
      <formula>NOT(ISERROR(SEARCH("In Danger of Falling Behind Target",I109)))</formula>
    </cfRule>
    <cfRule type="containsText" dxfId="2371" priority="2381" operator="containsText" text="Not yet due">
      <formula>NOT(ISERROR(SEARCH("Not yet due",I109)))</formula>
    </cfRule>
    <cfRule type="containsText" dxfId="2370" priority="2382" operator="containsText" text="Update not Provided">
      <formula>NOT(ISERROR(SEARCH("Update not Provided",I109)))</formula>
    </cfRule>
    <cfRule type="containsText" dxfId="2369" priority="2383" operator="containsText" text="Not yet due">
      <formula>NOT(ISERROR(SEARCH("Not yet due",I109)))</formula>
    </cfRule>
    <cfRule type="containsText" dxfId="2368" priority="2384" operator="containsText" text="Completed Behind Schedule">
      <formula>NOT(ISERROR(SEARCH("Completed Behind Schedule",I109)))</formula>
    </cfRule>
    <cfRule type="containsText" dxfId="2367" priority="2385" operator="containsText" text="Off Target">
      <formula>NOT(ISERROR(SEARCH("Off Target",I109)))</formula>
    </cfRule>
    <cfRule type="containsText" dxfId="2366" priority="2386" operator="containsText" text="On Track to be Achieved">
      <formula>NOT(ISERROR(SEARCH("On Track to be Achieved",I109)))</formula>
    </cfRule>
    <cfRule type="containsText" dxfId="2365" priority="2387" operator="containsText" text="Fully Achieved">
      <formula>NOT(ISERROR(SEARCH("Fully Achieved",I109)))</formula>
    </cfRule>
    <cfRule type="containsText" dxfId="2364" priority="2388" operator="containsText" text="Not yet due">
      <formula>NOT(ISERROR(SEARCH("Not yet due",I109)))</formula>
    </cfRule>
    <cfRule type="containsText" dxfId="2363" priority="2389" operator="containsText" text="Not Yet Due">
      <formula>NOT(ISERROR(SEARCH("Not Yet Due",I109)))</formula>
    </cfRule>
    <cfRule type="containsText" dxfId="2362" priority="2390" operator="containsText" text="Deferred">
      <formula>NOT(ISERROR(SEARCH("Deferred",I109)))</formula>
    </cfRule>
    <cfRule type="containsText" dxfId="2361" priority="2391" operator="containsText" text="Deleted">
      <formula>NOT(ISERROR(SEARCH("Deleted",I109)))</formula>
    </cfRule>
    <cfRule type="containsText" dxfId="2360" priority="2392" operator="containsText" text="In Danger of Falling Behind Target">
      <formula>NOT(ISERROR(SEARCH("In Danger of Falling Behind Target",I109)))</formula>
    </cfRule>
    <cfRule type="containsText" dxfId="2359" priority="2393" operator="containsText" text="Not yet due">
      <formula>NOT(ISERROR(SEARCH("Not yet due",I109)))</formula>
    </cfRule>
    <cfRule type="containsText" dxfId="2358" priority="2394" operator="containsText" text="Completed Behind Schedule">
      <formula>NOT(ISERROR(SEARCH("Completed Behind Schedule",I109)))</formula>
    </cfRule>
    <cfRule type="containsText" dxfId="2357" priority="2395" operator="containsText" text="Off Target">
      <formula>NOT(ISERROR(SEARCH("Off Target",I109)))</formula>
    </cfRule>
    <cfRule type="containsText" dxfId="2356" priority="2396" operator="containsText" text="In Danger of Falling Behind Target">
      <formula>NOT(ISERROR(SEARCH("In Danger of Falling Behind Target",I109)))</formula>
    </cfRule>
    <cfRule type="containsText" dxfId="2355" priority="2397" operator="containsText" text="On Track to be Achieved">
      <formula>NOT(ISERROR(SEARCH("On Track to be Achieved",I109)))</formula>
    </cfRule>
    <cfRule type="containsText" dxfId="2354" priority="2398" operator="containsText" text="Fully Achieved">
      <formula>NOT(ISERROR(SEARCH("Fully Achieved",I109)))</formula>
    </cfRule>
    <cfRule type="containsText" dxfId="2353" priority="2399" operator="containsText" text="Update not Provided">
      <formula>NOT(ISERROR(SEARCH("Update not Provided",I109)))</formula>
    </cfRule>
    <cfRule type="containsText" dxfId="2352" priority="2400" operator="containsText" text="Not yet due">
      <formula>NOT(ISERROR(SEARCH("Not yet due",I109)))</formula>
    </cfRule>
    <cfRule type="containsText" dxfId="2351" priority="2401" operator="containsText" text="Completed Behind Schedule">
      <formula>NOT(ISERROR(SEARCH("Completed Behind Schedule",I109)))</formula>
    </cfRule>
    <cfRule type="containsText" dxfId="2350" priority="2402" operator="containsText" text="Off Target">
      <formula>NOT(ISERROR(SEARCH("Off Target",I109)))</formula>
    </cfRule>
    <cfRule type="containsText" dxfId="2349" priority="2403" operator="containsText" text="In Danger of Falling Behind Target">
      <formula>NOT(ISERROR(SEARCH("In Danger of Falling Behind Target",I109)))</formula>
    </cfRule>
    <cfRule type="containsText" dxfId="2348" priority="2404" operator="containsText" text="On Track to be Achieved">
      <formula>NOT(ISERROR(SEARCH("On Track to be Achieved",I109)))</formula>
    </cfRule>
    <cfRule type="containsText" dxfId="2347" priority="2405" operator="containsText" text="Fully Achieved">
      <formula>NOT(ISERROR(SEARCH("Fully Achieved",I109)))</formula>
    </cfRule>
    <cfRule type="containsText" dxfId="2346" priority="2406" operator="containsText" text="Fully Achieved">
      <formula>NOT(ISERROR(SEARCH("Fully Achieved",I109)))</formula>
    </cfRule>
    <cfRule type="containsText" dxfId="2345" priority="2407" operator="containsText" text="Fully Achieved">
      <formula>NOT(ISERROR(SEARCH("Fully Achieved",I109)))</formula>
    </cfRule>
    <cfRule type="containsText" dxfId="2344" priority="2408" operator="containsText" text="Deferred">
      <formula>NOT(ISERROR(SEARCH("Deferred",I109)))</formula>
    </cfRule>
    <cfRule type="containsText" dxfId="2343" priority="2409" operator="containsText" text="Deleted">
      <formula>NOT(ISERROR(SEARCH("Deleted",I109)))</formula>
    </cfRule>
    <cfRule type="containsText" dxfId="2342" priority="2410" operator="containsText" text="In Danger of Falling Behind Target">
      <formula>NOT(ISERROR(SEARCH("In Danger of Falling Behind Target",I109)))</formula>
    </cfRule>
    <cfRule type="containsText" dxfId="2341" priority="2411" operator="containsText" text="Not yet due">
      <formula>NOT(ISERROR(SEARCH("Not yet due",I109)))</formula>
    </cfRule>
    <cfRule type="containsText" dxfId="2340" priority="2412" operator="containsText" text="Update not Provided">
      <formula>NOT(ISERROR(SEARCH("Update not Provided",I109)))</formula>
    </cfRule>
  </conditionalFormatting>
  <conditionalFormatting sqref="I112:I116">
    <cfRule type="containsText" dxfId="2339" priority="2341" operator="containsText" text="On track to be achieved">
      <formula>NOT(ISERROR(SEARCH("On track to be achieved",I112)))</formula>
    </cfRule>
    <cfRule type="containsText" dxfId="2338" priority="2342" operator="containsText" text="Deferred">
      <formula>NOT(ISERROR(SEARCH("Deferred",I112)))</formula>
    </cfRule>
    <cfRule type="containsText" dxfId="2337" priority="2343" operator="containsText" text="Deleted">
      <formula>NOT(ISERROR(SEARCH("Deleted",I112)))</formula>
    </cfRule>
    <cfRule type="containsText" dxfId="2336" priority="2344" operator="containsText" text="In Danger of Falling Behind Target">
      <formula>NOT(ISERROR(SEARCH("In Danger of Falling Behind Target",I112)))</formula>
    </cfRule>
    <cfRule type="containsText" dxfId="2335" priority="2345" operator="containsText" text="Not yet due">
      <formula>NOT(ISERROR(SEARCH("Not yet due",I112)))</formula>
    </cfRule>
    <cfRule type="containsText" dxfId="2334" priority="2346" operator="containsText" text="Update not Provided">
      <formula>NOT(ISERROR(SEARCH("Update not Provided",I112)))</formula>
    </cfRule>
    <cfRule type="containsText" dxfId="2333" priority="2347" operator="containsText" text="Not yet due">
      <formula>NOT(ISERROR(SEARCH("Not yet due",I112)))</formula>
    </cfRule>
    <cfRule type="containsText" dxfId="2332" priority="2348" operator="containsText" text="Completed Behind Schedule">
      <formula>NOT(ISERROR(SEARCH("Completed Behind Schedule",I112)))</formula>
    </cfRule>
    <cfRule type="containsText" dxfId="2331" priority="2349" operator="containsText" text="Off Target">
      <formula>NOT(ISERROR(SEARCH("Off Target",I112)))</formula>
    </cfRule>
    <cfRule type="containsText" dxfId="2330" priority="2350" operator="containsText" text="On Track to be Achieved">
      <formula>NOT(ISERROR(SEARCH("On Track to be Achieved",I112)))</formula>
    </cfRule>
    <cfRule type="containsText" dxfId="2329" priority="2351" operator="containsText" text="Fully Achieved">
      <formula>NOT(ISERROR(SEARCH("Fully Achieved",I112)))</formula>
    </cfRule>
    <cfRule type="containsText" dxfId="2328" priority="2352" operator="containsText" text="Not yet due">
      <formula>NOT(ISERROR(SEARCH("Not yet due",I112)))</formula>
    </cfRule>
    <cfRule type="containsText" dxfId="2327" priority="2353" operator="containsText" text="Not Yet Due">
      <formula>NOT(ISERROR(SEARCH("Not Yet Due",I112)))</formula>
    </cfRule>
    <cfRule type="containsText" dxfId="2326" priority="2354" operator="containsText" text="Deferred">
      <formula>NOT(ISERROR(SEARCH("Deferred",I112)))</formula>
    </cfRule>
    <cfRule type="containsText" dxfId="2325" priority="2355" operator="containsText" text="Deleted">
      <formula>NOT(ISERROR(SEARCH("Deleted",I112)))</formula>
    </cfRule>
    <cfRule type="containsText" dxfId="2324" priority="2356" operator="containsText" text="In Danger of Falling Behind Target">
      <formula>NOT(ISERROR(SEARCH("In Danger of Falling Behind Target",I112)))</formula>
    </cfRule>
    <cfRule type="containsText" dxfId="2323" priority="2357" operator="containsText" text="Not yet due">
      <formula>NOT(ISERROR(SEARCH("Not yet due",I112)))</formula>
    </cfRule>
    <cfRule type="containsText" dxfId="2322" priority="2358" operator="containsText" text="Completed Behind Schedule">
      <formula>NOT(ISERROR(SEARCH("Completed Behind Schedule",I112)))</formula>
    </cfRule>
    <cfRule type="containsText" dxfId="2321" priority="2359" operator="containsText" text="Off Target">
      <formula>NOT(ISERROR(SEARCH("Off Target",I112)))</formula>
    </cfRule>
    <cfRule type="containsText" dxfId="2320" priority="2360" operator="containsText" text="In Danger of Falling Behind Target">
      <formula>NOT(ISERROR(SEARCH("In Danger of Falling Behind Target",I112)))</formula>
    </cfRule>
    <cfRule type="containsText" dxfId="2319" priority="2361" operator="containsText" text="On Track to be Achieved">
      <formula>NOT(ISERROR(SEARCH("On Track to be Achieved",I112)))</formula>
    </cfRule>
    <cfRule type="containsText" dxfId="2318" priority="2362" operator="containsText" text="Fully Achieved">
      <formula>NOT(ISERROR(SEARCH("Fully Achieved",I112)))</formula>
    </cfRule>
    <cfRule type="containsText" dxfId="2317" priority="2363" operator="containsText" text="Update not Provided">
      <formula>NOT(ISERROR(SEARCH("Update not Provided",I112)))</formula>
    </cfRule>
    <cfRule type="containsText" dxfId="2316" priority="2364" operator="containsText" text="Not yet due">
      <formula>NOT(ISERROR(SEARCH("Not yet due",I112)))</formula>
    </cfRule>
    <cfRule type="containsText" dxfId="2315" priority="2365" operator="containsText" text="Completed Behind Schedule">
      <formula>NOT(ISERROR(SEARCH("Completed Behind Schedule",I112)))</formula>
    </cfRule>
    <cfRule type="containsText" dxfId="2314" priority="2366" operator="containsText" text="Off Target">
      <formula>NOT(ISERROR(SEARCH("Off Target",I112)))</formula>
    </cfRule>
    <cfRule type="containsText" dxfId="2313" priority="2367" operator="containsText" text="In Danger of Falling Behind Target">
      <formula>NOT(ISERROR(SEARCH("In Danger of Falling Behind Target",I112)))</formula>
    </cfRule>
    <cfRule type="containsText" dxfId="2312" priority="2368" operator="containsText" text="On Track to be Achieved">
      <formula>NOT(ISERROR(SEARCH("On Track to be Achieved",I112)))</formula>
    </cfRule>
    <cfRule type="containsText" dxfId="2311" priority="2369" operator="containsText" text="Fully Achieved">
      <formula>NOT(ISERROR(SEARCH("Fully Achieved",I112)))</formula>
    </cfRule>
    <cfRule type="containsText" dxfId="2310" priority="2370" operator="containsText" text="Fully Achieved">
      <formula>NOT(ISERROR(SEARCH("Fully Achieved",I112)))</formula>
    </cfRule>
    <cfRule type="containsText" dxfId="2309" priority="2371" operator="containsText" text="Fully Achieved">
      <formula>NOT(ISERROR(SEARCH("Fully Achieved",I112)))</formula>
    </cfRule>
    <cfRule type="containsText" dxfId="2308" priority="2372" operator="containsText" text="Deferred">
      <formula>NOT(ISERROR(SEARCH("Deferred",I112)))</formula>
    </cfRule>
    <cfRule type="containsText" dxfId="2307" priority="2373" operator="containsText" text="Deleted">
      <formula>NOT(ISERROR(SEARCH("Deleted",I112)))</formula>
    </cfRule>
    <cfRule type="containsText" dxfId="2306" priority="2374" operator="containsText" text="In Danger of Falling Behind Target">
      <formula>NOT(ISERROR(SEARCH("In Danger of Falling Behind Target",I112)))</formula>
    </cfRule>
    <cfRule type="containsText" dxfId="2305" priority="2375" operator="containsText" text="Not yet due">
      <formula>NOT(ISERROR(SEARCH("Not yet due",I112)))</formula>
    </cfRule>
    <cfRule type="containsText" dxfId="2304" priority="2376" operator="containsText" text="Update not Provided">
      <formula>NOT(ISERROR(SEARCH("Update not Provided",I112)))</formula>
    </cfRule>
  </conditionalFormatting>
  <conditionalFormatting sqref="E4:E7">
    <cfRule type="containsText" dxfId="2303" priority="2305" operator="containsText" text="On track to be achieved">
      <formula>NOT(ISERROR(SEARCH("On track to be achieved",E4)))</formula>
    </cfRule>
    <cfRule type="containsText" dxfId="2302" priority="2306" operator="containsText" text="Deferred">
      <formula>NOT(ISERROR(SEARCH("Deferred",E4)))</formula>
    </cfRule>
    <cfRule type="containsText" dxfId="2301" priority="2307" operator="containsText" text="Deleted">
      <formula>NOT(ISERROR(SEARCH("Deleted",E4)))</formula>
    </cfRule>
    <cfRule type="containsText" dxfId="2300" priority="2308" operator="containsText" text="In Danger of Falling Behind Target">
      <formula>NOT(ISERROR(SEARCH("In Danger of Falling Behind Target",E4)))</formula>
    </cfRule>
    <cfRule type="containsText" dxfId="2299" priority="2309" operator="containsText" text="Not yet due">
      <formula>NOT(ISERROR(SEARCH("Not yet due",E4)))</formula>
    </cfRule>
    <cfRule type="containsText" dxfId="2298" priority="2310" operator="containsText" text="Update not Provided">
      <formula>NOT(ISERROR(SEARCH("Update not Provided",E4)))</formula>
    </cfRule>
    <cfRule type="containsText" dxfId="2297" priority="2311" operator="containsText" text="Not yet due">
      <formula>NOT(ISERROR(SEARCH("Not yet due",E4)))</formula>
    </cfRule>
    <cfRule type="containsText" dxfId="2296" priority="2312" operator="containsText" text="Completed Behind Schedule">
      <formula>NOT(ISERROR(SEARCH("Completed Behind Schedule",E4)))</formula>
    </cfRule>
    <cfRule type="containsText" dxfId="2295" priority="2313" operator="containsText" text="Off Target">
      <formula>NOT(ISERROR(SEARCH("Off Target",E4)))</formula>
    </cfRule>
    <cfRule type="containsText" dxfId="2294" priority="2314" operator="containsText" text="On Track to be Achieved">
      <formula>NOT(ISERROR(SEARCH("On Track to be Achieved",E4)))</formula>
    </cfRule>
    <cfRule type="containsText" dxfId="2293" priority="2315" operator="containsText" text="Fully Achieved">
      <formula>NOT(ISERROR(SEARCH("Fully Achieved",E4)))</formula>
    </cfRule>
    <cfRule type="containsText" dxfId="2292" priority="2316" operator="containsText" text="Not yet due">
      <formula>NOT(ISERROR(SEARCH("Not yet due",E4)))</formula>
    </cfRule>
    <cfRule type="containsText" dxfId="2291" priority="2317" operator="containsText" text="Not Yet Due">
      <formula>NOT(ISERROR(SEARCH("Not Yet Due",E4)))</formula>
    </cfRule>
    <cfRule type="containsText" dxfId="2290" priority="2318" operator="containsText" text="Deferred">
      <formula>NOT(ISERROR(SEARCH("Deferred",E4)))</formula>
    </cfRule>
    <cfRule type="containsText" dxfId="2289" priority="2319" operator="containsText" text="Deleted">
      <formula>NOT(ISERROR(SEARCH("Deleted",E4)))</formula>
    </cfRule>
    <cfRule type="containsText" dxfId="2288" priority="2320" operator="containsText" text="In Danger of Falling Behind Target">
      <formula>NOT(ISERROR(SEARCH("In Danger of Falling Behind Target",E4)))</formula>
    </cfRule>
    <cfRule type="containsText" dxfId="2287" priority="2321" operator="containsText" text="Not yet due">
      <formula>NOT(ISERROR(SEARCH("Not yet due",E4)))</formula>
    </cfRule>
    <cfRule type="containsText" dxfId="2286" priority="2322" operator="containsText" text="Completed Behind Schedule">
      <formula>NOT(ISERROR(SEARCH("Completed Behind Schedule",E4)))</formula>
    </cfRule>
    <cfRule type="containsText" dxfId="2285" priority="2323" operator="containsText" text="Off Target">
      <formula>NOT(ISERROR(SEARCH("Off Target",E4)))</formula>
    </cfRule>
    <cfRule type="containsText" dxfId="2284" priority="2324" operator="containsText" text="In Danger of Falling Behind Target">
      <formula>NOT(ISERROR(SEARCH("In Danger of Falling Behind Target",E4)))</formula>
    </cfRule>
    <cfRule type="containsText" dxfId="2283" priority="2325" operator="containsText" text="On Track to be Achieved">
      <formula>NOT(ISERROR(SEARCH("On Track to be Achieved",E4)))</formula>
    </cfRule>
    <cfRule type="containsText" dxfId="2282" priority="2326" operator="containsText" text="Fully Achieved">
      <formula>NOT(ISERROR(SEARCH("Fully Achieved",E4)))</formula>
    </cfRule>
    <cfRule type="containsText" dxfId="2281" priority="2327" operator="containsText" text="Update not Provided">
      <formula>NOT(ISERROR(SEARCH("Update not Provided",E4)))</formula>
    </cfRule>
    <cfRule type="containsText" dxfId="2280" priority="2328" operator="containsText" text="Not yet due">
      <formula>NOT(ISERROR(SEARCH("Not yet due",E4)))</formula>
    </cfRule>
    <cfRule type="containsText" dxfId="2279" priority="2329" operator="containsText" text="Completed Behind Schedule">
      <formula>NOT(ISERROR(SEARCH("Completed Behind Schedule",E4)))</formula>
    </cfRule>
    <cfRule type="containsText" dxfId="2278" priority="2330" operator="containsText" text="Off Target">
      <formula>NOT(ISERROR(SEARCH("Off Target",E4)))</formula>
    </cfRule>
    <cfRule type="containsText" dxfId="2277" priority="2331" operator="containsText" text="In Danger of Falling Behind Target">
      <formula>NOT(ISERROR(SEARCH("In Danger of Falling Behind Target",E4)))</formula>
    </cfRule>
    <cfRule type="containsText" dxfId="2276" priority="2332" operator="containsText" text="On Track to be Achieved">
      <formula>NOT(ISERROR(SEARCH("On Track to be Achieved",E4)))</formula>
    </cfRule>
    <cfRule type="containsText" dxfId="2275" priority="2333" operator="containsText" text="Fully Achieved">
      <formula>NOT(ISERROR(SEARCH("Fully Achieved",E4)))</formula>
    </cfRule>
    <cfRule type="containsText" dxfId="2274" priority="2334" operator="containsText" text="Fully Achieved">
      <formula>NOT(ISERROR(SEARCH("Fully Achieved",E4)))</formula>
    </cfRule>
    <cfRule type="containsText" dxfId="2273" priority="2335" operator="containsText" text="Fully Achieved">
      <formula>NOT(ISERROR(SEARCH("Fully Achieved",E4)))</formula>
    </cfRule>
    <cfRule type="containsText" dxfId="2272" priority="2336" operator="containsText" text="Deferred">
      <formula>NOT(ISERROR(SEARCH("Deferred",E4)))</formula>
    </cfRule>
    <cfRule type="containsText" dxfId="2271" priority="2337" operator="containsText" text="Deleted">
      <formula>NOT(ISERROR(SEARCH("Deleted",E4)))</formula>
    </cfRule>
    <cfRule type="containsText" dxfId="2270" priority="2338" operator="containsText" text="In Danger of Falling Behind Target">
      <formula>NOT(ISERROR(SEARCH("In Danger of Falling Behind Target",E4)))</formula>
    </cfRule>
    <cfRule type="containsText" dxfId="2269" priority="2339" operator="containsText" text="Not yet due">
      <formula>NOT(ISERROR(SEARCH("Not yet due",E4)))</formula>
    </cfRule>
    <cfRule type="containsText" dxfId="2268" priority="2340" operator="containsText" text="Update not Provided">
      <formula>NOT(ISERROR(SEARCH("Update not Provided",E4)))</formula>
    </cfRule>
  </conditionalFormatting>
  <conditionalFormatting sqref="E9:E23">
    <cfRule type="containsText" dxfId="2267" priority="2269" operator="containsText" text="On track to be achieved">
      <formula>NOT(ISERROR(SEARCH("On track to be achieved",E9)))</formula>
    </cfRule>
    <cfRule type="containsText" dxfId="2266" priority="2270" operator="containsText" text="Deferred">
      <formula>NOT(ISERROR(SEARCH("Deferred",E9)))</formula>
    </cfRule>
    <cfRule type="containsText" dxfId="2265" priority="2271" operator="containsText" text="Deleted">
      <formula>NOT(ISERROR(SEARCH("Deleted",E9)))</formula>
    </cfRule>
    <cfRule type="containsText" dxfId="2264" priority="2272" operator="containsText" text="In Danger of Falling Behind Target">
      <formula>NOT(ISERROR(SEARCH("In Danger of Falling Behind Target",E9)))</formula>
    </cfRule>
    <cfRule type="containsText" dxfId="2263" priority="2273" operator="containsText" text="Not yet due">
      <formula>NOT(ISERROR(SEARCH("Not yet due",E9)))</formula>
    </cfRule>
    <cfRule type="containsText" dxfId="2262" priority="2274" operator="containsText" text="Update not Provided">
      <formula>NOT(ISERROR(SEARCH("Update not Provided",E9)))</formula>
    </cfRule>
    <cfRule type="containsText" dxfId="2261" priority="2275" operator="containsText" text="Not yet due">
      <formula>NOT(ISERROR(SEARCH("Not yet due",E9)))</formula>
    </cfRule>
    <cfRule type="containsText" dxfId="2260" priority="2276" operator="containsText" text="Completed Behind Schedule">
      <formula>NOT(ISERROR(SEARCH("Completed Behind Schedule",E9)))</formula>
    </cfRule>
    <cfRule type="containsText" dxfId="2259" priority="2277" operator="containsText" text="Off Target">
      <formula>NOT(ISERROR(SEARCH("Off Target",E9)))</formula>
    </cfRule>
    <cfRule type="containsText" dxfId="2258" priority="2278" operator="containsText" text="On Track to be Achieved">
      <formula>NOT(ISERROR(SEARCH("On Track to be Achieved",E9)))</formula>
    </cfRule>
    <cfRule type="containsText" dxfId="2257" priority="2279" operator="containsText" text="Fully Achieved">
      <formula>NOT(ISERROR(SEARCH("Fully Achieved",E9)))</formula>
    </cfRule>
    <cfRule type="containsText" dxfId="2256" priority="2280" operator="containsText" text="Not yet due">
      <formula>NOT(ISERROR(SEARCH("Not yet due",E9)))</formula>
    </cfRule>
    <cfRule type="containsText" dxfId="2255" priority="2281" operator="containsText" text="Not Yet Due">
      <formula>NOT(ISERROR(SEARCH("Not Yet Due",E9)))</formula>
    </cfRule>
    <cfRule type="containsText" dxfId="2254" priority="2282" operator="containsText" text="Deferred">
      <formula>NOT(ISERROR(SEARCH("Deferred",E9)))</formula>
    </cfRule>
    <cfRule type="containsText" dxfId="2253" priority="2283" operator="containsText" text="Deleted">
      <formula>NOT(ISERROR(SEARCH("Deleted",E9)))</formula>
    </cfRule>
    <cfRule type="containsText" dxfId="2252" priority="2284" operator="containsText" text="In Danger of Falling Behind Target">
      <formula>NOT(ISERROR(SEARCH("In Danger of Falling Behind Target",E9)))</formula>
    </cfRule>
    <cfRule type="containsText" dxfId="2251" priority="2285" operator="containsText" text="Not yet due">
      <formula>NOT(ISERROR(SEARCH("Not yet due",E9)))</formula>
    </cfRule>
    <cfRule type="containsText" dxfId="2250" priority="2286" operator="containsText" text="Completed Behind Schedule">
      <formula>NOT(ISERROR(SEARCH("Completed Behind Schedule",E9)))</formula>
    </cfRule>
    <cfRule type="containsText" dxfId="2249" priority="2287" operator="containsText" text="Off Target">
      <formula>NOT(ISERROR(SEARCH("Off Target",E9)))</formula>
    </cfRule>
    <cfRule type="containsText" dxfId="2248" priority="2288" operator="containsText" text="In Danger of Falling Behind Target">
      <formula>NOT(ISERROR(SEARCH("In Danger of Falling Behind Target",E9)))</formula>
    </cfRule>
    <cfRule type="containsText" dxfId="2247" priority="2289" operator="containsText" text="On Track to be Achieved">
      <formula>NOT(ISERROR(SEARCH("On Track to be Achieved",E9)))</formula>
    </cfRule>
    <cfRule type="containsText" dxfId="2246" priority="2290" operator="containsText" text="Fully Achieved">
      <formula>NOT(ISERROR(SEARCH("Fully Achieved",E9)))</formula>
    </cfRule>
    <cfRule type="containsText" dxfId="2245" priority="2291" operator="containsText" text="Update not Provided">
      <formula>NOT(ISERROR(SEARCH("Update not Provided",E9)))</formula>
    </cfRule>
    <cfRule type="containsText" dxfId="2244" priority="2292" operator="containsText" text="Not yet due">
      <formula>NOT(ISERROR(SEARCH("Not yet due",E9)))</formula>
    </cfRule>
    <cfRule type="containsText" dxfId="2243" priority="2293" operator="containsText" text="Completed Behind Schedule">
      <formula>NOT(ISERROR(SEARCH("Completed Behind Schedule",E9)))</formula>
    </cfRule>
    <cfRule type="containsText" dxfId="2242" priority="2294" operator="containsText" text="Off Target">
      <formula>NOT(ISERROR(SEARCH("Off Target",E9)))</formula>
    </cfRule>
    <cfRule type="containsText" dxfId="2241" priority="2295" operator="containsText" text="In Danger of Falling Behind Target">
      <formula>NOT(ISERROR(SEARCH("In Danger of Falling Behind Target",E9)))</formula>
    </cfRule>
    <cfRule type="containsText" dxfId="2240" priority="2296" operator="containsText" text="On Track to be Achieved">
      <formula>NOT(ISERROR(SEARCH("On Track to be Achieved",E9)))</formula>
    </cfRule>
    <cfRule type="containsText" dxfId="2239" priority="2297" operator="containsText" text="Fully Achieved">
      <formula>NOT(ISERROR(SEARCH("Fully Achieved",E9)))</formula>
    </cfRule>
    <cfRule type="containsText" dxfId="2238" priority="2298" operator="containsText" text="Fully Achieved">
      <formula>NOT(ISERROR(SEARCH("Fully Achieved",E9)))</formula>
    </cfRule>
    <cfRule type="containsText" dxfId="2237" priority="2299" operator="containsText" text="Fully Achieved">
      <formula>NOT(ISERROR(SEARCH("Fully Achieved",E9)))</formula>
    </cfRule>
    <cfRule type="containsText" dxfId="2236" priority="2300" operator="containsText" text="Deferred">
      <formula>NOT(ISERROR(SEARCH("Deferred",E9)))</formula>
    </cfRule>
    <cfRule type="containsText" dxfId="2235" priority="2301" operator="containsText" text="Deleted">
      <formula>NOT(ISERROR(SEARCH("Deleted",E9)))</formula>
    </cfRule>
    <cfRule type="containsText" dxfId="2234" priority="2302" operator="containsText" text="In Danger of Falling Behind Target">
      <formula>NOT(ISERROR(SEARCH("In Danger of Falling Behind Target",E9)))</formula>
    </cfRule>
    <cfRule type="containsText" dxfId="2233" priority="2303" operator="containsText" text="Not yet due">
      <formula>NOT(ISERROR(SEARCH("Not yet due",E9)))</formula>
    </cfRule>
    <cfRule type="containsText" dxfId="2232" priority="2304" operator="containsText" text="Update not Provided">
      <formula>NOT(ISERROR(SEARCH("Update not Provided",E9)))</formula>
    </cfRule>
  </conditionalFormatting>
  <conditionalFormatting sqref="E25:E28">
    <cfRule type="containsText" dxfId="2231" priority="2233" operator="containsText" text="On track to be achieved">
      <formula>NOT(ISERROR(SEARCH("On track to be achieved",E25)))</formula>
    </cfRule>
    <cfRule type="containsText" dxfId="2230" priority="2234" operator="containsText" text="Deferred">
      <formula>NOT(ISERROR(SEARCH("Deferred",E25)))</formula>
    </cfRule>
    <cfRule type="containsText" dxfId="2229" priority="2235" operator="containsText" text="Deleted">
      <formula>NOT(ISERROR(SEARCH("Deleted",E25)))</formula>
    </cfRule>
    <cfRule type="containsText" dxfId="2228" priority="2236" operator="containsText" text="In Danger of Falling Behind Target">
      <formula>NOT(ISERROR(SEARCH("In Danger of Falling Behind Target",E25)))</formula>
    </cfRule>
    <cfRule type="containsText" dxfId="2227" priority="2237" operator="containsText" text="Not yet due">
      <formula>NOT(ISERROR(SEARCH("Not yet due",E25)))</formula>
    </cfRule>
    <cfRule type="containsText" dxfId="2226" priority="2238" operator="containsText" text="Update not Provided">
      <formula>NOT(ISERROR(SEARCH("Update not Provided",E25)))</formula>
    </cfRule>
    <cfRule type="containsText" dxfId="2225" priority="2239" operator="containsText" text="Not yet due">
      <formula>NOT(ISERROR(SEARCH("Not yet due",E25)))</formula>
    </cfRule>
    <cfRule type="containsText" dxfId="2224" priority="2240" operator="containsText" text="Completed Behind Schedule">
      <formula>NOT(ISERROR(SEARCH("Completed Behind Schedule",E25)))</formula>
    </cfRule>
    <cfRule type="containsText" dxfId="2223" priority="2241" operator="containsText" text="Off Target">
      <formula>NOT(ISERROR(SEARCH("Off Target",E25)))</formula>
    </cfRule>
    <cfRule type="containsText" dxfId="2222" priority="2242" operator="containsText" text="On Track to be Achieved">
      <formula>NOT(ISERROR(SEARCH("On Track to be Achieved",E25)))</formula>
    </cfRule>
    <cfRule type="containsText" dxfId="2221" priority="2243" operator="containsText" text="Fully Achieved">
      <formula>NOT(ISERROR(SEARCH("Fully Achieved",E25)))</formula>
    </cfRule>
    <cfRule type="containsText" dxfId="2220" priority="2244" operator="containsText" text="Not yet due">
      <formula>NOT(ISERROR(SEARCH("Not yet due",E25)))</formula>
    </cfRule>
    <cfRule type="containsText" dxfId="2219" priority="2245" operator="containsText" text="Not Yet Due">
      <formula>NOT(ISERROR(SEARCH("Not Yet Due",E25)))</formula>
    </cfRule>
    <cfRule type="containsText" dxfId="2218" priority="2246" operator="containsText" text="Deferred">
      <formula>NOT(ISERROR(SEARCH("Deferred",E25)))</formula>
    </cfRule>
    <cfRule type="containsText" dxfId="2217" priority="2247" operator="containsText" text="Deleted">
      <formula>NOT(ISERROR(SEARCH("Deleted",E25)))</formula>
    </cfRule>
    <cfRule type="containsText" dxfId="2216" priority="2248" operator="containsText" text="In Danger of Falling Behind Target">
      <formula>NOT(ISERROR(SEARCH("In Danger of Falling Behind Target",E25)))</formula>
    </cfRule>
    <cfRule type="containsText" dxfId="2215" priority="2249" operator="containsText" text="Not yet due">
      <formula>NOT(ISERROR(SEARCH("Not yet due",E25)))</formula>
    </cfRule>
    <cfRule type="containsText" dxfId="2214" priority="2250" operator="containsText" text="Completed Behind Schedule">
      <formula>NOT(ISERROR(SEARCH("Completed Behind Schedule",E25)))</formula>
    </cfRule>
    <cfRule type="containsText" dxfId="2213" priority="2251" operator="containsText" text="Off Target">
      <formula>NOT(ISERROR(SEARCH("Off Target",E25)))</formula>
    </cfRule>
    <cfRule type="containsText" dxfId="2212" priority="2252" operator="containsText" text="In Danger of Falling Behind Target">
      <formula>NOT(ISERROR(SEARCH("In Danger of Falling Behind Target",E25)))</formula>
    </cfRule>
    <cfRule type="containsText" dxfId="2211" priority="2253" operator="containsText" text="On Track to be Achieved">
      <formula>NOT(ISERROR(SEARCH("On Track to be Achieved",E25)))</formula>
    </cfRule>
    <cfRule type="containsText" dxfId="2210" priority="2254" operator="containsText" text="Fully Achieved">
      <formula>NOT(ISERROR(SEARCH("Fully Achieved",E25)))</formula>
    </cfRule>
    <cfRule type="containsText" dxfId="2209" priority="2255" operator="containsText" text="Update not Provided">
      <formula>NOT(ISERROR(SEARCH("Update not Provided",E25)))</formula>
    </cfRule>
    <cfRule type="containsText" dxfId="2208" priority="2256" operator="containsText" text="Not yet due">
      <formula>NOT(ISERROR(SEARCH("Not yet due",E25)))</formula>
    </cfRule>
    <cfRule type="containsText" dxfId="2207" priority="2257" operator="containsText" text="Completed Behind Schedule">
      <formula>NOT(ISERROR(SEARCH("Completed Behind Schedule",E25)))</formula>
    </cfRule>
    <cfRule type="containsText" dxfId="2206" priority="2258" operator="containsText" text="Off Target">
      <formula>NOT(ISERROR(SEARCH("Off Target",E25)))</formula>
    </cfRule>
    <cfRule type="containsText" dxfId="2205" priority="2259" operator="containsText" text="In Danger of Falling Behind Target">
      <formula>NOT(ISERROR(SEARCH("In Danger of Falling Behind Target",E25)))</formula>
    </cfRule>
    <cfRule type="containsText" dxfId="2204" priority="2260" operator="containsText" text="On Track to be Achieved">
      <formula>NOT(ISERROR(SEARCH("On Track to be Achieved",E25)))</formula>
    </cfRule>
    <cfRule type="containsText" dxfId="2203" priority="2261" operator="containsText" text="Fully Achieved">
      <formula>NOT(ISERROR(SEARCH("Fully Achieved",E25)))</formula>
    </cfRule>
    <cfRule type="containsText" dxfId="2202" priority="2262" operator="containsText" text="Fully Achieved">
      <formula>NOT(ISERROR(SEARCH("Fully Achieved",E25)))</formula>
    </cfRule>
    <cfRule type="containsText" dxfId="2201" priority="2263" operator="containsText" text="Fully Achieved">
      <formula>NOT(ISERROR(SEARCH("Fully Achieved",E25)))</formula>
    </cfRule>
    <cfRule type="containsText" dxfId="2200" priority="2264" operator="containsText" text="Deferred">
      <formula>NOT(ISERROR(SEARCH("Deferred",E25)))</formula>
    </cfRule>
    <cfRule type="containsText" dxfId="2199" priority="2265" operator="containsText" text="Deleted">
      <formula>NOT(ISERROR(SEARCH("Deleted",E25)))</formula>
    </cfRule>
    <cfRule type="containsText" dxfId="2198" priority="2266" operator="containsText" text="In Danger of Falling Behind Target">
      <formula>NOT(ISERROR(SEARCH("In Danger of Falling Behind Target",E25)))</formula>
    </cfRule>
    <cfRule type="containsText" dxfId="2197" priority="2267" operator="containsText" text="Not yet due">
      <formula>NOT(ISERROR(SEARCH("Not yet due",E25)))</formula>
    </cfRule>
    <cfRule type="containsText" dxfId="2196" priority="2268" operator="containsText" text="Update not Provided">
      <formula>NOT(ISERROR(SEARCH("Update not Provided",E25)))</formula>
    </cfRule>
  </conditionalFormatting>
  <conditionalFormatting sqref="E32">
    <cfRule type="containsText" dxfId="2195" priority="2197" operator="containsText" text="On track to be achieved">
      <formula>NOT(ISERROR(SEARCH("On track to be achieved",E32)))</formula>
    </cfRule>
    <cfRule type="containsText" dxfId="2194" priority="2198" operator="containsText" text="Deferred">
      <formula>NOT(ISERROR(SEARCH("Deferred",E32)))</formula>
    </cfRule>
    <cfRule type="containsText" dxfId="2193" priority="2199" operator="containsText" text="Deleted">
      <formula>NOT(ISERROR(SEARCH("Deleted",E32)))</formula>
    </cfRule>
    <cfRule type="containsText" dxfId="2192" priority="2200" operator="containsText" text="In Danger of Falling Behind Target">
      <formula>NOT(ISERROR(SEARCH("In Danger of Falling Behind Target",E32)))</formula>
    </cfRule>
    <cfRule type="containsText" dxfId="2191" priority="2201" operator="containsText" text="Not yet due">
      <formula>NOT(ISERROR(SEARCH("Not yet due",E32)))</formula>
    </cfRule>
    <cfRule type="containsText" dxfId="2190" priority="2202" operator="containsText" text="Update not Provided">
      <formula>NOT(ISERROR(SEARCH("Update not Provided",E32)))</formula>
    </cfRule>
    <cfRule type="containsText" dxfId="2189" priority="2203" operator="containsText" text="Not yet due">
      <formula>NOT(ISERROR(SEARCH("Not yet due",E32)))</formula>
    </cfRule>
    <cfRule type="containsText" dxfId="2188" priority="2204" operator="containsText" text="Completed Behind Schedule">
      <formula>NOT(ISERROR(SEARCH("Completed Behind Schedule",E32)))</formula>
    </cfRule>
    <cfRule type="containsText" dxfId="2187" priority="2205" operator="containsText" text="Off Target">
      <formula>NOT(ISERROR(SEARCH("Off Target",E32)))</formula>
    </cfRule>
    <cfRule type="containsText" dxfId="2186" priority="2206" operator="containsText" text="On Track to be Achieved">
      <formula>NOT(ISERROR(SEARCH("On Track to be Achieved",E32)))</formula>
    </cfRule>
    <cfRule type="containsText" dxfId="2185" priority="2207" operator="containsText" text="Fully Achieved">
      <formula>NOT(ISERROR(SEARCH("Fully Achieved",E32)))</formula>
    </cfRule>
    <cfRule type="containsText" dxfId="2184" priority="2208" operator="containsText" text="Not yet due">
      <formula>NOT(ISERROR(SEARCH("Not yet due",E32)))</formula>
    </cfRule>
    <cfRule type="containsText" dxfId="2183" priority="2209" operator="containsText" text="Not Yet Due">
      <formula>NOT(ISERROR(SEARCH("Not Yet Due",E32)))</formula>
    </cfRule>
    <cfRule type="containsText" dxfId="2182" priority="2210" operator="containsText" text="Deferred">
      <formula>NOT(ISERROR(SEARCH("Deferred",E32)))</formula>
    </cfRule>
    <cfRule type="containsText" dxfId="2181" priority="2211" operator="containsText" text="Deleted">
      <formula>NOT(ISERROR(SEARCH("Deleted",E32)))</formula>
    </cfRule>
    <cfRule type="containsText" dxfId="2180" priority="2212" operator="containsText" text="In Danger of Falling Behind Target">
      <formula>NOT(ISERROR(SEARCH("In Danger of Falling Behind Target",E32)))</formula>
    </cfRule>
    <cfRule type="containsText" dxfId="2179" priority="2213" operator="containsText" text="Not yet due">
      <formula>NOT(ISERROR(SEARCH("Not yet due",E32)))</formula>
    </cfRule>
    <cfRule type="containsText" dxfId="2178" priority="2214" operator="containsText" text="Completed Behind Schedule">
      <formula>NOT(ISERROR(SEARCH("Completed Behind Schedule",E32)))</formula>
    </cfRule>
    <cfRule type="containsText" dxfId="2177" priority="2215" operator="containsText" text="Off Target">
      <formula>NOT(ISERROR(SEARCH("Off Target",E32)))</formula>
    </cfRule>
    <cfRule type="containsText" dxfId="2176" priority="2216" operator="containsText" text="In Danger of Falling Behind Target">
      <formula>NOT(ISERROR(SEARCH("In Danger of Falling Behind Target",E32)))</formula>
    </cfRule>
    <cfRule type="containsText" dxfId="2175" priority="2217" operator="containsText" text="On Track to be Achieved">
      <formula>NOT(ISERROR(SEARCH("On Track to be Achieved",E32)))</formula>
    </cfRule>
    <cfRule type="containsText" dxfId="2174" priority="2218" operator="containsText" text="Fully Achieved">
      <formula>NOT(ISERROR(SEARCH("Fully Achieved",E32)))</formula>
    </cfRule>
    <cfRule type="containsText" dxfId="2173" priority="2219" operator="containsText" text="Update not Provided">
      <formula>NOT(ISERROR(SEARCH("Update not Provided",E32)))</formula>
    </cfRule>
    <cfRule type="containsText" dxfId="2172" priority="2220" operator="containsText" text="Not yet due">
      <formula>NOT(ISERROR(SEARCH("Not yet due",E32)))</formula>
    </cfRule>
    <cfRule type="containsText" dxfId="2171" priority="2221" operator="containsText" text="Completed Behind Schedule">
      <formula>NOT(ISERROR(SEARCH("Completed Behind Schedule",E32)))</formula>
    </cfRule>
    <cfRule type="containsText" dxfId="2170" priority="2222" operator="containsText" text="Off Target">
      <formula>NOT(ISERROR(SEARCH("Off Target",E32)))</formula>
    </cfRule>
    <cfRule type="containsText" dxfId="2169" priority="2223" operator="containsText" text="In Danger of Falling Behind Target">
      <formula>NOT(ISERROR(SEARCH("In Danger of Falling Behind Target",E32)))</formula>
    </cfRule>
    <cfRule type="containsText" dxfId="2168" priority="2224" operator="containsText" text="On Track to be Achieved">
      <formula>NOT(ISERROR(SEARCH("On Track to be Achieved",E32)))</formula>
    </cfRule>
    <cfRule type="containsText" dxfId="2167" priority="2225" operator="containsText" text="Fully Achieved">
      <formula>NOT(ISERROR(SEARCH("Fully Achieved",E32)))</formula>
    </cfRule>
    <cfRule type="containsText" dxfId="2166" priority="2226" operator="containsText" text="Fully Achieved">
      <formula>NOT(ISERROR(SEARCH("Fully Achieved",E32)))</formula>
    </cfRule>
    <cfRule type="containsText" dxfId="2165" priority="2227" operator="containsText" text="Fully Achieved">
      <formula>NOT(ISERROR(SEARCH("Fully Achieved",E32)))</formula>
    </cfRule>
    <cfRule type="containsText" dxfId="2164" priority="2228" operator="containsText" text="Deferred">
      <formula>NOT(ISERROR(SEARCH("Deferred",E32)))</formula>
    </cfRule>
    <cfRule type="containsText" dxfId="2163" priority="2229" operator="containsText" text="Deleted">
      <formula>NOT(ISERROR(SEARCH("Deleted",E32)))</formula>
    </cfRule>
    <cfRule type="containsText" dxfId="2162" priority="2230" operator="containsText" text="In Danger of Falling Behind Target">
      <formula>NOT(ISERROR(SEARCH("In Danger of Falling Behind Target",E32)))</formula>
    </cfRule>
    <cfRule type="containsText" dxfId="2161" priority="2231" operator="containsText" text="Not yet due">
      <formula>NOT(ISERROR(SEARCH("Not yet due",E32)))</formula>
    </cfRule>
    <cfRule type="containsText" dxfId="2160" priority="2232" operator="containsText" text="Update not Provided">
      <formula>NOT(ISERROR(SEARCH("Update not Provided",E32)))</formula>
    </cfRule>
  </conditionalFormatting>
  <conditionalFormatting sqref="E35">
    <cfRule type="containsText" dxfId="2159" priority="2161" operator="containsText" text="On track to be achieved">
      <formula>NOT(ISERROR(SEARCH("On track to be achieved",E35)))</formula>
    </cfRule>
    <cfRule type="containsText" dxfId="2158" priority="2162" operator="containsText" text="Deferred">
      <formula>NOT(ISERROR(SEARCH("Deferred",E35)))</formula>
    </cfRule>
    <cfRule type="containsText" dxfId="2157" priority="2163" operator="containsText" text="Deleted">
      <formula>NOT(ISERROR(SEARCH("Deleted",E35)))</formula>
    </cfRule>
    <cfRule type="containsText" dxfId="2156" priority="2164" operator="containsText" text="In Danger of Falling Behind Target">
      <formula>NOT(ISERROR(SEARCH("In Danger of Falling Behind Target",E35)))</formula>
    </cfRule>
    <cfRule type="containsText" dxfId="2155" priority="2165" operator="containsText" text="Not yet due">
      <formula>NOT(ISERROR(SEARCH("Not yet due",E35)))</formula>
    </cfRule>
    <cfRule type="containsText" dxfId="2154" priority="2166" operator="containsText" text="Update not Provided">
      <formula>NOT(ISERROR(SEARCH("Update not Provided",E35)))</formula>
    </cfRule>
    <cfRule type="containsText" dxfId="2153" priority="2167" operator="containsText" text="Not yet due">
      <formula>NOT(ISERROR(SEARCH("Not yet due",E35)))</formula>
    </cfRule>
    <cfRule type="containsText" dxfId="2152" priority="2168" operator="containsText" text="Completed Behind Schedule">
      <formula>NOT(ISERROR(SEARCH("Completed Behind Schedule",E35)))</formula>
    </cfRule>
    <cfRule type="containsText" dxfId="2151" priority="2169" operator="containsText" text="Off Target">
      <formula>NOT(ISERROR(SEARCH("Off Target",E35)))</formula>
    </cfRule>
    <cfRule type="containsText" dxfId="2150" priority="2170" operator="containsText" text="On Track to be Achieved">
      <formula>NOT(ISERROR(SEARCH("On Track to be Achieved",E35)))</formula>
    </cfRule>
    <cfRule type="containsText" dxfId="2149" priority="2171" operator="containsText" text="Fully Achieved">
      <formula>NOT(ISERROR(SEARCH("Fully Achieved",E35)))</formula>
    </cfRule>
    <cfRule type="containsText" dxfId="2148" priority="2172" operator="containsText" text="Not yet due">
      <formula>NOT(ISERROR(SEARCH("Not yet due",E35)))</formula>
    </cfRule>
    <cfRule type="containsText" dxfId="2147" priority="2173" operator="containsText" text="Not Yet Due">
      <formula>NOT(ISERROR(SEARCH("Not Yet Due",E35)))</formula>
    </cfRule>
    <cfRule type="containsText" dxfId="2146" priority="2174" operator="containsText" text="Deferred">
      <formula>NOT(ISERROR(SEARCH("Deferred",E35)))</formula>
    </cfRule>
    <cfRule type="containsText" dxfId="2145" priority="2175" operator="containsText" text="Deleted">
      <formula>NOT(ISERROR(SEARCH("Deleted",E35)))</formula>
    </cfRule>
    <cfRule type="containsText" dxfId="2144" priority="2176" operator="containsText" text="In Danger of Falling Behind Target">
      <formula>NOT(ISERROR(SEARCH("In Danger of Falling Behind Target",E35)))</formula>
    </cfRule>
    <cfRule type="containsText" dxfId="2143" priority="2177" operator="containsText" text="Not yet due">
      <formula>NOT(ISERROR(SEARCH("Not yet due",E35)))</formula>
    </cfRule>
    <cfRule type="containsText" dxfId="2142" priority="2178" operator="containsText" text="Completed Behind Schedule">
      <formula>NOT(ISERROR(SEARCH("Completed Behind Schedule",E35)))</formula>
    </cfRule>
    <cfRule type="containsText" dxfId="2141" priority="2179" operator="containsText" text="Off Target">
      <formula>NOT(ISERROR(SEARCH("Off Target",E35)))</formula>
    </cfRule>
    <cfRule type="containsText" dxfId="2140" priority="2180" operator="containsText" text="In Danger of Falling Behind Target">
      <formula>NOT(ISERROR(SEARCH("In Danger of Falling Behind Target",E35)))</formula>
    </cfRule>
    <cfRule type="containsText" dxfId="2139" priority="2181" operator="containsText" text="On Track to be Achieved">
      <formula>NOT(ISERROR(SEARCH("On Track to be Achieved",E35)))</formula>
    </cfRule>
    <cfRule type="containsText" dxfId="2138" priority="2182" operator="containsText" text="Fully Achieved">
      <formula>NOT(ISERROR(SEARCH("Fully Achieved",E35)))</formula>
    </cfRule>
    <cfRule type="containsText" dxfId="2137" priority="2183" operator="containsText" text="Update not Provided">
      <formula>NOT(ISERROR(SEARCH("Update not Provided",E35)))</formula>
    </cfRule>
    <cfRule type="containsText" dxfId="2136" priority="2184" operator="containsText" text="Not yet due">
      <formula>NOT(ISERROR(SEARCH("Not yet due",E35)))</formula>
    </cfRule>
    <cfRule type="containsText" dxfId="2135" priority="2185" operator="containsText" text="Completed Behind Schedule">
      <formula>NOT(ISERROR(SEARCH("Completed Behind Schedule",E35)))</formula>
    </cfRule>
    <cfRule type="containsText" dxfId="2134" priority="2186" operator="containsText" text="Off Target">
      <formula>NOT(ISERROR(SEARCH("Off Target",E35)))</formula>
    </cfRule>
    <cfRule type="containsText" dxfId="2133" priority="2187" operator="containsText" text="In Danger of Falling Behind Target">
      <formula>NOT(ISERROR(SEARCH("In Danger of Falling Behind Target",E35)))</formula>
    </cfRule>
    <cfRule type="containsText" dxfId="2132" priority="2188" operator="containsText" text="On Track to be Achieved">
      <formula>NOT(ISERROR(SEARCH("On Track to be Achieved",E35)))</formula>
    </cfRule>
    <cfRule type="containsText" dxfId="2131" priority="2189" operator="containsText" text="Fully Achieved">
      <formula>NOT(ISERROR(SEARCH("Fully Achieved",E35)))</formula>
    </cfRule>
    <cfRule type="containsText" dxfId="2130" priority="2190" operator="containsText" text="Fully Achieved">
      <formula>NOT(ISERROR(SEARCH("Fully Achieved",E35)))</formula>
    </cfRule>
    <cfRule type="containsText" dxfId="2129" priority="2191" operator="containsText" text="Fully Achieved">
      <formula>NOT(ISERROR(SEARCH("Fully Achieved",E35)))</formula>
    </cfRule>
    <cfRule type="containsText" dxfId="2128" priority="2192" operator="containsText" text="Deferred">
      <formula>NOT(ISERROR(SEARCH("Deferred",E35)))</formula>
    </cfRule>
    <cfRule type="containsText" dxfId="2127" priority="2193" operator="containsText" text="Deleted">
      <formula>NOT(ISERROR(SEARCH("Deleted",E35)))</formula>
    </cfRule>
    <cfRule type="containsText" dxfId="2126" priority="2194" operator="containsText" text="In Danger of Falling Behind Target">
      <formula>NOT(ISERROR(SEARCH("In Danger of Falling Behind Target",E35)))</formula>
    </cfRule>
    <cfRule type="containsText" dxfId="2125" priority="2195" operator="containsText" text="Not yet due">
      <formula>NOT(ISERROR(SEARCH("Not yet due",E35)))</formula>
    </cfRule>
    <cfRule type="containsText" dxfId="2124" priority="2196" operator="containsText" text="Update not Provided">
      <formula>NOT(ISERROR(SEARCH("Update not Provided",E35)))</formula>
    </cfRule>
  </conditionalFormatting>
  <conditionalFormatting sqref="E38">
    <cfRule type="containsText" dxfId="2123" priority="2125" operator="containsText" text="On track to be achieved">
      <formula>NOT(ISERROR(SEARCH("On track to be achieved",E38)))</formula>
    </cfRule>
    <cfRule type="containsText" dxfId="2122" priority="2126" operator="containsText" text="Deferred">
      <formula>NOT(ISERROR(SEARCH("Deferred",E38)))</formula>
    </cfRule>
    <cfRule type="containsText" dxfId="2121" priority="2127" operator="containsText" text="Deleted">
      <formula>NOT(ISERROR(SEARCH("Deleted",E38)))</formula>
    </cfRule>
    <cfRule type="containsText" dxfId="2120" priority="2128" operator="containsText" text="In Danger of Falling Behind Target">
      <formula>NOT(ISERROR(SEARCH("In Danger of Falling Behind Target",E38)))</formula>
    </cfRule>
    <cfRule type="containsText" dxfId="2119" priority="2129" operator="containsText" text="Not yet due">
      <formula>NOT(ISERROR(SEARCH("Not yet due",E38)))</formula>
    </cfRule>
    <cfRule type="containsText" dxfId="2118" priority="2130" operator="containsText" text="Update not Provided">
      <formula>NOT(ISERROR(SEARCH("Update not Provided",E38)))</formula>
    </cfRule>
    <cfRule type="containsText" dxfId="2117" priority="2131" operator="containsText" text="Not yet due">
      <formula>NOT(ISERROR(SEARCH("Not yet due",E38)))</formula>
    </cfRule>
    <cfRule type="containsText" dxfId="2116" priority="2132" operator="containsText" text="Completed Behind Schedule">
      <formula>NOT(ISERROR(SEARCH("Completed Behind Schedule",E38)))</formula>
    </cfRule>
    <cfRule type="containsText" dxfId="2115" priority="2133" operator="containsText" text="Off Target">
      <formula>NOT(ISERROR(SEARCH("Off Target",E38)))</formula>
    </cfRule>
    <cfRule type="containsText" dxfId="2114" priority="2134" operator="containsText" text="On Track to be Achieved">
      <formula>NOT(ISERROR(SEARCH("On Track to be Achieved",E38)))</formula>
    </cfRule>
    <cfRule type="containsText" dxfId="2113" priority="2135" operator="containsText" text="Fully Achieved">
      <formula>NOT(ISERROR(SEARCH("Fully Achieved",E38)))</formula>
    </cfRule>
    <cfRule type="containsText" dxfId="2112" priority="2136" operator="containsText" text="Not yet due">
      <formula>NOT(ISERROR(SEARCH("Not yet due",E38)))</formula>
    </cfRule>
    <cfRule type="containsText" dxfId="2111" priority="2137" operator="containsText" text="Not Yet Due">
      <formula>NOT(ISERROR(SEARCH("Not Yet Due",E38)))</formula>
    </cfRule>
    <cfRule type="containsText" dxfId="2110" priority="2138" operator="containsText" text="Deferred">
      <formula>NOT(ISERROR(SEARCH("Deferred",E38)))</formula>
    </cfRule>
    <cfRule type="containsText" dxfId="2109" priority="2139" operator="containsText" text="Deleted">
      <formula>NOT(ISERROR(SEARCH("Deleted",E38)))</formula>
    </cfRule>
    <cfRule type="containsText" dxfId="2108" priority="2140" operator="containsText" text="In Danger of Falling Behind Target">
      <formula>NOT(ISERROR(SEARCH("In Danger of Falling Behind Target",E38)))</formula>
    </cfRule>
    <cfRule type="containsText" dxfId="2107" priority="2141" operator="containsText" text="Not yet due">
      <formula>NOT(ISERROR(SEARCH("Not yet due",E38)))</formula>
    </cfRule>
    <cfRule type="containsText" dxfId="2106" priority="2142" operator="containsText" text="Completed Behind Schedule">
      <formula>NOT(ISERROR(SEARCH("Completed Behind Schedule",E38)))</formula>
    </cfRule>
    <cfRule type="containsText" dxfId="2105" priority="2143" operator="containsText" text="Off Target">
      <formula>NOT(ISERROR(SEARCH("Off Target",E38)))</formula>
    </cfRule>
    <cfRule type="containsText" dxfId="2104" priority="2144" operator="containsText" text="In Danger of Falling Behind Target">
      <formula>NOT(ISERROR(SEARCH("In Danger of Falling Behind Target",E38)))</formula>
    </cfRule>
    <cfRule type="containsText" dxfId="2103" priority="2145" operator="containsText" text="On Track to be Achieved">
      <formula>NOT(ISERROR(SEARCH("On Track to be Achieved",E38)))</formula>
    </cfRule>
    <cfRule type="containsText" dxfId="2102" priority="2146" operator="containsText" text="Fully Achieved">
      <formula>NOT(ISERROR(SEARCH("Fully Achieved",E38)))</formula>
    </cfRule>
    <cfRule type="containsText" dxfId="2101" priority="2147" operator="containsText" text="Update not Provided">
      <formula>NOT(ISERROR(SEARCH("Update not Provided",E38)))</formula>
    </cfRule>
    <cfRule type="containsText" dxfId="2100" priority="2148" operator="containsText" text="Not yet due">
      <formula>NOT(ISERROR(SEARCH("Not yet due",E38)))</formula>
    </cfRule>
    <cfRule type="containsText" dxfId="2099" priority="2149" operator="containsText" text="Completed Behind Schedule">
      <formula>NOT(ISERROR(SEARCH("Completed Behind Schedule",E38)))</formula>
    </cfRule>
    <cfRule type="containsText" dxfId="2098" priority="2150" operator="containsText" text="Off Target">
      <formula>NOT(ISERROR(SEARCH("Off Target",E38)))</formula>
    </cfRule>
    <cfRule type="containsText" dxfId="2097" priority="2151" operator="containsText" text="In Danger of Falling Behind Target">
      <formula>NOT(ISERROR(SEARCH("In Danger of Falling Behind Target",E38)))</formula>
    </cfRule>
    <cfRule type="containsText" dxfId="2096" priority="2152" operator="containsText" text="On Track to be Achieved">
      <formula>NOT(ISERROR(SEARCH("On Track to be Achieved",E38)))</formula>
    </cfRule>
    <cfRule type="containsText" dxfId="2095" priority="2153" operator="containsText" text="Fully Achieved">
      <formula>NOT(ISERROR(SEARCH("Fully Achieved",E38)))</formula>
    </cfRule>
    <cfRule type="containsText" dxfId="2094" priority="2154" operator="containsText" text="Fully Achieved">
      <formula>NOT(ISERROR(SEARCH("Fully Achieved",E38)))</formula>
    </cfRule>
    <cfRule type="containsText" dxfId="2093" priority="2155" operator="containsText" text="Fully Achieved">
      <formula>NOT(ISERROR(SEARCH("Fully Achieved",E38)))</formula>
    </cfRule>
    <cfRule type="containsText" dxfId="2092" priority="2156" operator="containsText" text="Deferred">
      <formula>NOT(ISERROR(SEARCH("Deferred",E38)))</formula>
    </cfRule>
    <cfRule type="containsText" dxfId="2091" priority="2157" operator="containsText" text="Deleted">
      <formula>NOT(ISERROR(SEARCH("Deleted",E38)))</formula>
    </cfRule>
    <cfRule type="containsText" dxfId="2090" priority="2158" operator="containsText" text="In Danger of Falling Behind Target">
      <formula>NOT(ISERROR(SEARCH("In Danger of Falling Behind Target",E38)))</formula>
    </cfRule>
    <cfRule type="containsText" dxfId="2089" priority="2159" operator="containsText" text="Not yet due">
      <formula>NOT(ISERROR(SEARCH("Not yet due",E38)))</formula>
    </cfRule>
    <cfRule type="containsText" dxfId="2088" priority="2160" operator="containsText" text="Update not Provided">
      <formula>NOT(ISERROR(SEARCH("Update not Provided",E38)))</formula>
    </cfRule>
  </conditionalFormatting>
  <conditionalFormatting sqref="E41">
    <cfRule type="containsText" dxfId="2087" priority="2089" operator="containsText" text="On track to be achieved">
      <formula>NOT(ISERROR(SEARCH("On track to be achieved",E41)))</formula>
    </cfRule>
    <cfRule type="containsText" dxfId="2086" priority="2090" operator="containsText" text="Deferred">
      <formula>NOT(ISERROR(SEARCH("Deferred",E41)))</formula>
    </cfRule>
    <cfRule type="containsText" dxfId="2085" priority="2091" operator="containsText" text="Deleted">
      <formula>NOT(ISERROR(SEARCH("Deleted",E41)))</formula>
    </cfRule>
    <cfRule type="containsText" dxfId="2084" priority="2092" operator="containsText" text="In Danger of Falling Behind Target">
      <formula>NOT(ISERROR(SEARCH("In Danger of Falling Behind Target",E41)))</formula>
    </cfRule>
    <cfRule type="containsText" dxfId="2083" priority="2093" operator="containsText" text="Not yet due">
      <formula>NOT(ISERROR(SEARCH("Not yet due",E41)))</formula>
    </cfRule>
    <cfRule type="containsText" dxfId="2082" priority="2094" operator="containsText" text="Update not Provided">
      <formula>NOT(ISERROR(SEARCH("Update not Provided",E41)))</formula>
    </cfRule>
    <cfRule type="containsText" dxfId="2081" priority="2095" operator="containsText" text="Not yet due">
      <formula>NOT(ISERROR(SEARCH("Not yet due",E41)))</formula>
    </cfRule>
    <cfRule type="containsText" dxfId="2080" priority="2096" operator="containsText" text="Completed Behind Schedule">
      <formula>NOT(ISERROR(SEARCH("Completed Behind Schedule",E41)))</formula>
    </cfRule>
    <cfRule type="containsText" dxfId="2079" priority="2097" operator="containsText" text="Off Target">
      <formula>NOT(ISERROR(SEARCH("Off Target",E41)))</formula>
    </cfRule>
    <cfRule type="containsText" dxfId="2078" priority="2098" operator="containsText" text="On Track to be Achieved">
      <formula>NOT(ISERROR(SEARCH("On Track to be Achieved",E41)))</formula>
    </cfRule>
    <cfRule type="containsText" dxfId="2077" priority="2099" operator="containsText" text="Fully Achieved">
      <formula>NOT(ISERROR(SEARCH("Fully Achieved",E41)))</formula>
    </cfRule>
    <cfRule type="containsText" dxfId="2076" priority="2100" operator="containsText" text="Not yet due">
      <formula>NOT(ISERROR(SEARCH("Not yet due",E41)))</formula>
    </cfRule>
    <cfRule type="containsText" dxfId="2075" priority="2101" operator="containsText" text="Not Yet Due">
      <formula>NOT(ISERROR(SEARCH("Not Yet Due",E41)))</formula>
    </cfRule>
    <cfRule type="containsText" dxfId="2074" priority="2102" operator="containsText" text="Deferred">
      <formula>NOT(ISERROR(SEARCH("Deferred",E41)))</formula>
    </cfRule>
    <cfRule type="containsText" dxfId="2073" priority="2103" operator="containsText" text="Deleted">
      <formula>NOT(ISERROR(SEARCH("Deleted",E41)))</formula>
    </cfRule>
    <cfRule type="containsText" dxfId="2072" priority="2104" operator="containsText" text="In Danger of Falling Behind Target">
      <formula>NOT(ISERROR(SEARCH("In Danger of Falling Behind Target",E41)))</formula>
    </cfRule>
    <cfRule type="containsText" dxfId="2071" priority="2105" operator="containsText" text="Not yet due">
      <formula>NOT(ISERROR(SEARCH("Not yet due",E41)))</formula>
    </cfRule>
    <cfRule type="containsText" dxfId="2070" priority="2106" operator="containsText" text="Completed Behind Schedule">
      <formula>NOT(ISERROR(SEARCH("Completed Behind Schedule",E41)))</formula>
    </cfRule>
    <cfRule type="containsText" dxfId="2069" priority="2107" operator="containsText" text="Off Target">
      <formula>NOT(ISERROR(SEARCH("Off Target",E41)))</formula>
    </cfRule>
    <cfRule type="containsText" dxfId="2068" priority="2108" operator="containsText" text="In Danger of Falling Behind Target">
      <formula>NOT(ISERROR(SEARCH("In Danger of Falling Behind Target",E41)))</formula>
    </cfRule>
    <cfRule type="containsText" dxfId="2067" priority="2109" operator="containsText" text="On Track to be Achieved">
      <formula>NOT(ISERROR(SEARCH("On Track to be Achieved",E41)))</formula>
    </cfRule>
    <cfRule type="containsText" dxfId="2066" priority="2110" operator="containsText" text="Fully Achieved">
      <formula>NOT(ISERROR(SEARCH("Fully Achieved",E41)))</formula>
    </cfRule>
    <cfRule type="containsText" dxfId="2065" priority="2111" operator="containsText" text="Update not Provided">
      <formula>NOT(ISERROR(SEARCH("Update not Provided",E41)))</formula>
    </cfRule>
    <cfRule type="containsText" dxfId="2064" priority="2112" operator="containsText" text="Not yet due">
      <formula>NOT(ISERROR(SEARCH("Not yet due",E41)))</formula>
    </cfRule>
    <cfRule type="containsText" dxfId="2063" priority="2113" operator="containsText" text="Completed Behind Schedule">
      <formula>NOT(ISERROR(SEARCH("Completed Behind Schedule",E41)))</formula>
    </cfRule>
    <cfRule type="containsText" dxfId="2062" priority="2114" operator="containsText" text="Off Target">
      <formula>NOT(ISERROR(SEARCH("Off Target",E41)))</formula>
    </cfRule>
    <cfRule type="containsText" dxfId="2061" priority="2115" operator="containsText" text="In Danger of Falling Behind Target">
      <formula>NOT(ISERROR(SEARCH("In Danger of Falling Behind Target",E41)))</formula>
    </cfRule>
    <cfRule type="containsText" dxfId="2060" priority="2116" operator="containsText" text="On Track to be Achieved">
      <formula>NOT(ISERROR(SEARCH("On Track to be Achieved",E41)))</formula>
    </cfRule>
    <cfRule type="containsText" dxfId="2059" priority="2117" operator="containsText" text="Fully Achieved">
      <formula>NOT(ISERROR(SEARCH("Fully Achieved",E41)))</formula>
    </cfRule>
    <cfRule type="containsText" dxfId="2058" priority="2118" operator="containsText" text="Fully Achieved">
      <formula>NOT(ISERROR(SEARCH("Fully Achieved",E41)))</formula>
    </cfRule>
    <cfRule type="containsText" dxfId="2057" priority="2119" operator="containsText" text="Fully Achieved">
      <formula>NOT(ISERROR(SEARCH("Fully Achieved",E41)))</formula>
    </cfRule>
    <cfRule type="containsText" dxfId="2056" priority="2120" operator="containsText" text="Deferred">
      <formula>NOT(ISERROR(SEARCH("Deferred",E41)))</formula>
    </cfRule>
    <cfRule type="containsText" dxfId="2055" priority="2121" operator="containsText" text="Deleted">
      <formula>NOT(ISERROR(SEARCH("Deleted",E41)))</formula>
    </cfRule>
    <cfRule type="containsText" dxfId="2054" priority="2122" operator="containsText" text="In Danger of Falling Behind Target">
      <formula>NOT(ISERROR(SEARCH("In Danger of Falling Behind Target",E41)))</formula>
    </cfRule>
    <cfRule type="containsText" dxfId="2053" priority="2123" operator="containsText" text="Not yet due">
      <formula>NOT(ISERROR(SEARCH("Not yet due",E41)))</formula>
    </cfRule>
    <cfRule type="containsText" dxfId="2052" priority="2124" operator="containsText" text="Update not Provided">
      <formula>NOT(ISERROR(SEARCH("Update not Provided",E41)))</formula>
    </cfRule>
  </conditionalFormatting>
  <conditionalFormatting sqref="E44:E47">
    <cfRule type="containsText" dxfId="2051" priority="2053" operator="containsText" text="On track to be achieved">
      <formula>NOT(ISERROR(SEARCH("On track to be achieved",E44)))</formula>
    </cfRule>
    <cfRule type="containsText" dxfId="2050" priority="2054" operator="containsText" text="Deferred">
      <formula>NOT(ISERROR(SEARCH("Deferred",E44)))</formula>
    </cfRule>
    <cfRule type="containsText" dxfId="2049" priority="2055" operator="containsText" text="Deleted">
      <formula>NOT(ISERROR(SEARCH("Deleted",E44)))</formula>
    </cfRule>
    <cfRule type="containsText" dxfId="2048" priority="2056" operator="containsText" text="In Danger of Falling Behind Target">
      <formula>NOT(ISERROR(SEARCH("In Danger of Falling Behind Target",E44)))</formula>
    </cfRule>
    <cfRule type="containsText" dxfId="2047" priority="2057" operator="containsText" text="Not yet due">
      <formula>NOT(ISERROR(SEARCH("Not yet due",E44)))</formula>
    </cfRule>
    <cfRule type="containsText" dxfId="2046" priority="2058" operator="containsText" text="Update not Provided">
      <formula>NOT(ISERROR(SEARCH("Update not Provided",E44)))</formula>
    </cfRule>
    <cfRule type="containsText" dxfId="2045" priority="2059" operator="containsText" text="Not yet due">
      <formula>NOT(ISERROR(SEARCH("Not yet due",E44)))</formula>
    </cfRule>
    <cfRule type="containsText" dxfId="2044" priority="2060" operator="containsText" text="Completed Behind Schedule">
      <formula>NOT(ISERROR(SEARCH("Completed Behind Schedule",E44)))</formula>
    </cfRule>
    <cfRule type="containsText" dxfId="2043" priority="2061" operator="containsText" text="Off Target">
      <formula>NOT(ISERROR(SEARCH("Off Target",E44)))</formula>
    </cfRule>
    <cfRule type="containsText" dxfId="2042" priority="2062" operator="containsText" text="On Track to be Achieved">
      <formula>NOT(ISERROR(SEARCH("On Track to be Achieved",E44)))</formula>
    </cfRule>
    <cfRule type="containsText" dxfId="2041" priority="2063" operator="containsText" text="Fully Achieved">
      <formula>NOT(ISERROR(SEARCH("Fully Achieved",E44)))</formula>
    </cfRule>
    <cfRule type="containsText" dxfId="2040" priority="2064" operator="containsText" text="Not yet due">
      <formula>NOT(ISERROR(SEARCH("Not yet due",E44)))</formula>
    </cfRule>
    <cfRule type="containsText" dxfId="2039" priority="2065" operator="containsText" text="Not Yet Due">
      <formula>NOT(ISERROR(SEARCH("Not Yet Due",E44)))</formula>
    </cfRule>
    <cfRule type="containsText" dxfId="2038" priority="2066" operator="containsText" text="Deferred">
      <formula>NOT(ISERROR(SEARCH("Deferred",E44)))</formula>
    </cfRule>
    <cfRule type="containsText" dxfId="2037" priority="2067" operator="containsText" text="Deleted">
      <formula>NOT(ISERROR(SEARCH("Deleted",E44)))</formula>
    </cfRule>
    <cfRule type="containsText" dxfId="2036" priority="2068" operator="containsText" text="In Danger of Falling Behind Target">
      <formula>NOT(ISERROR(SEARCH("In Danger of Falling Behind Target",E44)))</formula>
    </cfRule>
    <cfRule type="containsText" dxfId="2035" priority="2069" operator="containsText" text="Not yet due">
      <formula>NOT(ISERROR(SEARCH("Not yet due",E44)))</formula>
    </cfRule>
    <cfRule type="containsText" dxfId="2034" priority="2070" operator="containsText" text="Completed Behind Schedule">
      <formula>NOT(ISERROR(SEARCH("Completed Behind Schedule",E44)))</formula>
    </cfRule>
    <cfRule type="containsText" dxfId="2033" priority="2071" operator="containsText" text="Off Target">
      <formula>NOT(ISERROR(SEARCH("Off Target",E44)))</formula>
    </cfRule>
    <cfRule type="containsText" dxfId="2032" priority="2072" operator="containsText" text="In Danger of Falling Behind Target">
      <formula>NOT(ISERROR(SEARCH("In Danger of Falling Behind Target",E44)))</formula>
    </cfRule>
    <cfRule type="containsText" dxfId="2031" priority="2073" operator="containsText" text="On Track to be Achieved">
      <formula>NOT(ISERROR(SEARCH("On Track to be Achieved",E44)))</formula>
    </cfRule>
    <cfRule type="containsText" dxfId="2030" priority="2074" operator="containsText" text="Fully Achieved">
      <formula>NOT(ISERROR(SEARCH("Fully Achieved",E44)))</formula>
    </cfRule>
    <cfRule type="containsText" dxfId="2029" priority="2075" operator="containsText" text="Update not Provided">
      <formula>NOT(ISERROR(SEARCH("Update not Provided",E44)))</formula>
    </cfRule>
    <cfRule type="containsText" dxfId="2028" priority="2076" operator="containsText" text="Not yet due">
      <formula>NOT(ISERROR(SEARCH("Not yet due",E44)))</formula>
    </cfRule>
    <cfRule type="containsText" dxfId="2027" priority="2077" operator="containsText" text="Completed Behind Schedule">
      <formula>NOT(ISERROR(SEARCH("Completed Behind Schedule",E44)))</formula>
    </cfRule>
    <cfRule type="containsText" dxfId="2026" priority="2078" operator="containsText" text="Off Target">
      <formula>NOT(ISERROR(SEARCH("Off Target",E44)))</formula>
    </cfRule>
    <cfRule type="containsText" dxfId="2025" priority="2079" operator="containsText" text="In Danger of Falling Behind Target">
      <formula>NOT(ISERROR(SEARCH("In Danger of Falling Behind Target",E44)))</formula>
    </cfRule>
    <cfRule type="containsText" dxfId="2024" priority="2080" operator="containsText" text="On Track to be Achieved">
      <formula>NOT(ISERROR(SEARCH("On Track to be Achieved",E44)))</formula>
    </cfRule>
    <cfRule type="containsText" dxfId="2023" priority="2081" operator="containsText" text="Fully Achieved">
      <formula>NOT(ISERROR(SEARCH("Fully Achieved",E44)))</formula>
    </cfRule>
    <cfRule type="containsText" dxfId="2022" priority="2082" operator="containsText" text="Fully Achieved">
      <formula>NOT(ISERROR(SEARCH("Fully Achieved",E44)))</formula>
    </cfRule>
    <cfRule type="containsText" dxfId="2021" priority="2083" operator="containsText" text="Fully Achieved">
      <formula>NOT(ISERROR(SEARCH("Fully Achieved",E44)))</formula>
    </cfRule>
    <cfRule type="containsText" dxfId="2020" priority="2084" operator="containsText" text="Deferred">
      <formula>NOT(ISERROR(SEARCH("Deferred",E44)))</formula>
    </cfRule>
    <cfRule type="containsText" dxfId="2019" priority="2085" operator="containsText" text="Deleted">
      <formula>NOT(ISERROR(SEARCH("Deleted",E44)))</formula>
    </cfRule>
    <cfRule type="containsText" dxfId="2018" priority="2086" operator="containsText" text="In Danger of Falling Behind Target">
      <formula>NOT(ISERROR(SEARCH("In Danger of Falling Behind Target",E44)))</formula>
    </cfRule>
    <cfRule type="containsText" dxfId="2017" priority="2087" operator="containsText" text="Not yet due">
      <formula>NOT(ISERROR(SEARCH("Not yet due",E44)))</formula>
    </cfRule>
    <cfRule type="containsText" dxfId="2016" priority="2088" operator="containsText" text="Update not Provided">
      <formula>NOT(ISERROR(SEARCH("Update not Provided",E44)))</formula>
    </cfRule>
  </conditionalFormatting>
  <conditionalFormatting sqref="E49:E50">
    <cfRule type="containsText" dxfId="2015" priority="2017" operator="containsText" text="On track to be achieved">
      <formula>NOT(ISERROR(SEARCH("On track to be achieved",E49)))</formula>
    </cfRule>
    <cfRule type="containsText" dxfId="2014" priority="2018" operator="containsText" text="Deferred">
      <formula>NOT(ISERROR(SEARCH("Deferred",E49)))</formula>
    </cfRule>
    <cfRule type="containsText" dxfId="2013" priority="2019" operator="containsText" text="Deleted">
      <formula>NOT(ISERROR(SEARCH("Deleted",E49)))</formula>
    </cfRule>
    <cfRule type="containsText" dxfId="2012" priority="2020" operator="containsText" text="In Danger of Falling Behind Target">
      <formula>NOT(ISERROR(SEARCH("In Danger of Falling Behind Target",E49)))</formula>
    </cfRule>
    <cfRule type="containsText" dxfId="2011" priority="2021" operator="containsText" text="Not yet due">
      <formula>NOT(ISERROR(SEARCH("Not yet due",E49)))</formula>
    </cfRule>
    <cfRule type="containsText" dxfId="2010" priority="2022" operator="containsText" text="Update not Provided">
      <formula>NOT(ISERROR(SEARCH("Update not Provided",E49)))</formula>
    </cfRule>
    <cfRule type="containsText" dxfId="2009" priority="2023" operator="containsText" text="Not yet due">
      <formula>NOT(ISERROR(SEARCH("Not yet due",E49)))</formula>
    </cfRule>
    <cfRule type="containsText" dxfId="2008" priority="2024" operator="containsText" text="Completed Behind Schedule">
      <formula>NOT(ISERROR(SEARCH("Completed Behind Schedule",E49)))</formula>
    </cfRule>
    <cfRule type="containsText" dxfId="2007" priority="2025" operator="containsText" text="Off Target">
      <formula>NOT(ISERROR(SEARCH("Off Target",E49)))</formula>
    </cfRule>
    <cfRule type="containsText" dxfId="2006" priority="2026" operator="containsText" text="On Track to be Achieved">
      <formula>NOT(ISERROR(SEARCH("On Track to be Achieved",E49)))</formula>
    </cfRule>
    <cfRule type="containsText" dxfId="2005" priority="2027" operator="containsText" text="Fully Achieved">
      <formula>NOT(ISERROR(SEARCH("Fully Achieved",E49)))</formula>
    </cfRule>
    <cfRule type="containsText" dxfId="2004" priority="2028" operator="containsText" text="Not yet due">
      <formula>NOT(ISERROR(SEARCH("Not yet due",E49)))</formula>
    </cfRule>
    <cfRule type="containsText" dxfId="2003" priority="2029" operator="containsText" text="Not Yet Due">
      <formula>NOT(ISERROR(SEARCH("Not Yet Due",E49)))</formula>
    </cfRule>
    <cfRule type="containsText" dxfId="2002" priority="2030" operator="containsText" text="Deferred">
      <formula>NOT(ISERROR(SEARCH("Deferred",E49)))</formula>
    </cfRule>
    <cfRule type="containsText" dxfId="2001" priority="2031" operator="containsText" text="Deleted">
      <formula>NOT(ISERROR(SEARCH("Deleted",E49)))</formula>
    </cfRule>
    <cfRule type="containsText" dxfId="2000" priority="2032" operator="containsText" text="In Danger of Falling Behind Target">
      <formula>NOT(ISERROR(SEARCH("In Danger of Falling Behind Target",E49)))</formula>
    </cfRule>
    <cfRule type="containsText" dxfId="1999" priority="2033" operator="containsText" text="Not yet due">
      <formula>NOT(ISERROR(SEARCH("Not yet due",E49)))</formula>
    </cfRule>
    <cfRule type="containsText" dxfId="1998" priority="2034" operator="containsText" text="Completed Behind Schedule">
      <formula>NOT(ISERROR(SEARCH("Completed Behind Schedule",E49)))</formula>
    </cfRule>
    <cfRule type="containsText" dxfId="1997" priority="2035" operator="containsText" text="Off Target">
      <formula>NOT(ISERROR(SEARCH("Off Target",E49)))</formula>
    </cfRule>
    <cfRule type="containsText" dxfId="1996" priority="2036" operator="containsText" text="In Danger of Falling Behind Target">
      <formula>NOT(ISERROR(SEARCH("In Danger of Falling Behind Target",E49)))</formula>
    </cfRule>
    <cfRule type="containsText" dxfId="1995" priority="2037" operator="containsText" text="On Track to be Achieved">
      <formula>NOT(ISERROR(SEARCH("On Track to be Achieved",E49)))</formula>
    </cfRule>
    <cfRule type="containsText" dxfId="1994" priority="2038" operator="containsText" text="Fully Achieved">
      <formula>NOT(ISERROR(SEARCH("Fully Achieved",E49)))</formula>
    </cfRule>
    <cfRule type="containsText" dxfId="1993" priority="2039" operator="containsText" text="Update not Provided">
      <formula>NOT(ISERROR(SEARCH("Update not Provided",E49)))</formula>
    </cfRule>
    <cfRule type="containsText" dxfId="1992" priority="2040" operator="containsText" text="Not yet due">
      <formula>NOT(ISERROR(SEARCH("Not yet due",E49)))</formula>
    </cfRule>
    <cfRule type="containsText" dxfId="1991" priority="2041" operator="containsText" text="Completed Behind Schedule">
      <formula>NOT(ISERROR(SEARCH("Completed Behind Schedule",E49)))</formula>
    </cfRule>
    <cfRule type="containsText" dxfId="1990" priority="2042" operator="containsText" text="Off Target">
      <formula>NOT(ISERROR(SEARCH("Off Target",E49)))</formula>
    </cfRule>
    <cfRule type="containsText" dxfId="1989" priority="2043" operator="containsText" text="In Danger of Falling Behind Target">
      <formula>NOT(ISERROR(SEARCH("In Danger of Falling Behind Target",E49)))</formula>
    </cfRule>
    <cfRule type="containsText" dxfId="1988" priority="2044" operator="containsText" text="On Track to be Achieved">
      <formula>NOT(ISERROR(SEARCH("On Track to be Achieved",E49)))</formula>
    </cfRule>
    <cfRule type="containsText" dxfId="1987" priority="2045" operator="containsText" text="Fully Achieved">
      <formula>NOT(ISERROR(SEARCH("Fully Achieved",E49)))</formula>
    </cfRule>
    <cfRule type="containsText" dxfId="1986" priority="2046" operator="containsText" text="Fully Achieved">
      <formula>NOT(ISERROR(SEARCH("Fully Achieved",E49)))</formula>
    </cfRule>
    <cfRule type="containsText" dxfId="1985" priority="2047" operator="containsText" text="Fully Achieved">
      <formula>NOT(ISERROR(SEARCH("Fully Achieved",E49)))</formula>
    </cfRule>
    <cfRule type="containsText" dxfId="1984" priority="2048" operator="containsText" text="Deferred">
      <formula>NOT(ISERROR(SEARCH("Deferred",E49)))</formula>
    </cfRule>
    <cfRule type="containsText" dxfId="1983" priority="2049" operator="containsText" text="Deleted">
      <formula>NOT(ISERROR(SEARCH("Deleted",E49)))</formula>
    </cfRule>
    <cfRule type="containsText" dxfId="1982" priority="2050" operator="containsText" text="In Danger of Falling Behind Target">
      <formula>NOT(ISERROR(SEARCH("In Danger of Falling Behind Target",E49)))</formula>
    </cfRule>
    <cfRule type="containsText" dxfId="1981" priority="2051" operator="containsText" text="Not yet due">
      <formula>NOT(ISERROR(SEARCH("Not yet due",E49)))</formula>
    </cfRule>
    <cfRule type="containsText" dxfId="1980" priority="2052" operator="containsText" text="Update not Provided">
      <formula>NOT(ISERROR(SEARCH("Update not Provided",E49)))</formula>
    </cfRule>
  </conditionalFormatting>
  <conditionalFormatting sqref="E52:E54">
    <cfRule type="containsText" dxfId="1979" priority="1981" operator="containsText" text="On track to be achieved">
      <formula>NOT(ISERROR(SEARCH("On track to be achieved",E52)))</formula>
    </cfRule>
    <cfRule type="containsText" dxfId="1978" priority="1982" operator="containsText" text="Deferred">
      <formula>NOT(ISERROR(SEARCH("Deferred",E52)))</formula>
    </cfRule>
    <cfRule type="containsText" dxfId="1977" priority="1983" operator="containsText" text="Deleted">
      <formula>NOT(ISERROR(SEARCH("Deleted",E52)))</formula>
    </cfRule>
    <cfRule type="containsText" dxfId="1976" priority="1984" operator="containsText" text="In Danger of Falling Behind Target">
      <formula>NOT(ISERROR(SEARCH("In Danger of Falling Behind Target",E52)))</formula>
    </cfRule>
    <cfRule type="containsText" dxfId="1975" priority="1985" operator="containsText" text="Not yet due">
      <formula>NOT(ISERROR(SEARCH("Not yet due",E52)))</formula>
    </cfRule>
    <cfRule type="containsText" dxfId="1974" priority="1986" operator="containsText" text="Update not Provided">
      <formula>NOT(ISERROR(SEARCH("Update not Provided",E52)))</formula>
    </cfRule>
    <cfRule type="containsText" dxfId="1973" priority="1987" operator="containsText" text="Not yet due">
      <formula>NOT(ISERROR(SEARCH("Not yet due",E52)))</formula>
    </cfRule>
    <cfRule type="containsText" dxfId="1972" priority="1988" operator="containsText" text="Completed Behind Schedule">
      <formula>NOT(ISERROR(SEARCH("Completed Behind Schedule",E52)))</formula>
    </cfRule>
    <cfRule type="containsText" dxfId="1971" priority="1989" operator="containsText" text="Off Target">
      <formula>NOT(ISERROR(SEARCH("Off Target",E52)))</formula>
    </cfRule>
    <cfRule type="containsText" dxfId="1970" priority="1990" operator="containsText" text="On Track to be Achieved">
      <formula>NOT(ISERROR(SEARCH("On Track to be Achieved",E52)))</formula>
    </cfRule>
    <cfRule type="containsText" dxfId="1969" priority="1991" operator="containsText" text="Fully Achieved">
      <formula>NOT(ISERROR(SEARCH("Fully Achieved",E52)))</formula>
    </cfRule>
    <cfRule type="containsText" dxfId="1968" priority="1992" operator="containsText" text="Not yet due">
      <formula>NOT(ISERROR(SEARCH("Not yet due",E52)))</formula>
    </cfRule>
    <cfRule type="containsText" dxfId="1967" priority="1993" operator="containsText" text="Not Yet Due">
      <formula>NOT(ISERROR(SEARCH("Not Yet Due",E52)))</formula>
    </cfRule>
    <cfRule type="containsText" dxfId="1966" priority="1994" operator="containsText" text="Deferred">
      <formula>NOT(ISERROR(SEARCH("Deferred",E52)))</formula>
    </cfRule>
    <cfRule type="containsText" dxfId="1965" priority="1995" operator="containsText" text="Deleted">
      <formula>NOT(ISERROR(SEARCH("Deleted",E52)))</formula>
    </cfRule>
    <cfRule type="containsText" dxfId="1964" priority="1996" operator="containsText" text="In Danger of Falling Behind Target">
      <formula>NOT(ISERROR(SEARCH("In Danger of Falling Behind Target",E52)))</formula>
    </cfRule>
    <cfRule type="containsText" dxfId="1963" priority="1997" operator="containsText" text="Not yet due">
      <formula>NOT(ISERROR(SEARCH("Not yet due",E52)))</formula>
    </cfRule>
    <cfRule type="containsText" dxfId="1962" priority="1998" operator="containsText" text="Completed Behind Schedule">
      <formula>NOT(ISERROR(SEARCH("Completed Behind Schedule",E52)))</formula>
    </cfRule>
    <cfRule type="containsText" dxfId="1961" priority="1999" operator="containsText" text="Off Target">
      <formula>NOT(ISERROR(SEARCH("Off Target",E52)))</formula>
    </cfRule>
    <cfRule type="containsText" dxfId="1960" priority="2000" operator="containsText" text="In Danger of Falling Behind Target">
      <formula>NOT(ISERROR(SEARCH("In Danger of Falling Behind Target",E52)))</formula>
    </cfRule>
    <cfRule type="containsText" dxfId="1959" priority="2001" operator="containsText" text="On Track to be Achieved">
      <formula>NOT(ISERROR(SEARCH("On Track to be Achieved",E52)))</formula>
    </cfRule>
    <cfRule type="containsText" dxfId="1958" priority="2002" operator="containsText" text="Fully Achieved">
      <formula>NOT(ISERROR(SEARCH("Fully Achieved",E52)))</formula>
    </cfRule>
    <cfRule type="containsText" dxfId="1957" priority="2003" operator="containsText" text="Update not Provided">
      <formula>NOT(ISERROR(SEARCH("Update not Provided",E52)))</formula>
    </cfRule>
    <cfRule type="containsText" dxfId="1956" priority="2004" operator="containsText" text="Not yet due">
      <formula>NOT(ISERROR(SEARCH("Not yet due",E52)))</formula>
    </cfRule>
    <cfRule type="containsText" dxfId="1955" priority="2005" operator="containsText" text="Completed Behind Schedule">
      <formula>NOT(ISERROR(SEARCH("Completed Behind Schedule",E52)))</formula>
    </cfRule>
    <cfRule type="containsText" dxfId="1954" priority="2006" operator="containsText" text="Off Target">
      <formula>NOT(ISERROR(SEARCH("Off Target",E52)))</formula>
    </cfRule>
    <cfRule type="containsText" dxfId="1953" priority="2007" operator="containsText" text="In Danger of Falling Behind Target">
      <formula>NOT(ISERROR(SEARCH("In Danger of Falling Behind Target",E52)))</formula>
    </cfRule>
    <cfRule type="containsText" dxfId="1952" priority="2008" operator="containsText" text="On Track to be Achieved">
      <formula>NOT(ISERROR(SEARCH("On Track to be Achieved",E52)))</formula>
    </cfRule>
    <cfRule type="containsText" dxfId="1951" priority="2009" operator="containsText" text="Fully Achieved">
      <formula>NOT(ISERROR(SEARCH("Fully Achieved",E52)))</formula>
    </cfRule>
    <cfRule type="containsText" dxfId="1950" priority="2010" operator="containsText" text="Fully Achieved">
      <formula>NOT(ISERROR(SEARCH("Fully Achieved",E52)))</formula>
    </cfRule>
    <cfRule type="containsText" dxfId="1949" priority="2011" operator="containsText" text="Fully Achieved">
      <formula>NOT(ISERROR(SEARCH("Fully Achieved",E52)))</formula>
    </cfRule>
    <cfRule type="containsText" dxfId="1948" priority="2012" operator="containsText" text="Deferred">
      <formula>NOT(ISERROR(SEARCH("Deferred",E52)))</formula>
    </cfRule>
    <cfRule type="containsText" dxfId="1947" priority="2013" operator="containsText" text="Deleted">
      <formula>NOT(ISERROR(SEARCH("Deleted",E52)))</formula>
    </cfRule>
    <cfRule type="containsText" dxfId="1946" priority="2014" operator="containsText" text="In Danger of Falling Behind Target">
      <formula>NOT(ISERROR(SEARCH("In Danger of Falling Behind Target",E52)))</formula>
    </cfRule>
    <cfRule type="containsText" dxfId="1945" priority="2015" operator="containsText" text="Not yet due">
      <formula>NOT(ISERROR(SEARCH("Not yet due",E52)))</formula>
    </cfRule>
    <cfRule type="containsText" dxfId="1944" priority="2016" operator="containsText" text="Update not Provided">
      <formula>NOT(ISERROR(SEARCH("Update not Provided",E52)))</formula>
    </cfRule>
  </conditionalFormatting>
  <conditionalFormatting sqref="E56:E61">
    <cfRule type="containsText" dxfId="1943" priority="1945" operator="containsText" text="On track to be achieved">
      <formula>NOT(ISERROR(SEARCH("On track to be achieved",E56)))</formula>
    </cfRule>
    <cfRule type="containsText" dxfId="1942" priority="1946" operator="containsText" text="Deferred">
      <formula>NOT(ISERROR(SEARCH("Deferred",E56)))</formula>
    </cfRule>
    <cfRule type="containsText" dxfId="1941" priority="1947" operator="containsText" text="Deleted">
      <formula>NOT(ISERROR(SEARCH("Deleted",E56)))</formula>
    </cfRule>
    <cfRule type="containsText" dxfId="1940" priority="1948" operator="containsText" text="In Danger of Falling Behind Target">
      <formula>NOT(ISERROR(SEARCH("In Danger of Falling Behind Target",E56)))</formula>
    </cfRule>
    <cfRule type="containsText" dxfId="1939" priority="1949" operator="containsText" text="Not yet due">
      <formula>NOT(ISERROR(SEARCH("Not yet due",E56)))</formula>
    </cfRule>
    <cfRule type="containsText" dxfId="1938" priority="1950" operator="containsText" text="Update not Provided">
      <formula>NOT(ISERROR(SEARCH("Update not Provided",E56)))</formula>
    </cfRule>
    <cfRule type="containsText" dxfId="1937" priority="1951" operator="containsText" text="Not yet due">
      <formula>NOT(ISERROR(SEARCH("Not yet due",E56)))</formula>
    </cfRule>
    <cfRule type="containsText" dxfId="1936" priority="1952" operator="containsText" text="Completed Behind Schedule">
      <formula>NOT(ISERROR(SEARCH("Completed Behind Schedule",E56)))</formula>
    </cfRule>
    <cfRule type="containsText" dxfId="1935" priority="1953" operator="containsText" text="Off Target">
      <formula>NOT(ISERROR(SEARCH("Off Target",E56)))</formula>
    </cfRule>
    <cfRule type="containsText" dxfId="1934" priority="1954" operator="containsText" text="On Track to be Achieved">
      <formula>NOT(ISERROR(SEARCH("On Track to be Achieved",E56)))</formula>
    </cfRule>
    <cfRule type="containsText" dxfId="1933" priority="1955" operator="containsText" text="Fully Achieved">
      <formula>NOT(ISERROR(SEARCH("Fully Achieved",E56)))</formula>
    </cfRule>
    <cfRule type="containsText" dxfId="1932" priority="1956" operator="containsText" text="Not yet due">
      <formula>NOT(ISERROR(SEARCH("Not yet due",E56)))</formula>
    </cfRule>
    <cfRule type="containsText" dxfId="1931" priority="1957" operator="containsText" text="Not Yet Due">
      <formula>NOT(ISERROR(SEARCH("Not Yet Due",E56)))</formula>
    </cfRule>
    <cfRule type="containsText" dxfId="1930" priority="1958" operator="containsText" text="Deferred">
      <formula>NOT(ISERROR(SEARCH("Deferred",E56)))</formula>
    </cfRule>
    <cfRule type="containsText" dxfId="1929" priority="1959" operator="containsText" text="Deleted">
      <formula>NOT(ISERROR(SEARCH("Deleted",E56)))</formula>
    </cfRule>
    <cfRule type="containsText" dxfId="1928" priority="1960" operator="containsText" text="In Danger of Falling Behind Target">
      <formula>NOT(ISERROR(SEARCH("In Danger of Falling Behind Target",E56)))</formula>
    </cfRule>
    <cfRule type="containsText" dxfId="1927" priority="1961" operator="containsText" text="Not yet due">
      <formula>NOT(ISERROR(SEARCH("Not yet due",E56)))</formula>
    </cfRule>
    <cfRule type="containsText" dxfId="1926" priority="1962" operator="containsText" text="Completed Behind Schedule">
      <formula>NOT(ISERROR(SEARCH("Completed Behind Schedule",E56)))</formula>
    </cfRule>
    <cfRule type="containsText" dxfId="1925" priority="1963" operator="containsText" text="Off Target">
      <formula>NOT(ISERROR(SEARCH("Off Target",E56)))</formula>
    </cfRule>
    <cfRule type="containsText" dxfId="1924" priority="1964" operator="containsText" text="In Danger of Falling Behind Target">
      <formula>NOT(ISERROR(SEARCH("In Danger of Falling Behind Target",E56)))</formula>
    </cfRule>
    <cfRule type="containsText" dxfId="1923" priority="1965" operator="containsText" text="On Track to be Achieved">
      <formula>NOT(ISERROR(SEARCH("On Track to be Achieved",E56)))</formula>
    </cfRule>
    <cfRule type="containsText" dxfId="1922" priority="1966" operator="containsText" text="Fully Achieved">
      <formula>NOT(ISERROR(SEARCH("Fully Achieved",E56)))</formula>
    </cfRule>
    <cfRule type="containsText" dxfId="1921" priority="1967" operator="containsText" text="Update not Provided">
      <formula>NOT(ISERROR(SEARCH("Update not Provided",E56)))</formula>
    </cfRule>
    <cfRule type="containsText" dxfId="1920" priority="1968" operator="containsText" text="Not yet due">
      <formula>NOT(ISERROR(SEARCH("Not yet due",E56)))</formula>
    </cfRule>
    <cfRule type="containsText" dxfId="1919" priority="1969" operator="containsText" text="Completed Behind Schedule">
      <formula>NOT(ISERROR(SEARCH("Completed Behind Schedule",E56)))</formula>
    </cfRule>
    <cfRule type="containsText" dxfId="1918" priority="1970" operator="containsText" text="Off Target">
      <formula>NOT(ISERROR(SEARCH("Off Target",E56)))</formula>
    </cfRule>
    <cfRule type="containsText" dxfId="1917" priority="1971" operator="containsText" text="In Danger of Falling Behind Target">
      <formula>NOT(ISERROR(SEARCH("In Danger of Falling Behind Target",E56)))</formula>
    </cfRule>
    <cfRule type="containsText" dxfId="1916" priority="1972" operator="containsText" text="On Track to be Achieved">
      <formula>NOT(ISERROR(SEARCH("On Track to be Achieved",E56)))</formula>
    </cfRule>
    <cfRule type="containsText" dxfId="1915" priority="1973" operator="containsText" text="Fully Achieved">
      <formula>NOT(ISERROR(SEARCH("Fully Achieved",E56)))</formula>
    </cfRule>
    <cfRule type="containsText" dxfId="1914" priority="1974" operator="containsText" text="Fully Achieved">
      <formula>NOT(ISERROR(SEARCH("Fully Achieved",E56)))</formula>
    </cfRule>
    <cfRule type="containsText" dxfId="1913" priority="1975" operator="containsText" text="Fully Achieved">
      <formula>NOT(ISERROR(SEARCH("Fully Achieved",E56)))</formula>
    </cfRule>
    <cfRule type="containsText" dxfId="1912" priority="1976" operator="containsText" text="Deferred">
      <formula>NOT(ISERROR(SEARCH("Deferred",E56)))</formula>
    </cfRule>
    <cfRule type="containsText" dxfId="1911" priority="1977" operator="containsText" text="Deleted">
      <formula>NOT(ISERROR(SEARCH("Deleted",E56)))</formula>
    </cfRule>
    <cfRule type="containsText" dxfId="1910" priority="1978" operator="containsText" text="In Danger of Falling Behind Target">
      <formula>NOT(ISERROR(SEARCH("In Danger of Falling Behind Target",E56)))</formula>
    </cfRule>
    <cfRule type="containsText" dxfId="1909" priority="1979" operator="containsText" text="Not yet due">
      <formula>NOT(ISERROR(SEARCH("Not yet due",E56)))</formula>
    </cfRule>
    <cfRule type="containsText" dxfId="1908" priority="1980" operator="containsText" text="Update not Provided">
      <formula>NOT(ISERROR(SEARCH("Update not Provided",E56)))</formula>
    </cfRule>
  </conditionalFormatting>
  <conditionalFormatting sqref="E64:E70">
    <cfRule type="containsText" dxfId="1907" priority="1909" operator="containsText" text="On track to be achieved">
      <formula>NOT(ISERROR(SEARCH("On track to be achieved",E64)))</formula>
    </cfRule>
    <cfRule type="containsText" dxfId="1906" priority="1910" operator="containsText" text="Deferred">
      <formula>NOT(ISERROR(SEARCH("Deferred",E64)))</formula>
    </cfRule>
    <cfRule type="containsText" dxfId="1905" priority="1911" operator="containsText" text="Deleted">
      <formula>NOT(ISERROR(SEARCH("Deleted",E64)))</formula>
    </cfRule>
    <cfRule type="containsText" dxfId="1904" priority="1912" operator="containsText" text="In Danger of Falling Behind Target">
      <formula>NOT(ISERROR(SEARCH("In Danger of Falling Behind Target",E64)))</formula>
    </cfRule>
    <cfRule type="containsText" dxfId="1903" priority="1913" operator="containsText" text="Not yet due">
      <formula>NOT(ISERROR(SEARCH("Not yet due",E64)))</formula>
    </cfRule>
    <cfRule type="containsText" dxfId="1902" priority="1914" operator="containsText" text="Update not Provided">
      <formula>NOT(ISERROR(SEARCH("Update not Provided",E64)))</formula>
    </cfRule>
    <cfRule type="containsText" dxfId="1901" priority="1915" operator="containsText" text="Not yet due">
      <formula>NOT(ISERROR(SEARCH("Not yet due",E64)))</formula>
    </cfRule>
    <cfRule type="containsText" dxfId="1900" priority="1916" operator="containsText" text="Completed Behind Schedule">
      <formula>NOT(ISERROR(SEARCH("Completed Behind Schedule",E64)))</formula>
    </cfRule>
    <cfRule type="containsText" dxfId="1899" priority="1917" operator="containsText" text="Off Target">
      <formula>NOT(ISERROR(SEARCH("Off Target",E64)))</formula>
    </cfRule>
    <cfRule type="containsText" dxfId="1898" priority="1918" operator="containsText" text="On Track to be Achieved">
      <formula>NOT(ISERROR(SEARCH("On Track to be Achieved",E64)))</formula>
    </cfRule>
    <cfRule type="containsText" dxfId="1897" priority="1919" operator="containsText" text="Fully Achieved">
      <formula>NOT(ISERROR(SEARCH("Fully Achieved",E64)))</formula>
    </cfRule>
    <cfRule type="containsText" dxfId="1896" priority="1920" operator="containsText" text="Not yet due">
      <formula>NOT(ISERROR(SEARCH("Not yet due",E64)))</formula>
    </cfRule>
    <cfRule type="containsText" dxfId="1895" priority="1921" operator="containsText" text="Not Yet Due">
      <formula>NOT(ISERROR(SEARCH("Not Yet Due",E64)))</formula>
    </cfRule>
    <cfRule type="containsText" dxfId="1894" priority="1922" operator="containsText" text="Deferred">
      <formula>NOT(ISERROR(SEARCH("Deferred",E64)))</formula>
    </cfRule>
    <cfRule type="containsText" dxfId="1893" priority="1923" operator="containsText" text="Deleted">
      <formula>NOT(ISERROR(SEARCH("Deleted",E64)))</formula>
    </cfRule>
    <cfRule type="containsText" dxfId="1892" priority="1924" operator="containsText" text="In Danger of Falling Behind Target">
      <formula>NOT(ISERROR(SEARCH("In Danger of Falling Behind Target",E64)))</formula>
    </cfRule>
    <cfRule type="containsText" dxfId="1891" priority="1925" operator="containsText" text="Not yet due">
      <formula>NOT(ISERROR(SEARCH("Not yet due",E64)))</formula>
    </cfRule>
    <cfRule type="containsText" dxfId="1890" priority="1926" operator="containsText" text="Completed Behind Schedule">
      <formula>NOT(ISERROR(SEARCH("Completed Behind Schedule",E64)))</formula>
    </cfRule>
    <cfRule type="containsText" dxfId="1889" priority="1927" operator="containsText" text="Off Target">
      <formula>NOT(ISERROR(SEARCH("Off Target",E64)))</formula>
    </cfRule>
    <cfRule type="containsText" dxfId="1888" priority="1928" operator="containsText" text="In Danger of Falling Behind Target">
      <formula>NOT(ISERROR(SEARCH("In Danger of Falling Behind Target",E64)))</formula>
    </cfRule>
    <cfRule type="containsText" dxfId="1887" priority="1929" operator="containsText" text="On Track to be Achieved">
      <formula>NOT(ISERROR(SEARCH("On Track to be Achieved",E64)))</formula>
    </cfRule>
    <cfRule type="containsText" dxfId="1886" priority="1930" operator="containsText" text="Fully Achieved">
      <formula>NOT(ISERROR(SEARCH("Fully Achieved",E64)))</formula>
    </cfRule>
    <cfRule type="containsText" dxfId="1885" priority="1931" operator="containsText" text="Update not Provided">
      <formula>NOT(ISERROR(SEARCH("Update not Provided",E64)))</formula>
    </cfRule>
    <cfRule type="containsText" dxfId="1884" priority="1932" operator="containsText" text="Not yet due">
      <formula>NOT(ISERROR(SEARCH("Not yet due",E64)))</formula>
    </cfRule>
    <cfRule type="containsText" dxfId="1883" priority="1933" operator="containsText" text="Completed Behind Schedule">
      <formula>NOT(ISERROR(SEARCH("Completed Behind Schedule",E64)))</formula>
    </cfRule>
    <cfRule type="containsText" dxfId="1882" priority="1934" operator="containsText" text="Off Target">
      <formula>NOT(ISERROR(SEARCH("Off Target",E64)))</formula>
    </cfRule>
    <cfRule type="containsText" dxfId="1881" priority="1935" operator="containsText" text="In Danger of Falling Behind Target">
      <formula>NOT(ISERROR(SEARCH("In Danger of Falling Behind Target",E64)))</formula>
    </cfRule>
    <cfRule type="containsText" dxfId="1880" priority="1936" operator="containsText" text="On Track to be Achieved">
      <formula>NOT(ISERROR(SEARCH("On Track to be Achieved",E64)))</formula>
    </cfRule>
    <cfRule type="containsText" dxfId="1879" priority="1937" operator="containsText" text="Fully Achieved">
      <formula>NOT(ISERROR(SEARCH("Fully Achieved",E64)))</formula>
    </cfRule>
    <cfRule type="containsText" dxfId="1878" priority="1938" operator="containsText" text="Fully Achieved">
      <formula>NOT(ISERROR(SEARCH("Fully Achieved",E64)))</formula>
    </cfRule>
    <cfRule type="containsText" dxfId="1877" priority="1939" operator="containsText" text="Fully Achieved">
      <formula>NOT(ISERROR(SEARCH("Fully Achieved",E64)))</formula>
    </cfRule>
    <cfRule type="containsText" dxfId="1876" priority="1940" operator="containsText" text="Deferred">
      <formula>NOT(ISERROR(SEARCH("Deferred",E64)))</formula>
    </cfRule>
    <cfRule type="containsText" dxfId="1875" priority="1941" operator="containsText" text="Deleted">
      <formula>NOT(ISERROR(SEARCH("Deleted",E64)))</formula>
    </cfRule>
    <cfRule type="containsText" dxfId="1874" priority="1942" operator="containsText" text="In Danger of Falling Behind Target">
      <formula>NOT(ISERROR(SEARCH("In Danger of Falling Behind Target",E64)))</formula>
    </cfRule>
    <cfRule type="containsText" dxfId="1873" priority="1943" operator="containsText" text="Not yet due">
      <formula>NOT(ISERROR(SEARCH("Not yet due",E64)))</formula>
    </cfRule>
    <cfRule type="containsText" dxfId="1872" priority="1944" operator="containsText" text="Update not Provided">
      <formula>NOT(ISERROR(SEARCH("Update not Provided",E64)))</formula>
    </cfRule>
  </conditionalFormatting>
  <conditionalFormatting sqref="E75">
    <cfRule type="containsText" dxfId="1871" priority="1873" operator="containsText" text="On track to be achieved">
      <formula>NOT(ISERROR(SEARCH("On track to be achieved",E75)))</formula>
    </cfRule>
    <cfRule type="containsText" dxfId="1870" priority="1874" operator="containsText" text="Deferred">
      <formula>NOT(ISERROR(SEARCH("Deferred",E75)))</formula>
    </cfRule>
    <cfRule type="containsText" dxfId="1869" priority="1875" operator="containsText" text="Deleted">
      <formula>NOT(ISERROR(SEARCH("Deleted",E75)))</formula>
    </cfRule>
    <cfRule type="containsText" dxfId="1868" priority="1876" operator="containsText" text="In Danger of Falling Behind Target">
      <formula>NOT(ISERROR(SEARCH("In Danger of Falling Behind Target",E75)))</formula>
    </cfRule>
    <cfRule type="containsText" dxfId="1867" priority="1877" operator="containsText" text="Not yet due">
      <formula>NOT(ISERROR(SEARCH("Not yet due",E75)))</formula>
    </cfRule>
    <cfRule type="containsText" dxfId="1866" priority="1878" operator="containsText" text="Update not Provided">
      <formula>NOT(ISERROR(SEARCH("Update not Provided",E75)))</formula>
    </cfRule>
    <cfRule type="containsText" dxfId="1865" priority="1879" operator="containsText" text="Not yet due">
      <formula>NOT(ISERROR(SEARCH("Not yet due",E75)))</formula>
    </cfRule>
    <cfRule type="containsText" dxfId="1864" priority="1880" operator="containsText" text="Completed Behind Schedule">
      <formula>NOT(ISERROR(SEARCH("Completed Behind Schedule",E75)))</formula>
    </cfRule>
    <cfRule type="containsText" dxfId="1863" priority="1881" operator="containsText" text="Off Target">
      <formula>NOT(ISERROR(SEARCH("Off Target",E75)))</formula>
    </cfRule>
    <cfRule type="containsText" dxfId="1862" priority="1882" operator="containsText" text="On Track to be Achieved">
      <formula>NOT(ISERROR(SEARCH("On Track to be Achieved",E75)))</formula>
    </cfRule>
    <cfRule type="containsText" dxfId="1861" priority="1883" operator="containsText" text="Fully Achieved">
      <formula>NOT(ISERROR(SEARCH("Fully Achieved",E75)))</formula>
    </cfRule>
    <cfRule type="containsText" dxfId="1860" priority="1884" operator="containsText" text="Not yet due">
      <formula>NOT(ISERROR(SEARCH("Not yet due",E75)))</formula>
    </cfRule>
    <cfRule type="containsText" dxfId="1859" priority="1885" operator="containsText" text="Not Yet Due">
      <formula>NOT(ISERROR(SEARCH("Not Yet Due",E75)))</formula>
    </cfRule>
    <cfRule type="containsText" dxfId="1858" priority="1886" operator="containsText" text="Deferred">
      <formula>NOT(ISERROR(SEARCH("Deferred",E75)))</formula>
    </cfRule>
    <cfRule type="containsText" dxfId="1857" priority="1887" operator="containsText" text="Deleted">
      <formula>NOT(ISERROR(SEARCH("Deleted",E75)))</formula>
    </cfRule>
    <cfRule type="containsText" dxfId="1856" priority="1888" operator="containsText" text="In Danger of Falling Behind Target">
      <formula>NOT(ISERROR(SEARCH("In Danger of Falling Behind Target",E75)))</formula>
    </cfRule>
    <cfRule type="containsText" dxfId="1855" priority="1889" operator="containsText" text="Not yet due">
      <formula>NOT(ISERROR(SEARCH("Not yet due",E75)))</formula>
    </cfRule>
    <cfRule type="containsText" dxfId="1854" priority="1890" operator="containsText" text="Completed Behind Schedule">
      <formula>NOT(ISERROR(SEARCH("Completed Behind Schedule",E75)))</formula>
    </cfRule>
    <cfRule type="containsText" dxfId="1853" priority="1891" operator="containsText" text="Off Target">
      <formula>NOT(ISERROR(SEARCH("Off Target",E75)))</formula>
    </cfRule>
    <cfRule type="containsText" dxfId="1852" priority="1892" operator="containsText" text="In Danger of Falling Behind Target">
      <formula>NOT(ISERROR(SEARCH("In Danger of Falling Behind Target",E75)))</formula>
    </cfRule>
    <cfRule type="containsText" dxfId="1851" priority="1893" operator="containsText" text="On Track to be Achieved">
      <formula>NOT(ISERROR(SEARCH("On Track to be Achieved",E75)))</formula>
    </cfRule>
    <cfRule type="containsText" dxfId="1850" priority="1894" operator="containsText" text="Fully Achieved">
      <formula>NOT(ISERROR(SEARCH("Fully Achieved",E75)))</formula>
    </cfRule>
    <cfRule type="containsText" dxfId="1849" priority="1895" operator="containsText" text="Update not Provided">
      <formula>NOT(ISERROR(SEARCH("Update not Provided",E75)))</formula>
    </cfRule>
    <cfRule type="containsText" dxfId="1848" priority="1896" operator="containsText" text="Not yet due">
      <formula>NOT(ISERROR(SEARCH("Not yet due",E75)))</formula>
    </cfRule>
    <cfRule type="containsText" dxfId="1847" priority="1897" operator="containsText" text="Completed Behind Schedule">
      <formula>NOT(ISERROR(SEARCH("Completed Behind Schedule",E75)))</formula>
    </cfRule>
    <cfRule type="containsText" dxfId="1846" priority="1898" operator="containsText" text="Off Target">
      <formula>NOT(ISERROR(SEARCH("Off Target",E75)))</formula>
    </cfRule>
    <cfRule type="containsText" dxfId="1845" priority="1899" operator="containsText" text="In Danger of Falling Behind Target">
      <formula>NOT(ISERROR(SEARCH("In Danger of Falling Behind Target",E75)))</formula>
    </cfRule>
    <cfRule type="containsText" dxfId="1844" priority="1900" operator="containsText" text="On Track to be Achieved">
      <formula>NOT(ISERROR(SEARCH("On Track to be Achieved",E75)))</formula>
    </cfRule>
    <cfRule type="containsText" dxfId="1843" priority="1901" operator="containsText" text="Fully Achieved">
      <formula>NOT(ISERROR(SEARCH("Fully Achieved",E75)))</formula>
    </cfRule>
    <cfRule type="containsText" dxfId="1842" priority="1902" operator="containsText" text="Fully Achieved">
      <formula>NOT(ISERROR(SEARCH("Fully Achieved",E75)))</formula>
    </cfRule>
    <cfRule type="containsText" dxfId="1841" priority="1903" operator="containsText" text="Fully Achieved">
      <formula>NOT(ISERROR(SEARCH("Fully Achieved",E75)))</formula>
    </cfRule>
    <cfRule type="containsText" dxfId="1840" priority="1904" operator="containsText" text="Deferred">
      <formula>NOT(ISERROR(SEARCH("Deferred",E75)))</formula>
    </cfRule>
    <cfRule type="containsText" dxfId="1839" priority="1905" operator="containsText" text="Deleted">
      <formula>NOT(ISERROR(SEARCH("Deleted",E75)))</formula>
    </cfRule>
    <cfRule type="containsText" dxfId="1838" priority="1906" operator="containsText" text="In Danger of Falling Behind Target">
      <formula>NOT(ISERROR(SEARCH("In Danger of Falling Behind Target",E75)))</formula>
    </cfRule>
    <cfRule type="containsText" dxfId="1837" priority="1907" operator="containsText" text="Not yet due">
      <formula>NOT(ISERROR(SEARCH("Not yet due",E75)))</formula>
    </cfRule>
    <cfRule type="containsText" dxfId="1836" priority="1908" operator="containsText" text="Update not Provided">
      <formula>NOT(ISERROR(SEARCH("Update not Provided",E75)))</formula>
    </cfRule>
  </conditionalFormatting>
  <conditionalFormatting sqref="E77:E83">
    <cfRule type="containsText" dxfId="1835" priority="1837" operator="containsText" text="On track to be achieved">
      <formula>NOT(ISERROR(SEARCH("On track to be achieved",E77)))</formula>
    </cfRule>
    <cfRule type="containsText" dxfId="1834" priority="1838" operator="containsText" text="Deferred">
      <formula>NOT(ISERROR(SEARCH("Deferred",E77)))</formula>
    </cfRule>
    <cfRule type="containsText" dxfId="1833" priority="1839" operator="containsText" text="Deleted">
      <formula>NOT(ISERROR(SEARCH("Deleted",E77)))</formula>
    </cfRule>
    <cfRule type="containsText" dxfId="1832" priority="1840" operator="containsText" text="In Danger of Falling Behind Target">
      <formula>NOT(ISERROR(SEARCH("In Danger of Falling Behind Target",E77)))</formula>
    </cfRule>
    <cfRule type="containsText" dxfId="1831" priority="1841" operator="containsText" text="Not yet due">
      <formula>NOT(ISERROR(SEARCH("Not yet due",E77)))</formula>
    </cfRule>
    <cfRule type="containsText" dxfId="1830" priority="1842" operator="containsText" text="Update not Provided">
      <formula>NOT(ISERROR(SEARCH("Update not Provided",E77)))</formula>
    </cfRule>
    <cfRule type="containsText" dxfId="1829" priority="1843" operator="containsText" text="Not yet due">
      <formula>NOT(ISERROR(SEARCH("Not yet due",E77)))</formula>
    </cfRule>
    <cfRule type="containsText" dxfId="1828" priority="1844" operator="containsText" text="Completed Behind Schedule">
      <formula>NOT(ISERROR(SEARCH("Completed Behind Schedule",E77)))</formula>
    </cfRule>
    <cfRule type="containsText" dxfId="1827" priority="1845" operator="containsText" text="Off Target">
      <formula>NOT(ISERROR(SEARCH("Off Target",E77)))</formula>
    </cfRule>
    <cfRule type="containsText" dxfId="1826" priority="1846" operator="containsText" text="On Track to be Achieved">
      <formula>NOT(ISERROR(SEARCH("On Track to be Achieved",E77)))</formula>
    </cfRule>
    <cfRule type="containsText" dxfId="1825" priority="1847" operator="containsText" text="Fully Achieved">
      <formula>NOT(ISERROR(SEARCH("Fully Achieved",E77)))</formula>
    </cfRule>
    <cfRule type="containsText" dxfId="1824" priority="1848" operator="containsText" text="Not yet due">
      <formula>NOT(ISERROR(SEARCH("Not yet due",E77)))</formula>
    </cfRule>
    <cfRule type="containsText" dxfId="1823" priority="1849" operator="containsText" text="Not Yet Due">
      <formula>NOT(ISERROR(SEARCH("Not Yet Due",E77)))</formula>
    </cfRule>
    <cfRule type="containsText" dxfId="1822" priority="1850" operator="containsText" text="Deferred">
      <formula>NOT(ISERROR(SEARCH("Deferred",E77)))</formula>
    </cfRule>
    <cfRule type="containsText" dxfId="1821" priority="1851" operator="containsText" text="Deleted">
      <formula>NOT(ISERROR(SEARCH("Deleted",E77)))</formula>
    </cfRule>
    <cfRule type="containsText" dxfId="1820" priority="1852" operator="containsText" text="In Danger of Falling Behind Target">
      <formula>NOT(ISERROR(SEARCH("In Danger of Falling Behind Target",E77)))</formula>
    </cfRule>
    <cfRule type="containsText" dxfId="1819" priority="1853" operator="containsText" text="Not yet due">
      <formula>NOT(ISERROR(SEARCH("Not yet due",E77)))</formula>
    </cfRule>
    <cfRule type="containsText" dxfId="1818" priority="1854" operator="containsText" text="Completed Behind Schedule">
      <formula>NOT(ISERROR(SEARCH("Completed Behind Schedule",E77)))</formula>
    </cfRule>
    <cfRule type="containsText" dxfId="1817" priority="1855" operator="containsText" text="Off Target">
      <formula>NOT(ISERROR(SEARCH("Off Target",E77)))</formula>
    </cfRule>
    <cfRule type="containsText" dxfId="1816" priority="1856" operator="containsText" text="In Danger of Falling Behind Target">
      <formula>NOT(ISERROR(SEARCH("In Danger of Falling Behind Target",E77)))</formula>
    </cfRule>
    <cfRule type="containsText" dxfId="1815" priority="1857" operator="containsText" text="On Track to be Achieved">
      <formula>NOT(ISERROR(SEARCH("On Track to be Achieved",E77)))</formula>
    </cfRule>
    <cfRule type="containsText" dxfId="1814" priority="1858" operator="containsText" text="Fully Achieved">
      <formula>NOT(ISERROR(SEARCH("Fully Achieved",E77)))</formula>
    </cfRule>
    <cfRule type="containsText" dxfId="1813" priority="1859" operator="containsText" text="Update not Provided">
      <formula>NOT(ISERROR(SEARCH("Update not Provided",E77)))</formula>
    </cfRule>
    <cfRule type="containsText" dxfId="1812" priority="1860" operator="containsText" text="Not yet due">
      <formula>NOT(ISERROR(SEARCH("Not yet due",E77)))</formula>
    </cfRule>
    <cfRule type="containsText" dxfId="1811" priority="1861" operator="containsText" text="Completed Behind Schedule">
      <formula>NOT(ISERROR(SEARCH("Completed Behind Schedule",E77)))</formula>
    </cfRule>
    <cfRule type="containsText" dxfId="1810" priority="1862" operator="containsText" text="Off Target">
      <formula>NOT(ISERROR(SEARCH("Off Target",E77)))</formula>
    </cfRule>
    <cfRule type="containsText" dxfId="1809" priority="1863" operator="containsText" text="In Danger of Falling Behind Target">
      <formula>NOT(ISERROR(SEARCH("In Danger of Falling Behind Target",E77)))</formula>
    </cfRule>
    <cfRule type="containsText" dxfId="1808" priority="1864" operator="containsText" text="On Track to be Achieved">
      <formula>NOT(ISERROR(SEARCH("On Track to be Achieved",E77)))</formula>
    </cfRule>
    <cfRule type="containsText" dxfId="1807" priority="1865" operator="containsText" text="Fully Achieved">
      <formula>NOT(ISERROR(SEARCH("Fully Achieved",E77)))</formula>
    </cfRule>
    <cfRule type="containsText" dxfId="1806" priority="1866" operator="containsText" text="Fully Achieved">
      <formula>NOT(ISERROR(SEARCH("Fully Achieved",E77)))</formula>
    </cfRule>
    <cfRule type="containsText" dxfId="1805" priority="1867" operator="containsText" text="Fully Achieved">
      <formula>NOT(ISERROR(SEARCH("Fully Achieved",E77)))</formula>
    </cfRule>
    <cfRule type="containsText" dxfId="1804" priority="1868" operator="containsText" text="Deferred">
      <formula>NOT(ISERROR(SEARCH("Deferred",E77)))</formula>
    </cfRule>
    <cfRule type="containsText" dxfId="1803" priority="1869" operator="containsText" text="Deleted">
      <formula>NOT(ISERROR(SEARCH("Deleted",E77)))</formula>
    </cfRule>
    <cfRule type="containsText" dxfId="1802" priority="1870" operator="containsText" text="In Danger of Falling Behind Target">
      <formula>NOT(ISERROR(SEARCH("In Danger of Falling Behind Target",E77)))</formula>
    </cfRule>
    <cfRule type="containsText" dxfId="1801" priority="1871" operator="containsText" text="Not yet due">
      <formula>NOT(ISERROR(SEARCH("Not yet due",E77)))</formula>
    </cfRule>
    <cfRule type="containsText" dxfId="1800" priority="1872" operator="containsText" text="Update not Provided">
      <formula>NOT(ISERROR(SEARCH("Update not Provided",E77)))</formula>
    </cfRule>
  </conditionalFormatting>
  <conditionalFormatting sqref="E85">
    <cfRule type="containsText" dxfId="1799" priority="1801" operator="containsText" text="On track to be achieved">
      <formula>NOT(ISERROR(SEARCH("On track to be achieved",E85)))</formula>
    </cfRule>
    <cfRule type="containsText" dxfId="1798" priority="1802" operator="containsText" text="Deferred">
      <formula>NOT(ISERROR(SEARCH("Deferred",E85)))</formula>
    </cfRule>
    <cfRule type="containsText" dxfId="1797" priority="1803" operator="containsText" text="Deleted">
      <formula>NOT(ISERROR(SEARCH("Deleted",E85)))</formula>
    </cfRule>
    <cfRule type="containsText" dxfId="1796" priority="1804" operator="containsText" text="In Danger of Falling Behind Target">
      <formula>NOT(ISERROR(SEARCH("In Danger of Falling Behind Target",E85)))</formula>
    </cfRule>
    <cfRule type="containsText" dxfId="1795" priority="1805" operator="containsText" text="Not yet due">
      <formula>NOT(ISERROR(SEARCH("Not yet due",E85)))</formula>
    </cfRule>
    <cfRule type="containsText" dxfId="1794" priority="1806" operator="containsText" text="Update not Provided">
      <formula>NOT(ISERROR(SEARCH("Update not Provided",E85)))</formula>
    </cfRule>
    <cfRule type="containsText" dxfId="1793" priority="1807" operator="containsText" text="Not yet due">
      <formula>NOT(ISERROR(SEARCH("Not yet due",E85)))</formula>
    </cfRule>
    <cfRule type="containsText" dxfId="1792" priority="1808" operator="containsText" text="Completed Behind Schedule">
      <formula>NOT(ISERROR(SEARCH("Completed Behind Schedule",E85)))</formula>
    </cfRule>
    <cfRule type="containsText" dxfId="1791" priority="1809" operator="containsText" text="Off Target">
      <formula>NOT(ISERROR(SEARCH("Off Target",E85)))</formula>
    </cfRule>
    <cfRule type="containsText" dxfId="1790" priority="1810" operator="containsText" text="On Track to be Achieved">
      <formula>NOT(ISERROR(SEARCH("On Track to be Achieved",E85)))</formula>
    </cfRule>
    <cfRule type="containsText" dxfId="1789" priority="1811" operator="containsText" text="Fully Achieved">
      <formula>NOT(ISERROR(SEARCH("Fully Achieved",E85)))</formula>
    </cfRule>
    <cfRule type="containsText" dxfId="1788" priority="1812" operator="containsText" text="Not yet due">
      <formula>NOT(ISERROR(SEARCH("Not yet due",E85)))</formula>
    </cfRule>
    <cfRule type="containsText" dxfId="1787" priority="1813" operator="containsText" text="Not Yet Due">
      <formula>NOT(ISERROR(SEARCH("Not Yet Due",E85)))</formula>
    </cfRule>
    <cfRule type="containsText" dxfId="1786" priority="1814" operator="containsText" text="Deferred">
      <formula>NOT(ISERROR(SEARCH("Deferred",E85)))</formula>
    </cfRule>
    <cfRule type="containsText" dxfId="1785" priority="1815" operator="containsText" text="Deleted">
      <formula>NOT(ISERROR(SEARCH("Deleted",E85)))</formula>
    </cfRule>
    <cfRule type="containsText" dxfId="1784" priority="1816" operator="containsText" text="In Danger of Falling Behind Target">
      <formula>NOT(ISERROR(SEARCH("In Danger of Falling Behind Target",E85)))</formula>
    </cfRule>
    <cfRule type="containsText" dxfId="1783" priority="1817" operator="containsText" text="Not yet due">
      <formula>NOT(ISERROR(SEARCH("Not yet due",E85)))</formula>
    </cfRule>
    <cfRule type="containsText" dxfId="1782" priority="1818" operator="containsText" text="Completed Behind Schedule">
      <formula>NOT(ISERROR(SEARCH("Completed Behind Schedule",E85)))</formula>
    </cfRule>
    <cfRule type="containsText" dxfId="1781" priority="1819" operator="containsText" text="Off Target">
      <formula>NOT(ISERROR(SEARCH("Off Target",E85)))</formula>
    </cfRule>
    <cfRule type="containsText" dxfId="1780" priority="1820" operator="containsText" text="In Danger of Falling Behind Target">
      <formula>NOT(ISERROR(SEARCH("In Danger of Falling Behind Target",E85)))</formula>
    </cfRule>
    <cfRule type="containsText" dxfId="1779" priority="1821" operator="containsText" text="On Track to be Achieved">
      <formula>NOT(ISERROR(SEARCH("On Track to be Achieved",E85)))</formula>
    </cfRule>
    <cfRule type="containsText" dxfId="1778" priority="1822" operator="containsText" text="Fully Achieved">
      <formula>NOT(ISERROR(SEARCH("Fully Achieved",E85)))</formula>
    </cfRule>
    <cfRule type="containsText" dxfId="1777" priority="1823" operator="containsText" text="Update not Provided">
      <formula>NOT(ISERROR(SEARCH("Update not Provided",E85)))</formula>
    </cfRule>
    <cfRule type="containsText" dxfId="1776" priority="1824" operator="containsText" text="Not yet due">
      <formula>NOT(ISERROR(SEARCH("Not yet due",E85)))</formula>
    </cfRule>
    <cfRule type="containsText" dxfId="1775" priority="1825" operator="containsText" text="Completed Behind Schedule">
      <formula>NOT(ISERROR(SEARCH("Completed Behind Schedule",E85)))</formula>
    </cfRule>
    <cfRule type="containsText" dxfId="1774" priority="1826" operator="containsText" text="Off Target">
      <formula>NOT(ISERROR(SEARCH("Off Target",E85)))</formula>
    </cfRule>
    <cfRule type="containsText" dxfId="1773" priority="1827" operator="containsText" text="In Danger of Falling Behind Target">
      <formula>NOT(ISERROR(SEARCH("In Danger of Falling Behind Target",E85)))</formula>
    </cfRule>
    <cfRule type="containsText" dxfId="1772" priority="1828" operator="containsText" text="On Track to be Achieved">
      <formula>NOT(ISERROR(SEARCH("On Track to be Achieved",E85)))</formula>
    </cfRule>
    <cfRule type="containsText" dxfId="1771" priority="1829" operator="containsText" text="Fully Achieved">
      <formula>NOT(ISERROR(SEARCH("Fully Achieved",E85)))</formula>
    </cfRule>
    <cfRule type="containsText" dxfId="1770" priority="1830" operator="containsText" text="Fully Achieved">
      <formula>NOT(ISERROR(SEARCH("Fully Achieved",E85)))</formula>
    </cfRule>
    <cfRule type="containsText" dxfId="1769" priority="1831" operator="containsText" text="Fully Achieved">
      <formula>NOT(ISERROR(SEARCH("Fully Achieved",E85)))</formula>
    </cfRule>
    <cfRule type="containsText" dxfId="1768" priority="1832" operator="containsText" text="Deferred">
      <formula>NOT(ISERROR(SEARCH("Deferred",E85)))</formula>
    </cfRule>
    <cfRule type="containsText" dxfId="1767" priority="1833" operator="containsText" text="Deleted">
      <formula>NOT(ISERROR(SEARCH("Deleted",E85)))</formula>
    </cfRule>
    <cfRule type="containsText" dxfId="1766" priority="1834" operator="containsText" text="In Danger of Falling Behind Target">
      <formula>NOT(ISERROR(SEARCH("In Danger of Falling Behind Target",E85)))</formula>
    </cfRule>
    <cfRule type="containsText" dxfId="1765" priority="1835" operator="containsText" text="Not yet due">
      <formula>NOT(ISERROR(SEARCH("Not yet due",E85)))</formula>
    </cfRule>
    <cfRule type="containsText" dxfId="1764" priority="1836" operator="containsText" text="Update not Provided">
      <formula>NOT(ISERROR(SEARCH("Update not Provided",E85)))</formula>
    </cfRule>
  </conditionalFormatting>
  <conditionalFormatting sqref="E87:E88">
    <cfRule type="containsText" dxfId="1763" priority="1765" operator="containsText" text="On track to be achieved">
      <formula>NOT(ISERROR(SEARCH("On track to be achieved",E87)))</formula>
    </cfRule>
    <cfRule type="containsText" dxfId="1762" priority="1766" operator="containsText" text="Deferred">
      <formula>NOT(ISERROR(SEARCH("Deferred",E87)))</formula>
    </cfRule>
    <cfRule type="containsText" dxfId="1761" priority="1767" operator="containsText" text="Deleted">
      <formula>NOT(ISERROR(SEARCH("Deleted",E87)))</formula>
    </cfRule>
    <cfRule type="containsText" dxfId="1760" priority="1768" operator="containsText" text="In Danger of Falling Behind Target">
      <formula>NOT(ISERROR(SEARCH("In Danger of Falling Behind Target",E87)))</formula>
    </cfRule>
    <cfRule type="containsText" dxfId="1759" priority="1769" operator="containsText" text="Not yet due">
      <formula>NOT(ISERROR(SEARCH("Not yet due",E87)))</formula>
    </cfRule>
    <cfRule type="containsText" dxfId="1758" priority="1770" operator="containsText" text="Update not Provided">
      <formula>NOT(ISERROR(SEARCH("Update not Provided",E87)))</formula>
    </cfRule>
    <cfRule type="containsText" dxfId="1757" priority="1771" operator="containsText" text="Not yet due">
      <formula>NOT(ISERROR(SEARCH("Not yet due",E87)))</formula>
    </cfRule>
    <cfRule type="containsText" dxfId="1756" priority="1772" operator="containsText" text="Completed Behind Schedule">
      <formula>NOT(ISERROR(SEARCH("Completed Behind Schedule",E87)))</formula>
    </cfRule>
    <cfRule type="containsText" dxfId="1755" priority="1773" operator="containsText" text="Off Target">
      <formula>NOT(ISERROR(SEARCH("Off Target",E87)))</formula>
    </cfRule>
    <cfRule type="containsText" dxfId="1754" priority="1774" operator="containsText" text="On Track to be Achieved">
      <formula>NOT(ISERROR(SEARCH("On Track to be Achieved",E87)))</formula>
    </cfRule>
    <cfRule type="containsText" dxfId="1753" priority="1775" operator="containsText" text="Fully Achieved">
      <formula>NOT(ISERROR(SEARCH("Fully Achieved",E87)))</formula>
    </cfRule>
    <cfRule type="containsText" dxfId="1752" priority="1776" operator="containsText" text="Not yet due">
      <formula>NOT(ISERROR(SEARCH("Not yet due",E87)))</formula>
    </cfRule>
    <cfRule type="containsText" dxfId="1751" priority="1777" operator="containsText" text="Not Yet Due">
      <formula>NOT(ISERROR(SEARCH("Not Yet Due",E87)))</formula>
    </cfRule>
    <cfRule type="containsText" dxfId="1750" priority="1778" operator="containsText" text="Deferred">
      <formula>NOT(ISERROR(SEARCH("Deferred",E87)))</formula>
    </cfRule>
    <cfRule type="containsText" dxfId="1749" priority="1779" operator="containsText" text="Deleted">
      <formula>NOT(ISERROR(SEARCH("Deleted",E87)))</formula>
    </cfRule>
    <cfRule type="containsText" dxfId="1748" priority="1780" operator="containsText" text="In Danger of Falling Behind Target">
      <formula>NOT(ISERROR(SEARCH("In Danger of Falling Behind Target",E87)))</formula>
    </cfRule>
    <cfRule type="containsText" dxfId="1747" priority="1781" operator="containsText" text="Not yet due">
      <formula>NOT(ISERROR(SEARCH("Not yet due",E87)))</formula>
    </cfRule>
    <cfRule type="containsText" dxfId="1746" priority="1782" operator="containsText" text="Completed Behind Schedule">
      <formula>NOT(ISERROR(SEARCH("Completed Behind Schedule",E87)))</formula>
    </cfRule>
    <cfRule type="containsText" dxfId="1745" priority="1783" operator="containsText" text="Off Target">
      <formula>NOT(ISERROR(SEARCH("Off Target",E87)))</formula>
    </cfRule>
    <cfRule type="containsText" dxfId="1744" priority="1784" operator="containsText" text="In Danger of Falling Behind Target">
      <formula>NOT(ISERROR(SEARCH("In Danger of Falling Behind Target",E87)))</formula>
    </cfRule>
    <cfRule type="containsText" dxfId="1743" priority="1785" operator="containsText" text="On Track to be Achieved">
      <formula>NOT(ISERROR(SEARCH("On Track to be Achieved",E87)))</formula>
    </cfRule>
    <cfRule type="containsText" dxfId="1742" priority="1786" operator="containsText" text="Fully Achieved">
      <formula>NOT(ISERROR(SEARCH("Fully Achieved",E87)))</formula>
    </cfRule>
    <cfRule type="containsText" dxfId="1741" priority="1787" operator="containsText" text="Update not Provided">
      <formula>NOT(ISERROR(SEARCH("Update not Provided",E87)))</formula>
    </cfRule>
    <cfRule type="containsText" dxfId="1740" priority="1788" operator="containsText" text="Not yet due">
      <formula>NOT(ISERROR(SEARCH("Not yet due",E87)))</formula>
    </cfRule>
    <cfRule type="containsText" dxfId="1739" priority="1789" operator="containsText" text="Completed Behind Schedule">
      <formula>NOT(ISERROR(SEARCH("Completed Behind Schedule",E87)))</formula>
    </cfRule>
    <cfRule type="containsText" dxfId="1738" priority="1790" operator="containsText" text="Off Target">
      <formula>NOT(ISERROR(SEARCH("Off Target",E87)))</formula>
    </cfRule>
    <cfRule type="containsText" dxfId="1737" priority="1791" operator="containsText" text="In Danger of Falling Behind Target">
      <formula>NOT(ISERROR(SEARCH("In Danger of Falling Behind Target",E87)))</formula>
    </cfRule>
    <cfRule type="containsText" dxfId="1736" priority="1792" operator="containsText" text="On Track to be Achieved">
      <formula>NOT(ISERROR(SEARCH("On Track to be Achieved",E87)))</formula>
    </cfRule>
    <cfRule type="containsText" dxfId="1735" priority="1793" operator="containsText" text="Fully Achieved">
      <formula>NOT(ISERROR(SEARCH("Fully Achieved",E87)))</formula>
    </cfRule>
    <cfRule type="containsText" dxfId="1734" priority="1794" operator="containsText" text="Fully Achieved">
      <formula>NOT(ISERROR(SEARCH("Fully Achieved",E87)))</formula>
    </cfRule>
    <cfRule type="containsText" dxfId="1733" priority="1795" operator="containsText" text="Fully Achieved">
      <formula>NOT(ISERROR(SEARCH("Fully Achieved",E87)))</formula>
    </cfRule>
    <cfRule type="containsText" dxfId="1732" priority="1796" operator="containsText" text="Deferred">
      <formula>NOT(ISERROR(SEARCH("Deferred",E87)))</formula>
    </cfRule>
    <cfRule type="containsText" dxfId="1731" priority="1797" operator="containsText" text="Deleted">
      <formula>NOT(ISERROR(SEARCH("Deleted",E87)))</formula>
    </cfRule>
    <cfRule type="containsText" dxfId="1730" priority="1798" operator="containsText" text="In Danger of Falling Behind Target">
      <formula>NOT(ISERROR(SEARCH("In Danger of Falling Behind Target",E87)))</formula>
    </cfRule>
    <cfRule type="containsText" dxfId="1729" priority="1799" operator="containsText" text="Not yet due">
      <formula>NOT(ISERROR(SEARCH("Not yet due",E87)))</formula>
    </cfRule>
    <cfRule type="containsText" dxfId="1728" priority="1800" operator="containsText" text="Update not Provided">
      <formula>NOT(ISERROR(SEARCH("Update not Provided",E87)))</formula>
    </cfRule>
  </conditionalFormatting>
  <conditionalFormatting sqref="E90:E94">
    <cfRule type="containsText" dxfId="1727" priority="1729" operator="containsText" text="On track to be achieved">
      <formula>NOT(ISERROR(SEARCH("On track to be achieved",E90)))</formula>
    </cfRule>
    <cfRule type="containsText" dxfId="1726" priority="1730" operator="containsText" text="Deferred">
      <formula>NOT(ISERROR(SEARCH("Deferred",E90)))</formula>
    </cfRule>
    <cfRule type="containsText" dxfId="1725" priority="1731" operator="containsText" text="Deleted">
      <formula>NOT(ISERROR(SEARCH("Deleted",E90)))</formula>
    </cfRule>
    <cfRule type="containsText" dxfId="1724" priority="1732" operator="containsText" text="In Danger of Falling Behind Target">
      <formula>NOT(ISERROR(SEARCH("In Danger of Falling Behind Target",E90)))</formula>
    </cfRule>
    <cfRule type="containsText" dxfId="1723" priority="1733" operator="containsText" text="Not yet due">
      <formula>NOT(ISERROR(SEARCH("Not yet due",E90)))</formula>
    </cfRule>
    <cfRule type="containsText" dxfId="1722" priority="1734" operator="containsText" text="Update not Provided">
      <formula>NOT(ISERROR(SEARCH("Update not Provided",E90)))</formula>
    </cfRule>
    <cfRule type="containsText" dxfId="1721" priority="1735" operator="containsText" text="Not yet due">
      <formula>NOT(ISERROR(SEARCH("Not yet due",E90)))</formula>
    </cfRule>
    <cfRule type="containsText" dxfId="1720" priority="1736" operator="containsText" text="Completed Behind Schedule">
      <formula>NOT(ISERROR(SEARCH("Completed Behind Schedule",E90)))</formula>
    </cfRule>
    <cfRule type="containsText" dxfId="1719" priority="1737" operator="containsText" text="Off Target">
      <formula>NOT(ISERROR(SEARCH("Off Target",E90)))</formula>
    </cfRule>
    <cfRule type="containsText" dxfId="1718" priority="1738" operator="containsText" text="On Track to be Achieved">
      <formula>NOT(ISERROR(SEARCH("On Track to be Achieved",E90)))</formula>
    </cfRule>
    <cfRule type="containsText" dxfId="1717" priority="1739" operator="containsText" text="Fully Achieved">
      <formula>NOT(ISERROR(SEARCH("Fully Achieved",E90)))</formula>
    </cfRule>
    <cfRule type="containsText" dxfId="1716" priority="1740" operator="containsText" text="Not yet due">
      <formula>NOT(ISERROR(SEARCH("Not yet due",E90)))</formula>
    </cfRule>
    <cfRule type="containsText" dxfId="1715" priority="1741" operator="containsText" text="Not Yet Due">
      <formula>NOT(ISERROR(SEARCH("Not Yet Due",E90)))</formula>
    </cfRule>
    <cfRule type="containsText" dxfId="1714" priority="1742" operator="containsText" text="Deferred">
      <formula>NOT(ISERROR(SEARCH("Deferred",E90)))</formula>
    </cfRule>
    <cfRule type="containsText" dxfId="1713" priority="1743" operator="containsText" text="Deleted">
      <formula>NOT(ISERROR(SEARCH("Deleted",E90)))</formula>
    </cfRule>
    <cfRule type="containsText" dxfId="1712" priority="1744" operator="containsText" text="In Danger of Falling Behind Target">
      <formula>NOT(ISERROR(SEARCH("In Danger of Falling Behind Target",E90)))</formula>
    </cfRule>
    <cfRule type="containsText" dxfId="1711" priority="1745" operator="containsText" text="Not yet due">
      <formula>NOT(ISERROR(SEARCH("Not yet due",E90)))</formula>
    </cfRule>
    <cfRule type="containsText" dxfId="1710" priority="1746" operator="containsText" text="Completed Behind Schedule">
      <formula>NOT(ISERROR(SEARCH("Completed Behind Schedule",E90)))</formula>
    </cfRule>
    <cfRule type="containsText" dxfId="1709" priority="1747" operator="containsText" text="Off Target">
      <formula>NOT(ISERROR(SEARCH("Off Target",E90)))</formula>
    </cfRule>
    <cfRule type="containsText" dxfId="1708" priority="1748" operator="containsText" text="In Danger of Falling Behind Target">
      <formula>NOT(ISERROR(SEARCH("In Danger of Falling Behind Target",E90)))</formula>
    </cfRule>
    <cfRule type="containsText" dxfId="1707" priority="1749" operator="containsText" text="On Track to be Achieved">
      <formula>NOT(ISERROR(SEARCH("On Track to be Achieved",E90)))</formula>
    </cfRule>
    <cfRule type="containsText" dxfId="1706" priority="1750" operator="containsText" text="Fully Achieved">
      <formula>NOT(ISERROR(SEARCH("Fully Achieved",E90)))</formula>
    </cfRule>
    <cfRule type="containsText" dxfId="1705" priority="1751" operator="containsText" text="Update not Provided">
      <formula>NOT(ISERROR(SEARCH("Update not Provided",E90)))</formula>
    </cfRule>
    <cfRule type="containsText" dxfId="1704" priority="1752" operator="containsText" text="Not yet due">
      <formula>NOT(ISERROR(SEARCH("Not yet due",E90)))</formula>
    </cfRule>
    <cfRule type="containsText" dxfId="1703" priority="1753" operator="containsText" text="Completed Behind Schedule">
      <formula>NOT(ISERROR(SEARCH("Completed Behind Schedule",E90)))</formula>
    </cfRule>
    <cfRule type="containsText" dxfId="1702" priority="1754" operator="containsText" text="Off Target">
      <formula>NOT(ISERROR(SEARCH("Off Target",E90)))</formula>
    </cfRule>
    <cfRule type="containsText" dxfId="1701" priority="1755" operator="containsText" text="In Danger of Falling Behind Target">
      <formula>NOT(ISERROR(SEARCH("In Danger of Falling Behind Target",E90)))</formula>
    </cfRule>
    <cfRule type="containsText" dxfId="1700" priority="1756" operator="containsText" text="On Track to be Achieved">
      <formula>NOT(ISERROR(SEARCH("On Track to be Achieved",E90)))</formula>
    </cfRule>
    <cfRule type="containsText" dxfId="1699" priority="1757" operator="containsText" text="Fully Achieved">
      <formula>NOT(ISERROR(SEARCH("Fully Achieved",E90)))</formula>
    </cfRule>
    <cfRule type="containsText" dxfId="1698" priority="1758" operator="containsText" text="Fully Achieved">
      <formula>NOT(ISERROR(SEARCH("Fully Achieved",E90)))</formula>
    </cfRule>
    <cfRule type="containsText" dxfId="1697" priority="1759" operator="containsText" text="Fully Achieved">
      <formula>NOT(ISERROR(SEARCH("Fully Achieved",E90)))</formula>
    </cfRule>
    <cfRule type="containsText" dxfId="1696" priority="1760" operator="containsText" text="Deferred">
      <formula>NOT(ISERROR(SEARCH("Deferred",E90)))</formula>
    </cfRule>
    <cfRule type="containsText" dxfId="1695" priority="1761" operator="containsText" text="Deleted">
      <formula>NOT(ISERROR(SEARCH("Deleted",E90)))</formula>
    </cfRule>
    <cfRule type="containsText" dxfId="1694" priority="1762" operator="containsText" text="In Danger of Falling Behind Target">
      <formula>NOT(ISERROR(SEARCH("In Danger of Falling Behind Target",E90)))</formula>
    </cfRule>
    <cfRule type="containsText" dxfId="1693" priority="1763" operator="containsText" text="Not yet due">
      <formula>NOT(ISERROR(SEARCH("Not yet due",E90)))</formula>
    </cfRule>
    <cfRule type="containsText" dxfId="1692" priority="1764" operator="containsText" text="Update not Provided">
      <formula>NOT(ISERROR(SEARCH("Update not Provided",E90)))</formula>
    </cfRule>
  </conditionalFormatting>
  <conditionalFormatting sqref="E96">
    <cfRule type="containsText" dxfId="1691" priority="1693" operator="containsText" text="On track to be achieved">
      <formula>NOT(ISERROR(SEARCH("On track to be achieved",E96)))</formula>
    </cfRule>
    <cfRule type="containsText" dxfId="1690" priority="1694" operator="containsText" text="Deferred">
      <formula>NOT(ISERROR(SEARCH("Deferred",E96)))</formula>
    </cfRule>
    <cfRule type="containsText" dxfId="1689" priority="1695" operator="containsText" text="Deleted">
      <formula>NOT(ISERROR(SEARCH("Deleted",E96)))</formula>
    </cfRule>
    <cfRule type="containsText" dxfId="1688" priority="1696" operator="containsText" text="In Danger of Falling Behind Target">
      <formula>NOT(ISERROR(SEARCH("In Danger of Falling Behind Target",E96)))</formula>
    </cfRule>
    <cfRule type="containsText" dxfId="1687" priority="1697" operator="containsText" text="Not yet due">
      <formula>NOT(ISERROR(SEARCH("Not yet due",E96)))</formula>
    </cfRule>
    <cfRule type="containsText" dxfId="1686" priority="1698" operator="containsText" text="Update not Provided">
      <formula>NOT(ISERROR(SEARCH("Update not Provided",E96)))</formula>
    </cfRule>
    <cfRule type="containsText" dxfId="1685" priority="1699" operator="containsText" text="Not yet due">
      <formula>NOT(ISERROR(SEARCH("Not yet due",E96)))</formula>
    </cfRule>
    <cfRule type="containsText" dxfId="1684" priority="1700" operator="containsText" text="Completed Behind Schedule">
      <formula>NOT(ISERROR(SEARCH("Completed Behind Schedule",E96)))</formula>
    </cfRule>
    <cfRule type="containsText" dxfId="1683" priority="1701" operator="containsText" text="Off Target">
      <formula>NOT(ISERROR(SEARCH("Off Target",E96)))</formula>
    </cfRule>
    <cfRule type="containsText" dxfId="1682" priority="1702" operator="containsText" text="On Track to be Achieved">
      <formula>NOT(ISERROR(SEARCH("On Track to be Achieved",E96)))</formula>
    </cfRule>
    <cfRule type="containsText" dxfId="1681" priority="1703" operator="containsText" text="Fully Achieved">
      <formula>NOT(ISERROR(SEARCH("Fully Achieved",E96)))</formula>
    </cfRule>
    <cfRule type="containsText" dxfId="1680" priority="1704" operator="containsText" text="Not yet due">
      <formula>NOT(ISERROR(SEARCH("Not yet due",E96)))</formula>
    </cfRule>
    <cfRule type="containsText" dxfId="1679" priority="1705" operator="containsText" text="Not Yet Due">
      <formula>NOT(ISERROR(SEARCH("Not Yet Due",E96)))</formula>
    </cfRule>
    <cfRule type="containsText" dxfId="1678" priority="1706" operator="containsText" text="Deferred">
      <formula>NOT(ISERROR(SEARCH("Deferred",E96)))</formula>
    </cfRule>
    <cfRule type="containsText" dxfId="1677" priority="1707" operator="containsText" text="Deleted">
      <formula>NOT(ISERROR(SEARCH("Deleted",E96)))</formula>
    </cfRule>
    <cfRule type="containsText" dxfId="1676" priority="1708" operator="containsText" text="In Danger of Falling Behind Target">
      <formula>NOT(ISERROR(SEARCH("In Danger of Falling Behind Target",E96)))</formula>
    </cfRule>
    <cfRule type="containsText" dxfId="1675" priority="1709" operator="containsText" text="Not yet due">
      <formula>NOT(ISERROR(SEARCH("Not yet due",E96)))</formula>
    </cfRule>
    <cfRule type="containsText" dxfId="1674" priority="1710" operator="containsText" text="Completed Behind Schedule">
      <formula>NOT(ISERROR(SEARCH("Completed Behind Schedule",E96)))</formula>
    </cfRule>
    <cfRule type="containsText" dxfId="1673" priority="1711" operator="containsText" text="Off Target">
      <formula>NOT(ISERROR(SEARCH("Off Target",E96)))</formula>
    </cfRule>
    <cfRule type="containsText" dxfId="1672" priority="1712" operator="containsText" text="In Danger of Falling Behind Target">
      <formula>NOT(ISERROR(SEARCH("In Danger of Falling Behind Target",E96)))</formula>
    </cfRule>
    <cfRule type="containsText" dxfId="1671" priority="1713" operator="containsText" text="On Track to be Achieved">
      <formula>NOT(ISERROR(SEARCH("On Track to be Achieved",E96)))</formula>
    </cfRule>
    <cfRule type="containsText" dxfId="1670" priority="1714" operator="containsText" text="Fully Achieved">
      <formula>NOT(ISERROR(SEARCH("Fully Achieved",E96)))</formula>
    </cfRule>
    <cfRule type="containsText" dxfId="1669" priority="1715" operator="containsText" text="Update not Provided">
      <formula>NOT(ISERROR(SEARCH("Update not Provided",E96)))</formula>
    </cfRule>
    <cfRule type="containsText" dxfId="1668" priority="1716" operator="containsText" text="Not yet due">
      <formula>NOT(ISERROR(SEARCH("Not yet due",E96)))</formula>
    </cfRule>
    <cfRule type="containsText" dxfId="1667" priority="1717" operator="containsText" text="Completed Behind Schedule">
      <formula>NOT(ISERROR(SEARCH("Completed Behind Schedule",E96)))</formula>
    </cfRule>
    <cfRule type="containsText" dxfId="1666" priority="1718" operator="containsText" text="Off Target">
      <formula>NOT(ISERROR(SEARCH("Off Target",E96)))</formula>
    </cfRule>
    <cfRule type="containsText" dxfId="1665" priority="1719" operator="containsText" text="In Danger of Falling Behind Target">
      <formula>NOT(ISERROR(SEARCH("In Danger of Falling Behind Target",E96)))</formula>
    </cfRule>
    <cfRule type="containsText" dxfId="1664" priority="1720" operator="containsText" text="On Track to be Achieved">
      <formula>NOT(ISERROR(SEARCH("On Track to be Achieved",E96)))</formula>
    </cfRule>
    <cfRule type="containsText" dxfId="1663" priority="1721" operator="containsText" text="Fully Achieved">
      <formula>NOT(ISERROR(SEARCH("Fully Achieved",E96)))</formula>
    </cfRule>
    <cfRule type="containsText" dxfId="1662" priority="1722" operator="containsText" text="Fully Achieved">
      <formula>NOT(ISERROR(SEARCH("Fully Achieved",E96)))</formula>
    </cfRule>
    <cfRule type="containsText" dxfId="1661" priority="1723" operator="containsText" text="Fully Achieved">
      <formula>NOT(ISERROR(SEARCH("Fully Achieved",E96)))</formula>
    </cfRule>
    <cfRule type="containsText" dxfId="1660" priority="1724" operator="containsText" text="Deferred">
      <formula>NOT(ISERROR(SEARCH("Deferred",E96)))</formula>
    </cfRule>
    <cfRule type="containsText" dxfId="1659" priority="1725" operator="containsText" text="Deleted">
      <formula>NOT(ISERROR(SEARCH("Deleted",E96)))</formula>
    </cfRule>
    <cfRule type="containsText" dxfId="1658" priority="1726" operator="containsText" text="In Danger of Falling Behind Target">
      <formula>NOT(ISERROR(SEARCH("In Danger of Falling Behind Target",E96)))</formula>
    </cfRule>
    <cfRule type="containsText" dxfId="1657" priority="1727" operator="containsText" text="Not yet due">
      <formula>NOT(ISERROR(SEARCH("Not yet due",E96)))</formula>
    </cfRule>
    <cfRule type="containsText" dxfId="1656" priority="1728" operator="containsText" text="Update not Provided">
      <formula>NOT(ISERROR(SEARCH("Update not Provided",E96)))</formula>
    </cfRule>
  </conditionalFormatting>
  <conditionalFormatting sqref="E102:E121">
    <cfRule type="containsText" dxfId="1655" priority="1657" operator="containsText" text="On track to be achieved">
      <formula>NOT(ISERROR(SEARCH("On track to be achieved",E102)))</formula>
    </cfRule>
    <cfRule type="containsText" dxfId="1654" priority="1658" operator="containsText" text="Deferred">
      <formula>NOT(ISERROR(SEARCH("Deferred",E102)))</formula>
    </cfRule>
    <cfRule type="containsText" dxfId="1653" priority="1659" operator="containsText" text="Deleted">
      <formula>NOT(ISERROR(SEARCH("Deleted",E102)))</formula>
    </cfRule>
    <cfRule type="containsText" dxfId="1652" priority="1660" operator="containsText" text="In Danger of Falling Behind Target">
      <formula>NOT(ISERROR(SEARCH("In Danger of Falling Behind Target",E102)))</formula>
    </cfRule>
    <cfRule type="containsText" dxfId="1651" priority="1661" operator="containsText" text="Not yet due">
      <formula>NOT(ISERROR(SEARCH("Not yet due",E102)))</formula>
    </cfRule>
    <cfRule type="containsText" dxfId="1650" priority="1662" operator="containsText" text="Update not Provided">
      <formula>NOT(ISERROR(SEARCH("Update not Provided",E102)))</formula>
    </cfRule>
    <cfRule type="containsText" dxfId="1649" priority="1663" operator="containsText" text="Not yet due">
      <formula>NOT(ISERROR(SEARCH("Not yet due",E102)))</formula>
    </cfRule>
    <cfRule type="containsText" dxfId="1648" priority="1664" operator="containsText" text="Completed Behind Schedule">
      <formula>NOT(ISERROR(SEARCH("Completed Behind Schedule",E102)))</formula>
    </cfRule>
    <cfRule type="containsText" dxfId="1647" priority="1665" operator="containsText" text="Off Target">
      <formula>NOT(ISERROR(SEARCH("Off Target",E102)))</formula>
    </cfRule>
    <cfRule type="containsText" dxfId="1646" priority="1666" operator="containsText" text="On Track to be Achieved">
      <formula>NOT(ISERROR(SEARCH("On Track to be Achieved",E102)))</formula>
    </cfRule>
    <cfRule type="containsText" dxfId="1645" priority="1667" operator="containsText" text="Fully Achieved">
      <formula>NOT(ISERROR(SEARCH("Fully Achieved",E102)))</formula>
    </cfRule>
    <cfRule type="containsText" dxfId="1644" priority="1668" operator="containsText" text="Not yet due">
      <formula>NOT(ISERROR(SEARCH("Not yet due",E102)))</formula>
    </cfRule>
    <cfRule type="containsText" dxfId="1643" priority="1669" operator="containsText" text="Not Yet Due">
      <formula>NOT(ISERROR(SEARCH("Not Yet Due",E102)))</formula>
    </cfRule>
    <cfRule type="containsText" dxfId="1642" priority="1670" operator="containsText" text="Deferred">
      <formula>NOT(ISERROR(SEARCH("Deferred",E102)))</formula>
    </cfRule>
    <cfRule type="containsText" dxfId="1641" priority="1671" operator="containsText" text="Deleted">
      <formula>NOT(ISERROR(SEARCH("Deleted",E102)))</formula>
    </cfRule>
    <cfRule type="containsText" dxfId="1640" priority="1672" operator="containsText" text="In Danger of Falling Behind Target">
      <formula>NOT(ISERROR(SEARCH("In Danger of Falling Behind Target",E102)))</formula>
    </cfRule>
    <cfRule type="containsText" dxfId="1639" priority="1673" operator="containsText" text="Not yet due">
      <formula>NOT(ISERROR(SEARCH("Not yet due",E102)))</formula>
    </cfRule>
    <cfRule type="containsText" dxfId="1638" priority="1674" operator="containsText" text="Completed Behind Schedule">
      <formula>NOT(ISERROR(SEARCH("Completed Behind Schedule",E102)))</formula>
    </cfRule>
    <cfRule type="containsText" dxfId="1637" priority="1675" operator="containsText" text="Off Target">
      <formula>NOT(ISERROR(SEARCH("Off Target",E102)))</formula>
    </cfRule>
    <cfRule type="containsText" dxfId="1636" priority="1676" operator="containsText" text="In Danger of Falling Behind Target">
      <formula>NOT(ISERROR(SEARCH("In Danger of Falling Behind Target",E102)))</formula>
    </cfRule>
    <cfRule type="containsText" dxfId="1635" priority="1677" operator="containsText" text="On Track to be Achieved">
      <formula>NOT(ISERROR(SEARCH("On Track to be Achieved",E102)))</formula>
    </cfRule>
    <cfRule type="containsText" dxfId="1634" priority="1678" operator="containsText" text="Fully Achieved">
      <formula>NOT(ISERROR(SEARCH("Fully Achieved",E102)))</formula>
    </cfRule>
    <cfRule type="containsText" dxfId="1633" priority="1679" operator="containsText" text="Update not Provided">
      <formula>NOT(ISERROR(SEARCH("Update not Provided",E102)))</formula>
    </cfRule>
    <cfRule type="containsText" dxfId="1632" priority="1680" operator="containsText" text="Not yet due">
      <formula>NOT(ISERROR(SEARCH("Not yet due",E102)))</formula>
    </cfRule>
    <cfRule type="containsText" dxfId="1631" priority="1681" operator="containsText" text="Completed Behind Schedule">
      <formula>NOT(ISERROR(SEARCH("Completed Behind Schedule",E102)))</formula>
    </cfRule>
    <cfRule type="containsText" dxfId="1630" priority="1682" operator="containsText" text="Off Target">
      <formula>NOT(ISERROR(SEARCH("Off Target",E102)))</formula>
    </cfRule>
    <cfRule type="containsText" dxfId="1629" priority="1683" operator="containsText" text="In Danger of Falling Behind Target">
      <formula>NOT(ISERROR(SEARCH("In Danger of Falling Behind Target",E102)))</formula>
    </cfRule>
    <cfRule type="containsText" dxfId="1628" priority="1684" operator="containsText" text="On Track to be Achieved">
      <formula>NOT(ISERROR(SEARCH("On Track to be Achieved",E102)))</formula>
    </cfRule>
    <cfRule type="containsText" dxfId="1627" priority="1685" operator="containsText" text="Fully Achieved">
      <formula>NOT(ISERROR(SEARCH("Fully Achieved",E102)))</formula>
    </cfRule>
    <cfRule type="containsText" dxfId="1626" priority="1686" operator="containsText" text="Fully Achieved">
      <formula>NOT(ISERROR(SEARCH("Fully Achieved",E102)))</formula>
    </cfRule>
    <cfRule type="containsText" dxfId="1625" priority="1687" operator="containsText" text="Fully Achieved">
      <formula>NOT(ISERROR(SEARCH("Fully Achieved",E102)))</formula>
    </cfRule>
    <cfRule type="containsText" dxfId="1624" priority="1688" operator="containsText" text="Deferred">
      <formula>NOT(ISERROR(SEARCH("Deferred",E102)))</formula>
    </cfRule>
    <cfRule type="containsText" dxfId="1623" priority="1689" operator="containsText" text="Deleted">
      <formula>NOT(ISERROR(SEARCH("Deleted",E102)))</formula>
    </cfRule>
    <cfRule type="containsText" dxfId="1622" priority="1690" operator="containsText" text="In Danger of Falling Behind Target">
      <formula>NOT(ISERROR(SEARCH("In Danger of Falling Behind Target",E102)))</formula>
    </cfRule>
    <cfRule type="containsText" dxfId="1621" priority="1691" operator="containsText" text="Not yet due">
      <formula>NOT(ISERROR(SEARCH("Not yet due",E102)))</formula>
    </cfRule>
    <cfRule type="containsText" dxfId="1620" priority="1692" operator="containsText" text="Update not Provided">
      <formula>NOT(ISERROR(SEARCH("Update not Provided",E102)))</formula>
    </cfRule>
  </conditionalFormatting>
  <conditionalFormatting sqref="E30">
    <cfRule type="containsText" dxfId="1619" priority="1621" operator="containsText" text="On track to be achieved">
      <formula>NOT(ISERROR(SEARCH("On track to be achieved",E30)))</formula>
    </cfRule>
    <cfRule type="containsText" dxfId="1618" priority="1622" operator="containsText" text="Deferred">
      <formula>NOT(ISERROR(SEARCH("Deferred",E30)))</formula>
    </cfRule>
    <cfRule type="containsText" dxfId="1617" priority="1623" operator="containsText" text="Deleted">
      <formula>NOT(ISERROR(SEARCH("Deleted",E30)))</formula>
    </cfRule>
    <cfRule type="containsText" dxfId="1616" priority="1624" operator="containsText" text="In Danger of Falling Behind Target">
      <formula>NOT(ISERROR(SEARCH("In Danger of Falling Behind Target",E30)))</formula>
    </cfRule>
    <cfRule type="containsText" dxfId="1615" priority="1625" operator="containsText" text="Not yet due">
      <formula>NOT(ISERROR(SEARCH("Not yet due",E30)))</formula>
    </cfRule>
    <cfRule type="containsText" dxfId="1614" priority="1626" operator="containsText" text="Update not Provided">
      <formula>NOT(ISERROR(SEARCH("Update not Provided",E30)))</formula>
    </cfRule>
    <cfRule type="containsText" dxfId="1613" priority="1627" operator="containsText" text="Not yet due">
      <formula>NOT(ISERROR(SEARCH("Not yet due",E30)))</formula>
    </cfRule>
    <cfRule type="containsText" dxfId="1612" priority="1628" operator="containsText" text="Completed Behind Schedule">
      <formula>NOT(ISERROR(SEARCH("Completed Behind Schedule",E30)))</formula>
    </cfRule>
    <cfRule type="containsText" dxfId="1611" priority="1629" operator="containsText" text="Off Target">
      <formula>NOT(ISERROR(SEARCH("Off Target",E30)))</formula>
    </cfRule>
    <cfRule type="containsText" dxfId="1610" priority="1630" operator="containsText" text="On Track to be Achieved">
      <formula>NOT(ISERROR(SEARCH("On Track to be Achieved",E30)))</formula>
    </cfRule>
    <cfRule type="containsText" dxfId="1609" priority="1631" operator="containsText" text="Fully Achieved">
      <formula>NOT(ISERROR(SEARCH("Fully Achieved",E30)))</formula>
    </cfRule>
    <cfRule type="containsText" dxfId="1608" priority="1632" operator="containsText" text="Not yet due">
      <formula>NOT(ISERROR(SEARCH("Not yet due",E30)))</formula>
    </cfRule>
    <cfRule type="containsText" dxfId="1607" priority="1633" operator="containsText" text="Not Yet Due">
      <formula>NOT(ISERROR(SEARCH("Not Yet Due",E30)))</formula>
    </cfRule>
    <cfRule type="containsText" dxfId="1606" priority="1634" operator="containsText" text="Deferred">
      <formula>NOT(ISERROR(SEARCH("Deferred",E30)))</formula>
    </cfRule>
    <cfRule type="containsText" dxfId="1605" priority="1635" operator="containsText" text="Deleted">
      <formula>NOT(ISERROR(SEARCH("Deleted",E30)))</formula>
    </cfRule>
    <cfRule type="containsText" dxfId="1604" priority="1636" operator="containsText" text="In Danger of Falling Behind Target">
      <formula>NOT(ISERROR(SEARCH("In Danger of Falling Behind Target",E30)))</formula>
    </cfRule>
    <cfRule type="containsText" dxfId="1603" priority="1637" operator="containsText" text="Not yet due">
      <formula>NOT(ISERROR(SEARCH("Not yet due",E30)))</formula>
    </cfRule>
    <cfRule type="containsText" dxfId="1602" priority="1638" operator="containsText" text="Completed Behind Schedule">
      <formula>NOT(ISERROR(SEARCH("Completed Behind Schedule",E30)))</formula>
    </cfRule>
    <cfRule type="containsText" dxfId="1601" priority="1639" operator="containsText" text="Off Target">
      <formula>NOT(ISERROR(SEARCH("Off Target",E30)))</formula>
    </cfRule>
    <cfRule type="containsText" dxfId="1600" priority="1640" operator="containsText" text="In Danger of Falling Behind Target">
      <formula>NOT(ISERROR(SEARCH("In Danger of Falling Behind Target",E30)))</formula>
    </cfRule>
    <cfRule type="containsText" dxfId="1599" priority="1641" operator="containsText" text="On Track to be Achieved">
      <formula>NOT(ISERROR(SEARCH("On Track to be Achieved",E30)))</formula>
    </cfRule>
    <cfRule type="containsText" dxfId="1598" priority="1642" operator="containsText" text="Fully Achieved">
      <formula>NOT(ISERROR(SEARCH("Fully Achieved",E30)))</formula>
    </cfRule>
    <cfRule type="containsText" dxfId="1597" priority="1643" operator="containsText" text="Update not Provided">
      <formula>NOT(ISERROR(SEARCH("Update not Provided",E30)))</formula>
    </cfRule>
    <cfRule type="containsText" dxfId="1596" priority="1644" operator="containsText" text="Not yet due">
      <formula>NOT(ISERROR(SEARCH("Not yet due",E30)))</formula>
    </cfRule>
    <cfRule type="containsText" dxfId="1595" priority="1645" operator="containsText" text="Completed Behind Schedule">
      <formula>NOT(ISERROR(SEARCH("Completed Behind Schedule",E30)))</formula>
    </cfRule>
    <cfRule type="containsText" dxfId="1594" priority="1646" operator="containsText" text="Off Target">
      <formula>NOT(ISERROR(SEARCH("Off Target",E30)))</formula>
    </cfRule>
    <cfRule type="containsText" dxfId="1593" priority="1647" operator="containsText" text="In Danger of Falling Behind Target">
      <formula>NOT(ISERROR(SEARCH("In Danger of Falling Behind Target",E30)))</formula>
    </cfRule>
    <cfRule type="containsText" dxfId="1592" priority="1648" operator="containsText" text="On Track to be Achieved">
      <formula>NOT(ISERROR(SEARCH("On Track to be Achieved",E30)))</formula>
    </cfRule>
    <cfRule type="containsText" dxfId="1591" priority="1649" operator="containsText" text="Fully Achieved">
      <formula>NOT(ISERROR(SEARCH("Fully Achieved",E30)))</formula>
    </cfRule>
    <cfRule type="containsText" dxfId="1590" priority="1650" operator="containsText" text="Fully Achieved">
      <formula>NOT(ISERROR(SEARCH("Fully Achieved",E30)))</formula>
    </cfRule>
    <cfRule type="containsText" dxfId="1589" priority="1651" operator="containsText" text="Fully Achieved">
      <formula>NOT(ISERROR(SEARCH("Fully Achieved",E30)))</formula>
    </cfRule>
    <cfRule type="containsText" dxfId="1588" priority="1652" operator="containsText" text="Deferred">
      <formula>NOT(ISERROR(SEARCH("Deferred",E30)))</formula>
    </cfRule>
    <cfRule type="containsText" dxfId="1587" priority="1653" operator="containsText" text="Deleted">
      <formula>NOT(ISERROR(SEARCH("Deleted",E30)))</formula>
    </cfRule>
    <cfRule type="containsText" dxfId="1586" priority="1654" operator="containsText" text="In Danger of Falling Behind Target">
      <formula>NOT(ISERROR(SEARCH("In Danger of Falling Behind Target",E30)))</formula>
    </cfRule>
    <cfRule type="containsText" dxfId="1585" priority="1655" operator="containsText" text="Not yet due">
      <formula>NOT(ISERROR(SEARCH("Not yet due",E30)))</formula>
    </cfRule>
    <cfRule type="containsText" dxfId="1584" priority="1656" operator="containsText" text="Update not Provided">
      <formula>NOT(ISERROR(SEARCH("Update not Provided",E30)))</formula>
    </cfRule>
  </conditionalFormatting>
  <conditionalFormatting sqref="E31">
    <cfRule type="containsText" dxfId="1583" priority="1585" operator="containsText" text="On track to be achieved">
      <formula>NOT(ISERROR(SEARCH("On track to be achieved",E31)))</formula>
    </cfRule>
    <cfRule type="containsText" dxfId="1582" priority="1586" operator="containsText" text="Deferred">
      <formula>NOT(ISERROR(SEARCH("Deferred",E31)))</formula>
    </cfRule>
    <cfRule type="containsText" dxfId="1581" priority="1587" operator="containsText" text="Deleted">
      <formula>NOT(ISERROR(SEARCH("Deleted",E31)))</formula>
    </cfRule>
    <cfRule type="containsText" dxfId="1580" priority="1588" operator="containsText" text="In Danger of Falling Behind Target">
      <formula>NOT(ISERROR(SEARCH("In Danger of Falling Behind Target",E31)))</formula>
    </cfRule>
    <cfRule type="containsText" dxfId="1579" priority="1589" operator="containsText" text="Not yet due">
      <formula>NOT(ISERROR(SEARCH("Not yet due",E31)))</formula>
    </cfRule>
    <cfRule type="containsText" dxfId="1578" priority="1590" operator="containsText" text="Update not Provided">
      <formula>NOT(ISERROR(SEARCH("Update not Provided",E31)))</formula>
    </cfRule>
    <cfRule type="containsText" dxfId="1577" priority="1591" operator="containsText" text="Not yet due">
      <formula>NOT(ISERROR(SEARCH("Not yet due",E31)))</formula>
    </cfRule>
    <cfRule type="containsText" dxfId="1576" priority="1592" operator="containsText" text="Completed Behind Schedule">
      <formula>NOT(ISERROR(SEARCH("Completed Behind Schedule",E31)))</formula>
    </cfRule>
    <cfRule type="containsText" dxfId="1575" priority="1593" operator="containsText" text="Off Target">
      <formula>NOT(ISERROR(SEARCH("Off Target",E31)))</formula>
    </cfRule>
    <cfRule type="containsText" dxfId="1574" priority="1594" operator="containsText" text="On Track to be Achieved">
      <formula>NOT(ISERROR(SEARCH("On Track to be Achieved",E31)))</formula>
    </cfRule>
    <cfRule type="containsText" dxfId="1573" priority="1595" operator="containsText" text="Fully Achieved">
      <formula>NOT(ISERROR(SEARCH("Fully Achieved",E31)))</formula>
    </cfRule>
    <cfRule type="containsText" dxfId="1572" priority="1596" operator="containsText" text="Not yet due">
      <formula>NOT(ISERROR(SEARCH("Not yet due",E31)))</formula>
    </cfRule>
    <cfRule type="containsText" dxfId="1571" priority="1597" operator="containsText" text="Not Yet Due">
      <formula>NOT(ISERROR(SEARCH("Not Yet Due",E31)))</formula>
    </cfRule>
    <cfRule type="containsText" dxfId="1570" priority="1598" operator="containsText" text="Deferred">
      <formula>NOT(ISERROR(SEARCH("Deferred",E31)))</formula>
    </cfRule>
    <cfRule type="containsText" dxfId="1569" priority="1599" operator="containsText" text="Deleted">
      <formula>NOT(ISERROR(SEARCH("Deleted",E31)))</formula>
    </cfRule>
    <cfRule type="containsText" dxfId="1568" priority="1600" operator="containsText" text="In Danger of Falling Behind Target">
      <formula>NOT(ISERROR(SEARCH("In Danger of Falling Behind Target",E31)))</formula>
    </cfRule>
    <cfRule type="containsText" dxfId="1567" priority="1601" operator="containsText" text="Not yet due">
      <formula>NOT(ISERROR(SEARCH("Not yet due",E31)))</formula>
    </cfRule>
    <cfRule type="containsText" dxfId="1566" priority="1602" operator="containsText" text="Completed Behind Schedule">
      <formula>NOT(ISERROR(SEARCH("Completed Behind Schedule",E31)))</formula>
    </cfRule>
    <cfRule type="containsText" dxfId="1565" priority="1603" operator="containsText" text="Off Target">
      <formula>NOT(ISERROR(SEARCH("Off Target",E31)))</formula>
    </cfRule>
    <cfRule type="containsText" dxfId="1564" priority="1604" operator="containsText" text="In Danger of Falling Behind Target">
      <formula>NOT(ISERROR(SEARCH("In Danger of Falling Behind Target",E31)))</formula>
    </cfRule>
    <cfRule type="containsText" dxfId="1563" priority="1605" operator="containsText" text="On Track to be Achieved">
      <formula>NOT(ISERROR(SEARCH("On Track to be Achieved",E31)))</formula>
    </cfRule>
    <cfRule type="containsText" dxfId="1562" priority="1606" operator="containsText" text="Fully Achieved">
      <formula>NOT(ISERROR(SEARCH("Fully Achieved",E31)))</formula>
    </cfRule>
    <cfRule type="containsText" dxfId="1561" priority="1607" operator="containsText" text="Update not Provided">
      <formula>NOT(ISERROR(SEARCH("Update not Provided",E31)))</formula>
    </cfRule>
    <cfRule type="containsText" dxfId="1560" priority="1608" operator="containsText" text="Not yet due">
      <formula>NOT(ISERROR(SEARCH("Not yet due",E31)))</formula>
    </cfRule>
    <cfRule type="containsText" dxfId="1559" priority="1609" operator="containsText" text="Completed Behind Schedule">
      <formula>NOT(ISERROR(SEARCH("Completed Behind Schedule",E31)))</formula>
    </cfRule>
    <cfRule type="containsText" dxfId="1558" priority="1610" operator="containsText" text="Off Target">
      <formula>NOT(ISERROR(SEARCH("Off Target",E31)))</formula>
    </cfRule>
    <cfRule type="containsText" dxfId="1557" priority="1611" operator="containsText" text="In Danger of Falling Behind Target">
      <formula>NOT(ISERROR(SEARCH("In Danger of Falling Behind Target",E31)))</formula>
    </cfRule>
    <cfRule type="containsText" dxfId="1556" priority="1612" operator="containsText" text="On Track to be Achieved">
      <formula>NOT(ISERROR(SEARCH("On Track to be Achieved",E31)))</formula>
    </cfRule>
    <cfRule type="containsText" dxfId="1555" priority="1613" operator="containsText" text="Fully Achieved">
      <formula>NOT(ISERROR(SEARCH("Fully Achieved",E31)))</formula>
    </cfRule>
    <cfRule type="containsText" dxfId="1554" priority="1614" operator="containsText" text="Fully Achieved">
      <formula>NOT(ISERROR(SEARCH("Fully Achieved",E31)))</formula>
    </cfRule>
    <cfRule type="containsText" dxfId="1553" priority="1615" operator="containsText" text="Fully Achieved">
      <formula>NOT(ISERROR(SEARCH("Fully Achieved",E31)))</formula>
    </cfRule>
    <cfRule type="containsText" dxfId="1552" priority="1616" operator="containsText" text="Deferred">
      <formula>NOT(ISERROR(SEARCH("Deferred",E31)))</formula>
    </cfRule>
    <cfRule type="containsText" dxfId="1551" priority="1617" operator="containsText" text="Deleted">
      <formula>NOT(ISERROR(SEARCH("Deleted",E31)))</formula>
    </cfRule>
    <cfRule type="containsText" dxfId="1550" priority="1618" operator="containsText" text="In Danger of Falling Behind Target">
      <formula>NOT(ISERROR(SEARCH("In Danger of Falling Behind Target",E31)))</formula>
    </cfRule>
    <cfRule type="containsText" dxfId="1549" priority="1619" operator="containsText" text="Not yet due">
      <formula>NOT(ISERROR(SEARCH("Not yet due",E31)))</formula>
    </cfRule>
    <cfRule type="containsText" dxfId="1548" priority="1620" operator="containsText" text="Update not Provided">
      <formula>NOT(ISERROR(SEARCH("Update not Provided",E31)))</formula>
    </cfRule>
  </conditionalFormatting>
  <conditionalFormatting sqref="E33">
    <cfRule type="containsText" dxfId="1547" priority="1549" operator="containsText" text="On track to be achieved">
      <formula>NOT(ISERROR(SEARCH("On track to be achieved",E33)))</formula>
    </cfRule>
    <cfRule type="containsText" dxfId="1546" priority="1550" operator="containsText" text="Deferred">
      <formula>NOT(ISERROR(SEARCH("Deferred",E33)))</formula>
    </cfRule>
    <cfRule type="containsText" dxfId="1545" priority="1551" operator="containsText" text="Deleted">
      <formula>NOT(ISERROR(SEARCH("Deleted",E33)))</formula>
    </cfRule>
    <cfRule type="containsText" dxfId="1544" priority="1552" operator="containsText" text="In Danger of Falling Behind Target">
      <formula>NOT(ISERROR(SEARCH("In Danger of Falling Behind Target",E33)))</formula>
    </cfRule>
    <cfRule type="containsText" dxfId="1543" priority="1553" operator="containsText" text="Not yet due">
      <formula>NOT(ISERROR(SEARCH("Not yet due",E33)))</formula>
    </cfRule>
    <cfRule type="containsText" dxfId="1542" priority="1554" operator="containsText" text="Update not Provided">
      <formula>NOT(ISERROR(SEARCH("Update not Provided",E33)))</formula>
    </cfRule>
    <cfRule type="containsText" dxfId="1541" priority="1555" operator="containsText" text="Not yet due">
      <formula>NOT(ISERROR(SEARCH("Not yet due",E33)))</formula>
    </cfRule>
    <cfRule type="containsText" dxfId="1540" priority="1556" operator="containsText" text="Completed Behind Schedule">
      <formula>NOT(ISERROR(SEARCH("Completed Behind Schedule",E33)))</formula>
    </cfRule>
    <cfRule type="containsText" dxfId="1539" priority="1557" operator="containsText" text="Off Target">
      <formula>NOT(ISERROR(SEARCH("Off Target",E33)))</formula>
    </cfRule>
    <cfRule type="containsText" dxfId="1538" priority="1558" operator="containsText" text="On Track to be Achieved">
      <formula>NOT(ISERROR(SEARCH("On Track to be Achieved",E33)))</formula>
    </cfRule>
    <cfRule type="containsText" dxfId="1537" priority="1559" operator="containsText" text="Fully Achieved">
      <formula>NOT(ISERROR(SEARCH("Fully Achieved",E33)))</formula>
    </cfRule>
    <cfRule type="containsText" dxfId="1536" priority="1560" operator="containsText" text="Not yet due">
      <formula>NOT(ISERROR(SEARCH("Not yet due",E33)))</formula>
    </cfRule>
    <cfRule type="containsText" dxfId="1535" priority="1561" operator="containsText" text="Not Yet Due">
      <formula>NOT(ISERROR(SEARCH("Not Yet Due",E33)))</formula>
    </cfRule>
    <cfRule type="containsText" dxfId="1534" priority="1562" operator="containsText" text="Deferred">
      <formula>NOT(ISERROR(SEARCH("Deferred",E33)))</formula>
    </cfRule>
    <cfRule type="containsText" dxfId="1533" priority="1563" operator="containsText" text="Deleted">
      <formula>NOT(ISERROR(SEARCH("Deleted",E33)))</formula>
    </cfRule>
    <cfRule type="containsText" dxfId="1532" priority="1564" operator="containsText" text="In Danger of Falling Behind Target">
      <formula>NOT(ISERROR(SEARCH("In Danger of Falling Behind Target",E33)))</formula>
    </cfRule>
    <cfRule type="containsText" dxfId="1531" priority="1565" operator="containsText" text="Not yet due">
      <formula>NOT(ISERROR(SEARCH("Not yet due",E33)))</formula>
    </cfRule>
    <cfRule type="containsText" dxfId="1530" priority="1566" operator="containsText" text="Completed Behind Schedule">
      <formula>NOT(ISERROR(SEARCH("Completed Behind Schedule",E33)))</formula>
    </cfRule>
    <cfRule type="containsText" dxfId="1529" priority="1567" operator="containsText" text="Off Target">
      <formula>NOT(ISERROR(SEARCH("Off Target",E33)))</formula>
    </cfRule>
    <cfRule type="containsText" dxfId="1528" priority="1568" operator="containsText" text="In Danger of Falling Behind Target">
      <formula>NOT(ISERROR(SEARCH("In Danger of Falling Behind Target",E33)))</formula>
    </cfRule>
    <cfRule type="containsText" dxfId="1527" priority="1569" operator="containsText" text="On Track to be Achieved">
      <formula>NOT(ISERROR(SEARCH("On Track to be Achieved",E33)))</formula>
    </cfRule>
    <cfRule type="containsText" dxfId="1526" priority="1570" operator="containsText" text="Fully Achieved">
      <formula>NOT(ISERROR(SEARCH("Fully Achieved",E33)))</formula>
    </cfRule>
    <cfRule type="containsText" dxfId="1525" priority="1571" operator="containsText" text="Update not Provided">
      <formula>NOT(ISERROR(SEARCH("Update not Provided",E33)))</formula>
    </cfRule>
    <cfRule type="containsText" dxfId="1524" priority="1572" operator="containsText" text="Not yet due">
      <formula>NOT(ISERROR(SEARCH("Not yet due",E33)))</formula>
    </cfRule>
    <cfRule type="containsText" dxfId="1523" priority="1573" operator="containsText" text="Completed Behind Schedule">
      <formula>NOT(ISERROR(SEARCH("Completed Behind Schedule",E33)))</formula>
    </cfRule>
    <cfRule type="containsText" dxfId="1522" priority="1574" operator="containsText" text="Off Target">
      <formula>NOT(ISERROR(SEARCH("Off Target",E33)))</formula>
    </cfRule>
    <cfRule type="containsText" dxfId="1521" priority="1575" operator="containsText" text="In Danger of Falling Behind Target">
      <formula>NOT(ISERROR(SEARCH("In Danger of Falling Behind Target",E33)))</formula>
    </cfRule>
    <cfRule type="containsText" dxfId="1520" priority="1576" operator="containsText" text="On Track to be Achieved">
      <formula>NOT(ISERROR(SEARCH("On Track to be Achieved",E33)))</formula>
    </cfRule>
    <cfRule type="containsText" dxfId="1519" priority="1577" operator="containsText" text="Fully Achieved">
      <formula>NOT(ISERROR(SEARCH("Fully Achieved",E33)))</formula>
    </cfRule>
    <cfRule type="containsText" dxfId="1518" priority="1578" operator="containsText" text="Fully Achieved">
      <formula>NOT(ISERROR(SEARCH("Fully Achieved",E33)))</formula>
    </cfRule>
    <cfRule type="containsText" dxfId="1517" priority="1579" operator="containsText" text="Fully Achieved">
      <formula>NOT(ISERROR(SEARCH("Fully Achieved",E33)))</formula>
    </cfRule>
    <cfRule type="containsText" dxfId="1516" priority="1580" operator="containsText" text="Deferred">
      <formula>NOT(ISERROR(SEARCH("Deferred",E33)))</formula>
    </cfRule>
    <cfRule type="containsText" dxfId="1515" priority="1581" operator="containsText" text="Deleted">
      <formula>NOT(ISERROR(SEARCH("Deleted",E33)))</formula>
    </cfRule>
    <cfRule type="containsText" dxfId="1514" priority="1582" operator="containsText" text="In Danger of Falling Behind Target">
      <formula>NOT(ISERROR(SEARCH("In Danger of Falling Behind Target",E33)))</formula>
    </cfRule>
    <cfRule type="containsText" dxfId="1513" priority="1583" operator="containsText" text="Not yet due">
      <formula>NOT(ISERROR(SEARCH("Not yet due",E33)))</formula>
    </cfRule>
    <cfRule type="containsText" dxfId="1512" priority="1584" operator="containsText" text="Update not Provided">
      <formula>NOT(ISERROR(SEARCH("Update not Provided",E33)))</formula>
    </cfRule>
  </conditionalFormatting>
  <conditionalFormatting sqref="E62 E55 E51 E48 E42:E43 E39:E40 E36:E37 E34">
    <cfRule type="containsText" dxfId="1511" priority="1513" operator="containsText" text="On track to be achieved">
      <formula>NOT(ISERROR(SEARCH("On track to be achieved",E34)))</formula>
    </cfRule>
    <cfRule type="containsText" dxfId="1510" priority="1514" operator="containsText" text="Deferred">
      <formula>NOT(ISERROR(SEARCH("Deferred",E34)))</formula>
    </cfRule>
    <cfRule type="containsText" dxfId="1509" priority="1515" operator="containsText" text="Deleted">
      <formula>NOT(ISERROR(SEARCH("Deleted",E34)))</formula>
    </cfRule>
    <cfRule type="containsText" dxfId="1508" priority="1516" operator="containsText" text="In Danger of Falling Behind Target">
      <formula>NOT(ISERROR(SEARCH("In Danger of Falling Behind Target",E34)))</formula>
    </cfRule>
    <cfRule type="containsText" dxfId="1507" priority="1517" operator="containsText" text="Not yet due">
      <formula>NOT(ISERROR(SEARCH("Not yet due",E34)))</formula>
    </cfRule>
    <cfRule type="containsText" dxfId="1506" priority="1518" operator="containsText" text="Update not Provided">
      <formula>NOT(ISERROR(SEARCH("Update not Provided",E34)))</formula>
    </cfRule>
    <cfRule type="containsText" dxfId="1505" priority="1519" operator="containsText" text="Not yet due">
      <formula>NOT(ISERROR(SEARCH("Not yet due",E34)))</formula>
    </cfRule>
    <cfRule type="containsText" dxfId="1504" priority="1520" operator="containsText" text="Completed Behind Schedule">
      <formula>NOT(ISERROR(SEARCH("Completed Behind Schedule",E34)))</formula>
    </cfRule>
    <cfRule type="containsText" dxfId="1503" priority="1521" operator="containsText" text="Off Target">
      <formula>NOT(ISERROR(SEARCH("Off Target",E34)))</formula>
    </cfRule>
    <cfRule type="containsText" dxfId="1502" priority="1522" operator="containsText" text="On Track to be Achieved">
      <formula>NOT(ISERROR(SEARCH("On Track to be Achieved",E34)))</formula>
    </cfRule>
    <cfRule type="containsText" dxfId="1501" priority="1523" operator="containsText" text="Fully Achieved">
      <formula>NOT(ISERROR(SEARCH("Fully Achieved",E34)))</formula>
    </cfRule>
    <cfRule type="containsText" dxfId="1500" priority="1524" operator="containsText" text="Not yet due">
      <formula>NOT(ISERROR(SEARCH("Not yet due",E34)))</formula>
    </cfRule>
    <cfRule type="containsText" dxfId="1499" priority="1525" operator="containsText" text="Not Yet Due">
      <formula>NOT(ISERROR(SEARCH("Not Yet Due",E34)))</formula>
    </cfRule>
    <cfRule type="containsText" dxfId="1498" priority="1526" operator="containsText" text="Deferred">
      <formula>NOT(ISERROR(SEARCH("Deferred",E34)))</formula>
    </cfRule>
    <cfRule type="containsText" dxfId="1497" priority="1527" operator="containsText" text="Deleted">
      <formula>NOT(ISERROR(SEARCH("Deleted",E34)))</formula>
    </cfRule>
    <cfRule type="containsText" dxfId="1496" priority="1528" operator="containsText" text="In Danger of Falling Behind Target">
      <formula>NOT(ISERROR(SEARCH("In Danger of Falling Behind Target",E34)))</formula>
    </cfRule>
    <cfRule type="containsText" dxfId="1495" priority="1529" operator="containsText" text="Not yet due">
      <formula>NOT(ISERROR(SEARCH("Not yet due",E34)))</formula>
    </cfRule>
    <cfRule type="containsText" dxfId="1494" priority="1530" operator="containsText" text="Completed Behind Schedule">
      <formula>NOT(ISERROR(SEARCH("Completed Behind Schedule",E34)))</formula>
    </cfRule>
    <cfRule type="containsText" dxfId="1493" priority="1531" operator="containsText" text="Off Target">
      <formula>NOT(ISERROR(SEARCH("Off Target",E34)))</formula>
    </cfRule>
    <cfRule type="containsText" dxfId="1492" priority="1532" operator="containsText" text="In Danger of Falling Behind Target">
      <formula>NOT(ISERROR(SEARCH("In Danger of Falling Behind Target",E34)))</formula>
    </cfRule>
    <cfRule type="containsText" dxfId="1491" priority="1533" operator="containsText" text="On Track to be Achieved">
      <formula>NOT(ISERROR(SEARCH("On Track to be Achieved",E34)))</formula>
    </cfRule>
    <cfRule type="containsText" dxfId="1490" priority="1534" operator="containsText" text="Fully Achieved">
      <formula>NOT(ISERROR(SEARCH("Fully Achieved",E34)))</formula>
    </cfRule>
    <cfRule type="containsText" dxfId="1489" priority="1535" operator="containsText" text="Update not Provided">
      <formula>NOT(ISERROR(SEARCH("Update not Provided",E34)))</formula>
    </cfRule>
    <cfRule type="containsText" dxfId="1488" priority="1536" operator="containsText" text="Not yet due">
      <formula>NOT(ISERROR(SEARCH("Not yet due",E34)))</formula>
    </cfRule>
    <cfRule type="containsText" dxfId="1487" priority="1537" operator="containsText" text="Completed Behind Schedule">
      <formula>NOT(ISERROR(SEARCH("Completed Behind Schedule",E34)))</formula>
    </cfRule>
    <cfRule type="containsText" dxfId="1486" priority="1538" operator="containsText" text="Off Target">
      <formula>NOT(ISERROR(SEARCH("Off Target",E34)))</formula>
    </cfRule>
    <cfRule type="containsText" dxfId="1485" priority="1539" operator="containsText" text="In Danger of Falling Behind Target">
      <formula>NOT(ISERROR(SEARCH("In Danger of Falling Behind Target",E34)))</formula>
    </cfRule>
    <cfRule type="containsText" dxfId="1484" priority="1540" operator="containsText" text="On Track to be Achieved">
      <formula>NOT(ISERROR(SEARCH("On Track to be Achieved",E34)))</formula>
    </cfRule>
    <cfRule type="containsText" dxfId="1483" priority="1541" operator="containsText" text="Fully Achieved">
      <formula>NOT(ISERROR(SEARCH("Fully Achieved",E34)))</formula>
    </cfRule>
    <cfRule type="containsText" dxfId="1482" priority="1542" operator="containsText" text="Fully Achieved">
      <formula>NOT(ISERROR(SEARCH("Fully Achieved",E34)))</formula>
    </cfRule>
    <cfRule type="containsText" dxfId="1481" priority="1543" operator="containsText" text="Fully Achieved">
      <formula>NOT(ISERROR(SEARCH("Fully Achieved",E34)))</formula>
    </cfRule>
    <cfRule type="containsText" dxfId="1480" priority="1544" operator="containsText" text="Deferred">
      <formula>NOT(ISERROR(SEARCH("Deferred",E34)))</formula>
    </cfRule>
    <cfRule type="containsText" dxfId="1479" priority="1545" operator="containsText" text="Deleted">
      <formula>NOT(ISERROR(SEARCH("Deleted",E34)))</formula>
    </cfRule>
    <cfRule type="containsText" dxfId="1478" priority="1546" operator="containsText" text="In Danger of Falling Behind Target">
      <formula>NOT(ISERROR(SEARCH("In Danger of Falling Behind Target",E34)))</formula>
    </cfRule>
    <cfRule type="containsText" dxfId="1477" priority="1547" operator="containsText" text="Not yet due">
      <formula>NOT(ISERROR(SEARCH("Not yet due",E34)))</formula>
    </cfRule>
    <cfRule type="containsText" dxfId="1476" priority="1548" operator="containsText" text="Update not Provided">
      <formula>NOT(ISERROR(SEARCH("Update not Provided",E34)))</formula>
    </cfRule>
  </conditionalFormatting>
  <conditionalFormatting sqref="E71">
    <cfRule type="containsText" dxfId="1475" priority="1477" operator="containsText" text="On track to be achieved">
      <formula>NOT(ISERROR(SEARCH("On track to be achieved",E71)))</formula>
    </cfRule>
    <cfRule type="containsText" dxfId="1474" priority="1478" operator="containsText" text="Deferred">
      <formula>NOT(ISERROR(SEARCH("Deferred",E71)))</formula>
    </cfRule>
    <cfRule type="containsText" dxfId="1473" priority="1479" operator="containsText" text="Deleted">
      <formula>NOT(ISERROR(SEARCH("Deleted",E71)))</formula>
    </cfRule>
    <cfRule type="containsText" dxfId="1472" priority="1480" operator="containsText" text="In Danger of Falling Behind Target">
      <formula>NOT(ISERROR(SEARCH("In Danger of Falling Behind Target",E71)))</formula>
    </cfRule>
    <cfRule type="containsText" dxfId="1471" priority="1481" operator="containsText" text="Not yet due">
      <formula>NOT(ISERROR(SEARCH("Not yet due",E71)))</formula>
    </cfRule>
    <cfRule type="containsText" dxfId="1470" priority="1482" operator="containsText" text="Update not Provided">
      <formula>NOT(ISERROR(SEARCH("Update not Provided",E71)))</formula>
    </cfRule>
    <cfRule type="containsText" dxfId="1469" priority="1483" operator="containsText" text="Not yet due">
      <formula>NOT(ISERROR(SEARCH("Not yet due",E71)))</formula>
    </cfRule>
    <cfRule type="containsText" dxfId="1468" priority="1484" operator="containsText" text="Completed Behind Schedule">
      <formula>NOT(ISERROR(SEARCH("Completed Behind Schedule",E71)))</formula>
    </cfRule>
    <cfRule type="containsText" dxfId="1467" priority="1485" operator="containsText" text="Off Target">
      <formula>NOT(ISERROR(SEARCH("Off Target",E71)))</formula>
    </cfRule>
    <cfRule type="containsText" dxfId="1466" priority="1486" operator="containsText" text="On Track to be Achieved">
      <formula>NOT(ISERROR(SEARCH("On Track to be Achieved",E71)))</formula>
    </cfRule>
    <cfRule type="containsText" dxfId="1465" priority="1487" operator="containsText" text="Fully Achieved">
      <formula>NOT(ISERROR(SEARCH("Fully Achieved",E71)))</formula>
    </cfRule>
    <cfRule type="containsText" dxfId="1464" priority="1488" operator="containsText" text="Not yet due">
      <formula>NOT(ISERROR(SEARCH("Not yet due",E71)))</formula>
    </cfRule>
    <cfRule type="containsText" dxfId="1463" priority="1489" operator="containsText" text="Not Yet Due">
      <formula>NOT(ISERROR(SEARCH("Not Yet Due",E71)))</formula>
    </cfRule>
    <cfRule type="containsText" dxfId="1462" priority="1490" operator="containsText" text="Deferred">
      <formula>NOT(ISERROR(SEARCH("Deferred",E71)))</formula>
    </cfRule>
    <cfRule type="containsText" dxfId="1461" priority="1491" operator="containsText" text="Deleted">
      <formula>NOT(ISERROR(SEARCH("Deleted",E71)))</formula>
    </cfRule>
    <cfRule type="containsText" dxfId="1460" priority="1492" operator="containsText" text="In Danger of Falling Behind Target">
      <formula>NOT(ISERROR(SEARCH("In Danger of Falling Behind Target",E71)))</formula>
    </cfRule>
    <cfRule type="containsText" dxfId="1459" priority="1493" operator="containsText" text="Not yet due">
      <formula>NOT(ISERROR(SEARCH("Not yet due",E71)))</formula>
    </cfRule>
    <cfRule type="containsText" dxfId="1458" priority="1494" operator="containsText" text="Completed Behind Schedule">
      <formula>NOT(ISERROR(SEARCH("Completed Behind Schedule",E71)))</formula>
    </cfRule>
    <cfRule type="containsText" dxfId="1457" priority="1495" operator="containsText" text="Off Target">
      <formula>NOT(ISERROR(SEARCH("Off Target",E71)))</formula>
    </cfRule>
    <cfRule type="containsText" dxfId="1456" priority="1496" operator="containsText" text="In Danger of Falling Behind Target">
      <formula>NOT(ISERROR(SEARCH("In Danger of Falling Behind Target",E71)))</formula>
    </cfRule>
    <cfRule type="containsText" dxfId="1455" priority="1497" operator="containsText" text="On Track to be Achieved">
      <formula>NOT(ISERROR(SEARCH("On Track to be Achieved",E71)))</formula>
    </cfRule>
    <cfRule type="containsText" dxfId="1454" priority="1498" operator="containsText" text="Fully Achieved">
      <formula>NOT(ISERROR(SEARCH("Fully Achieved",E71)))</formula>
    </cfRule>
    <cfRule type="containsText" dxfId="1453" priority="1499" operator="containsText" text="Update not Provided">
      <formula>NOT(ISERROR(SEARCH("Update not Provided",E71)))</formula>
    </cfRule>
    <cfRule type="containsText" dxfId="1452" priority="1500" operator="containsText" text="Not yet due">
      <formula>NOT(ISERROR(SEARCH("Not yet due",E71)))</formula>
    </cfRule>
    <cfRule type="containsText" dxfId="1451" priority="1501" operator="containsText" text="Completed Behind Schedule">
      <formula>NOT(ISERROR(SEARCH("Completed Behind Schedule",E71)))</formula>
    </cfRule>
    <cfRule type="containsText" dxfId="1450" priority="1502" operator="containsText" text="Off Target">
      <formula>NOT(ISERROR(SEARCH("Off Target",E71)))</formula>
    </cfRule>
    <cfRule type="containsText" dxfId="1449" priority="1503" operator="containsText" text="In Danger of Falling Behind Target">
      <formula>NOT(ISERROR(SEARCH("In Danger of Falling Behind Target",E71)))</formula>
    </cfRule>
    <cfRule type="containsText" dxfId="1448" priority="1504" operator="containsText" text="On Track to be Achieved">
      <formula>NOT(ISERROR(SEARCH("On Track to be Achieved",E71)))</formula>
    </cfRule>
    <cfRule type="containsText" dxfId="1447" priority="1505" operator="containsText" text="Fully Achieved">
      <formula>NOT(ISERROR(SEARCH("Fully Achieved",E71)))</formula>
    </cfRule>
    <cfRule type="containsText" dxfId="1446" priority="1506" operator="containsText" text="Fully Achieved">
      <formula>NOT(ISERROR(SEARCH("Fully Achieved",E71)))</formula>
    </cfRule>
    <cfRule type="containsText" dxfId="1445" priority="1507" operator="containsText" text="Fully Achieved">
      <formula>NOT(ISERROR(SEARCH("Fully Achieved",E71)))</formula>
    </cfRule>
    <cfRule type="containsText" dxfId="1444" priority="1508" operator="containsText" text="Deferred">
      <formula>NOT(ISERROR(SEARCH("Deferred",E71)))</formula>
    </cfRule>
    <cfRule type="containsText" dxfId="1443" priority="1509" operator="containsText" text="Deleted">
      <formula>NOT(ISERROR(SEARCH("Deleted",E71)))</formula>
    </cfRule>
    <cfRule type="containsText" dxfId="1442" priority="1510" operator="containsText" text="In Danger of Falling Behind Target">
      <formula>NOT(ISERROR(SEARCH("In Danger of Falling Behind Target",E71)))</formula>
    </cfRule>
    <cfRule type="containsText" dxfId="1441" priority="1511" operator="containsText" text="Not yet due">
      <formula>NOT(ISERROR(SEARCH("Not yet due",E71)))</formula>
    </cfRule>
    <cfRule type="containsText" dxfId="1440" priority="1512" operator="containsText" text="Update not Provided">
      <formula>NOT(ISERROR(SEARCH("Update not Provided",E71)))</formula>
    </cfRule>
  </conditionalFormatting>
  <conditionalFormatting sqref="E84 E76 E71:E74">
    <cfRule type="containsText" dxfId="1439" priority="1441" operator="containsText" text="On track to be achieved">
      <formula>NOT(ISERROR(SEARCH("On track to be achieved",E71)))</formula>
    </cfRule>
    <cfRule type="containsText" dxfId="1438" priority="1442" operator="containsText" text="Deferred">
      <formula>NOT(ISERROR(SEARCH("Deferred",E71)))</formula>
    </cfRule>
    <cfRule type="containsText" dxfId="1437" priority="1443" operator="containsText" text="Deleted">
      <formula>NOT(ISERROR(SEARCH("Deleted",E71)))</formula>
    </cfRule>
    <cfRule type="containsText" dxfId="1436" priority="1444" operator="containsText" text="In Danger of Falling Behind Target">
      <formula>NOT(ISERROR(SEARCH("In Danger of Falling Behind Target",E71)))</formula>
    </cfRule>
    <cfRule type="containsText" dxfId="1435" priority="1445" operator="containsText" text="Not yet due">
      <formula>NOT(ISERROR(SEARCH("Not yet due",E71)))</formula>
    </cfRule>
    <cfRule type="containsText" dxfId="1434" priority="1446" operator="containsText" text="Update not Provided">
      <formula>NOT(ISERROR(SEARCH("Update not Provided",E71)))</formula>
    </cfRule>
    <cfRule type="containsText" dxfId="1433" priority="1447" operator="containsText" text="Not yet due">
      <formula>NOT(ISERROR(SEARCH("Not yet due",E71)))</formula>
    </cfRule>
    <cfRule type="containsText" dxfId="1432" priority="1448" operator="containsText" text="Completed Behind Schedule">
      <formula>NOT(ISERROR(SEARCH("Completed Behind Schedule",E71)))</formula>
    </cfRule>
    <cfRule type="containsText" dxfId="1431" priority="1449" operator="containsText" text="Off Target">
      <formula>NOT(ISERROR(SEARCH("Off Target",E71)))</formula>
    </cfRule>
    <cfRule type="containsText" dxfId="1430" priority="1450" operator="containsText" text="On Track to be Achieved">
      <formula>NOT(ISERROR(SEARCH("On Track to be Achieved",E71)))</formula>
    </cfRule>
    <cfRule type="containsText" dxfId="1429" priority="1451" operator="containsText" text="Fully Achieved">
      <formula>NOT(ISERROR(SEARCH("Fully Achieved",E71)))</formula>
    </cfRule>
    <cfRule type="containsText" dxfId="1428" priority="1452" operator="containsText" text="Not yet due">
      <formula>NOT(ISERROR(SEARCH("Not yet due",E71)))</formula>
    </cfRule>
    <cfRule type="containsText" dxfId="1427" priority="1453" operator="containsText" text="Not Yet Due">
      <formula>NOT(ISERROR(SEARCH("Not Yet Due",E71)))</formula>
    </cfRule>
    <cfRule type="containsText" dxfId="1426" priority="1454" operator="containsText" text="Deferred">
      <formula>NOT(ISERROR(SEARCH("Deferred",E71)))</formula>
    </cfRule>
    <cfRule type="containsText" dxfId="1425" priority="1455" operator="containsText" text="Deleted">
      <formula>NOT(ISERROR(SEARCH("Deleted",E71)))</formula>
    </cfRule>
    <cfRule type="containsText" dxfId="1424" priority="1456" operator="containsText" text="In Danger of Falling Behind Target">
      <formula>NOT(ISERROR(SEARCH("In Danger of Falling Behind Target",E71)))</formula>
    </cfRule>
    <cfRule type="containsText" dxfId="1423" priority="1457" operator="containsText" text="Not yet due">
      <formula>NOT(ISERROR(SEARCH("Not yet due",E71)))</formula>
    </cfRule>
    <cfRule type="containsText" dxfId="1422" priority="1458" operator="containsText" text="Completed Behind Schedule">
      <formula>NOT(ISERROR(SEARCH("Completed Behind Schedule",E71)))</formula>
    </cfRule>
    <cfRule type="containsText" dxfId="1421" priority="1459" operator="containsText" text="Off Target">
      <formula>NOT(ISERROR(SEARCH("Off Target",E71)))</formula>
    </cfRule>
    <cfRule type="containsText" dxfId="1420" priority="1460" operator="containsText" text="In Danger of Falling Behind Target">
      <formula>NOT(ISERROR(SEARCH("In Danger of Falling Behind Target",E71)))</formula>
    </cfRule>
    <cfRule type="containsText" dxfId="1419" priority="1461" operator="containsText" text="On Track to be Achieved">
      <formula>NOT(ISERROR(SEARCH("On Track to be Achieved",E71)))</formula>
    </cfRule>
    <cfRule type="containsText" dxfId="1418" priority="1462" operator="containsText" text="Fully Achieved">
      <formula>NOT(ISERROR(SEARCH("Fully Achieved",E71)))</formula>
    </cfRule>
    <cfRule type="containsText" dxfId="1417" priority="1463" operator="containsText" text="Update not Provided">
      <formula>NOT(ISERROR(SEARCH("Update not Provided",E71)))</formula>
    </cfRule>
    <cfRule type="containsText" dxfId="1416" priority="1464" operator="containsText" text="Not yet due">
      <formula>NOT(ISERROR(SEARCH("Not yet due",E71)))</formula>
    </cfRule>
    <cfRule type="containsText" dxfId="1415" priority="1465" operator="containsText" text="Completed Behind Schedule">
      <formula>NOT(ISERROR(SEARCH("Completed Behind Schedule",E71)))</formula>
    </cfRule>
    <cfRule type="containsText" dxfId="1414" priority="1466" operator="containsText" text="Off Target">
      <formula>NOT(ISERROR(SEARCH("Off Target",E71)))</formula>
    </cfRule>
    <cfRule type="containsText" dxfId="1413" priority="1467" operator="containsText" text="In Danger of Falling Behind Target">
      <formula>NOT(ISERROR(SEARCH("In Danger of Falling Behind Target",E71)))</formula>
    </cfRule>
    <cfRule type="containsText" dxfId="1412" priority="1468" operator="containsText" text="On Track to be Achieved">
      <formula>NOT(ISERROR(SEARCH("On Track to be Achieved",E71)))</formula>
    </cfRule>
    <cfRule type="containsText" dxfId="1411" priority="1469" operator="containsText" text="Fully Achieved">
      <formula>NOT(ISERROR(SEARCH("Fully Achieved",E71)))</formula>
    </cfRule>
    <cfRule type="containsText" dxfId="1410" priority="1470" operator="containsText" text="Fully Achieved">
      <formula>NOT(ISERROR(SEARCH("Fully Achieved",E71)))</formula>
    </cfRule>
    <cfRule type="containsText" dxfId="1409" priority="1471" operator="containsText" text="Fully Achieved">
      <formula>NOT(ISERROR(SEARCH("Fully Achieved",E71)))</formula>
    </cfRule>
    <cfRule type="containsText" dxfId="1408" priority="1472" operator="containsText" text="Deferred">
      <formula>NOT(ISERROR(SEARCH("Deferred",E71)))</formula>
    </cfRule>
    <cfRule type="containsText" dxfId="1407" priority="1473" operator="containsText" text="Deleted">
      <formula>NOT(ISERROR(SEARCH("Deleted",E71)))</formula>
    </cfRule>
    <cfRule type="containsText" dxfId="1406" priority="1474" operator="containsText" text="In Danger of Falling Behind Target">
      <formula>NOT(ISERROR(SEARCH("In Danger of Falling Behind Target",E71)))</formula>
    </cfRule>
    <cfRule type="containsText" dxfId="1405" priority="1475" operator="containsText" text="Not yet due">
      <formula>NOT(ISERROR(SEARCH("Not yet due",E71)))</formula>
    </cfRule>
    <cfRule type="containsText" dxfId="1404" priority="1476" operator="containsText" text="Update not Provided">
      <formula>NOT(ISERROR(SEARCH("Update not Provided",E71)))</formula>
    </cfRule>
  </conditionalFormatting>
  <conditionalFormatting sqref="E122 E97:E101 E95 E89">
    <cfRule type="containsText" dxfId="1403" priority="1405" operator="containsText" text="On track to be achieved">
      <formula>NOT(ISERROR(SEARCH("On track to be achieved",E89)))</formula>
    </cfRule>
    <cfRule type="containsText" dxfId="1402" priority="1406" operator="containsText" text="Deferred">
      <formula>NOT(ISERROR(SEARCH("Deferred",E89)))</formula>
    </cfRule>
    <cfRule type="containsText" dxfId="1401" priority="1407" operator="containsText" text="Deleted">
      <formula>NOT(ISERROR(SEARCH("Deleted",E89)))</formula>
    </cfRule>
    <cfRule type="containsText" dxfId="1400" priority="1408" operator="containsText" text="In Danger of Falling Behind Target">
      <formula>NOT(ISERROR(SEARCH("In Danger of Falling Behind Target",E89)))</formula>
    </cfRule>
    <cfRule type="containsText" dxfId="1399" priority="1409" operator="containsText" text="Not yet due">
      <formula>NOT(ISERROR(SEARCH("Not yet due",E89)))</formula>
    </cfRule>
    <cfRule type="containsText" dxfId="1398" priority="1410" operator="containsText" text="Update not Provided">
      <formula>NOT(ISERROR(SEARCH("Update not Provided",E89)))</formula>
    </cfRule>
    <cfRule type="containsText" dxfId="1397" priority="1411" operator="containsText" text="Not yet due">
      <formula>NOT(ISERROR(SEARCH("Not yet due",E89)))</formula>
    </cfRule>
    <cfRule type="containsText" dxfId="1396" priority="1412" operator="containsText" text="Completed Behind Schedule">
      <formula>NOT(ISERROR(SEARCH("Completed Behind Schedule",E89)))</formula>
    </cfRule>
    <cfRule type="containsText" dxfId="1395" priority="1413" operator="containsText" text="Off Target">
      <formula>NOT(ISERROR(SEARCH("Off Target",E89)))</formula>
    </cfRule>
    <cfRule type="containsText" dxfId="1394" priority="1414" operator="containsText" text="On Track to be Achieved">
      <formula>NOT(ISERROR(SEARCH("On Track to be Achieved",E89)))</formula>
    </cfRule>
    <cfRule type="containsText" dxfId="1393" priority="1415" operator="containsText" text="Fully Achieved">
      <formula>NOT(ISERROR(SEARCH("Fully Achieved",E89)))</formula>
    </cfRule>
    <cfRule type="containsText" dxfId="1392" priority="1416" operator="containsText" text="Not yet due">
      <formula>NOT(ISERROR(SEARCH("Not yet due",E89)))</formula>
    </cfRule>
    <cfRule type="containsText" dxfId="1391" priority="1417" operator="containsText" text="Not Yet Due">
      <formula>NOT(ISERROR(SEARCH("Not Yet Due",E89)))</formula>
    </cfRule>
    <cfRule type="containsText" dxfId="1390" priority="1418" operator="containsText" text="Deferred">
      <formula>NOT(ISERROR(SEARCH("Deferred",E89)))</formula>
    </cfRule>
    <cfRule type="containsText" dxfId="1389" priority="1419" operator="containsText" text="Deleted">
      <formula>NOT(ISERROR(SEARCH("Deleted",E89)))</formula>
    </cfRule>
    <cfRule type="containsText" dxfId="1388" priority="1420" operator="containsText" text="In Danger of Falling Behind Target">
      <formula>NOT(ISERROR(SEARCH("In Danger of Falling Behind Target",E89)))</formula>
    </cfRule>
    <cfRule type="containsText" dxfId="1387" priority="1421" operator="containsText" text="Not yet due">
      <formula>NOT(ISERROR(SEARCH("Not yet due",E89)))</formula>
    </cfRule>
    <cfRule type="containsText" dxfId="1386" priority="1422" operator="containsText" text="Completed Behind Schedule">
      <formula>NOT(ISERROR(SEARCH("Completed Behind Schedule",E89)))</formula>
    </cfRule>
    <cfRule type="containsText" dxfId="1385" priority="1423" operator="containsText" text="Off Target">
      <formula>NOT(ISERROR(SEARCH("Off Target",E89)))</formula>
    </cfRule>
    <cfRule type="containsText" dxfId="1384" priority="1424" operator="containsText" text="In Danger of Falling Behind Target">
      <formula>NOT(ISERROR(SEARCH("In Danger of Falling Behind Target",E89)))</formula>
    </cfRule>
    <cfRule type="containsText" dxfId="1383" priority="1425" operator="containsText" text="On Track to be Achieved">
      <formula>NOT(ISERROR(SEARCH("On Track to be Achieved",E89)))</formula>
    </cfRule>
    <cfRule type="containsText" dxfId="1382" priority="1426" operator="containsText" text="Fully Achieved">
      <formula>NOT(ISERROR(SEARCH("Fully Achieved",E89)))</formula>
    </cfRule>
    <cfRule type="containsText" dxfId="1381" priority="1427" operator="containsText" text="Update not Provided">
      <formula>NOT(ISERROR(SEARCH("Update not Provided",E89)))</formula>
    </cfRule>
    <cfRule type="containsText" dxfId="1380" priority="1428" operator="containsText" text="Not yet due">
      <formula>NOT(ISERROR(SEARCH("Not yet due",E89)))</formula>
    </cfRule>
    <cfRule type="containsText" dxfId="1379" priority="1429" operator="containsText" text="Completed Behind Schedule">
      <formula>NOT(ISERROR(SEARCH("Completed Behind Schedule",E89)))</formula>
    </cfRule>
    <cfRule type="containsText" dxfId="1378" priority="1430" operator="containsText" text="Off Target">
      <formula>NOT(ISERROR(SEARCH("Off Target",E89)))</formula>
    </cfRule>
    <cfRule type="containsText" dxfId="1377" priority="1431" operator="containsText" text="In Danger of Falling Behind Target">
      <formula>NOT(ISERROR(SEARCH("In Danger of Falling Behind Target",E89)))</formula>
    </cfRule>
    <cfRule type="containsText" dxfId="1376" priority="1432" operator="containsText" text="On Track to be Achieved">
      <formula>NOT(ISERROR(SEARCH("On Track to be Achieved",E89)))</formula>
    </cfRule>
    <cfRule type="containsText" dxfId="1375" priority="1433" operator="containsText" text="Fully Achieved">
      <formula>NOT(ISERROR(SEARCH("Fully Achieved",E89)))</formula>
    </cfRule>
    <cfRule type="containsText" dxfId="1374" priority="1434" operator="containsText" text="Fully Achieved">
      <formula>NOT(ISERROR(SEARCH("Fully Achieved",E89)))</formula>
    </cfRule>
    <cfRule type="containsText" dxfId="1373" priority="1435" operator="containsText" text="Fully Achieved">
      <formula>NOT(ISERROR(SEARCH("Fully Achieved",E89)))</formula>
    </cfRule>
    <cfRule type="containsText" dxfId="1372" priority="1436" operator="containsText" text="Deferred">
      <formula>NOT(ISERROR(SEARCH("Deferred",E89)))</formula>
    </cfRule>
    <cfRule type="containsText" dxfId="1371" priority="1437" operator="containsText" text="Deleted">
      <formula>NOT(ISERROR(SEARCH("Deleted",E89)))</formula>
    </cfRule>
    <cfRule type="containsText" dxfId="1370" priority="1438" operator="containsText" text="In Danger of Falling Behind Target">
      <formula>NOT(ISERROR(SEARCH("In Danger of Falling Behind Target",E89)))</formula>
    </cfRule>
    <cfRule type="containsText" dxfId="1369" priority="1439" operator="containsText" text="Not yet due">
      <formula>NOT(ISERROR(SEARCH("Not yet due",E89)))</formula>
    </cfRule>
    <cfRule type="containsText" dxfId="1368" priority="1440" operator="containsText" text="Update not Provided">
      <formula>NOT(ISERROR(SEARCH("Update not Provided",E89)))</formula>
    </cfRule>
  </conditionalFormatting>
  <conditionalFormatting sqref="E122">
    <cfRule type="containsText" dxfId="1367" priority="1369" operator="containsText" text="On track to be achieved">
      <formula>NOT(ISERROR(SEARCH("On track to be achieved",E122)))</formula>
    </cfRule>
    <cfRule type="containsText" dxfId="1366" priority="1370" operator="containsText" text="Deferred">
      <formula>NOT(ISERROR(SEARCH("Deferred",E122)))</formula>
    </cfRule>
    <cfRule type="containsText" dxfId="1365" priority="1371" operator="containsText" text="Deleted">
      <formula>NOT(ISERROR(SEARCH("Deleted",E122)))</formula>
    </cfRule>
    <cfRule type="containsText" dxfId="1364" priority="1372" operator="containsText" text="In Danger of Falling Behind Target">
      <formula>NOT(ISERROR(SEARCH("In Danger of Falling Behind Target",E122)))</formula>
    </cfRule>
    <cfRule type="containsText" dxfId="1363" priority="1373" operator="containsText" text="Not yet due">
      <formula>NOT(ISERROR(SEARCH("Not yet due",E122)))</formula>
    </cfRule>
    <cfRule type="containsText" dxfId="1362" priority="1374" operator="containsText" text="Update not Provided">
      <formula>NOT(ISERROR(SEARCH("Update not Provided",E122)))</formula>
    </cfRule>
    <cfRule type="containsText" dxfId="1361" priority="1375" operator="containsText" text="Not yet due">
      <formula>NOT(ISERROR(SEARCH("Not yet due",E122)))</formula>
    </cfRule>
    <cfRule type="containsText" dxfId="1360" priority="1376" operator="containsText" text="Completed Behind Schedule">
      <formula>NOT(ISERROR(SEARCH("Completed Behind Schedule",E122)))</formula>
    </cfRule>
    <cfRule type="containsText" dxfId="1359" priority="1377" operator="containsText" text="Off Target">
      <formula>NOT(ISERROR(SEARCH("Off Target",E122)))</formula>
    </cfRule>
    <cfRule type="containsText" dxfId="1358" priority="1378" operator="containsText" text="On Track to be Achieved">
      <formula>NOT(ISERROR(SEARCH("On Track to be Achieved",E122)))</formula>
    </cfRule>
    <cfRule type="containsText" dxfId="1357" priority="1379" operator="containsText" text="Fully Achieved">
      <formula>NOT(ISERROR(SEARCH("Fully Achieved",E122)))</formula>
    </cfRule>
    <cfRule type="containsText" dxfId="1356" priority="1380" operator="containsText" text="Not yet due">
      <formula>NOT(ISERROR(SEARCH("Not yet due",E122)))</formula>
    </cfRule>
    <cfRule type="containsText" dxfId="1355" priority="1381" operator="containsText" text="Not Yet Due">
      <formula>NOT(ISERROR(SEARCH("Not Yet Due",E122)))</formula>
    </cfRule>
    <cfRule type="containsText" dxfId="1354" priority="1382" operator="containsText" text="Deferred">
      <formula>NOT(ISERROR(SEARCH("Deferred",E122)))</formula>
    </cfRule>
    <cfRule type="containsText" dxfId="1353" priority="1383" operator="containsText" text="Deleted">
      <formula>NOT(ISERROR(SEARCH("Deleted",E122)))</formula>
    </cfRule>
    <cfRule type="containsText" dxfId="1352" priority="1384" operator="containsText" text="In Danger of Falling Behind Target">
      <formula>NOT(ISERROR(SEARCH("In Danger of Falling Behind Target",E122)))</formula>
    </cfRule>
    <cfRule type="containsText" dxfId="1351" priority="1385" operator="containsText" text="Not yet due">
      <formula>NOT(ISERROR(SEARCH("Not yet due",E122)))</formula>
    </cfRule>
    <cfRule type="containsText" dxfId="1350" priority="1386" operator="containsText" text="Completed Behind Schedule">
      <formula>NOT(ISERROR(SEARCH("Completed Behind Schedule",E122)))</formula>
    </cfRule>
    <cfRule type="containsText" dxfId="1349" priority="1387" operator="containsText" text="Off Target">
      <formula>NOT(ISERROR(SEARCH("Off Target",E122)))</formula>
    </cfRule>
    <cfRule type="containsText" dxfId="1348" priority="1388" operator="containsText" text="In Danger of Falling Behind Target">
      <formula>NOT(ISERROR(SEARCH("In Danger of Falling Behind Target",E122)))</formula>
    </cfRule>
    <cfRule type="containsText" dxfId="1347" priority="1389" operator="containsText" text="On Track to be Achieved">
      <formula>NOT(ISERROR(SEARCH("On Track to be Achieved",E122)))</formula>
    </cfRule>
    <cfRule type="containsText" dxfId="1346" priority="1390" operator="containsText" text="Fully Achieved">
      <formula>NOT(ISERROR(SEARCH("Fully Achieved",E122)))</formula>
    </cfRule>
    <cfRule type="containsText" dxfId="1345" priority="1391" operator="containsText" text="Update not Provided">
      <formula>NOT(ISERROR(SEARCH("Update not Provided",E122)))</formula>
    </cfRule>
    <cfRule type="containsText" dxfId="1344" priority="1392" operator="containsText" text="Not yet due">
      <formula>NOT(ISERROR(SEARCH("Not yet due",E122)))</formula>
    </cfRule>
    <cfRule type="containsText" dxfId="1343" priority="1393" operator="containsText" text="Completed Behind Schedule">
      <formula>NOT(ISERROR(SEARCH("Completed Behind Schedule",E122)))</formula>
    </cfRule>
    <cfRule type="containsText" dxfId="1342" priority="1394" operator="containsText" text="Off Target">
      <formula>NOT(ISERROR(SEARCH("Off Target",E122)))</formula>
    </cfRule>
    <cfRule type="containsText" dxfId="1341" priority="1395" operator="containsText" text="In Danger of Falling Behind Target">
      <formula>NOT(ISERROR(SEARCH("In Danger of Falling Behind Target",E122)))</formula>
    </cfRule>
    <cfRule type="containsText" dxfId="1340" priority="1396" operator="containsText" text="On Track to be Achieved">
      <formula>NOT(ISERROR(SEARCH("On Track to be Achieved",E122)))</formula>
    </cfRule>
    <cfRule type="containsText" dxfId="1339" priority="1397" operator="containsText" text="Fully Achieved">
      <formula>NOT(ISERROR(SEARCH("Fully Achieved",E122)))</formula>
    </cfRule>
    <cfRule type="containsText" dxfId="1338" priority="1398" operator="containsText" text="Fully Achieved">
      <formula>NOT(ISERROR(SEARCH("Fully Achieved",E122)))</formula>
    </cfRule>
    <cfRule type="containsText" dxfId="1337" priority="1399" operator="containsText" text="Fully Achieved">
      <formula>NOT(ISERROR(SEARCH("Fully Achieved",E122)))</formula>
    </cfRule>
    <cfRule type="containsText" dxfId="1336" priority="1400" operator="containsText" text="Deferred">
      <formula>NOT(ISERROR(SEARCH("Deferred",E122)))</formula>
    </cfRule>
    <cfRule type="containsText" dxfId="1335" priority="1401" operator="containsText" text="Deleted">
      <formula>NOT(ISERROR(SEARCH("Deleted",E122)))</formula>
    </cfRule>
    <cfRule type="containsText" dxfId="1334" priority="1402" operator="containsText" text="In Danger of Falling Behind Target">
      <formula>NOT(ISERROR(SEARCH("In Danger of Falling Behind Target",E122)))</formula>
    </cfRule>
    <cfRule type="containsText" dxfId="1333" priority="1403" operator="containsText" text="Not yet due">
      <formula>NOT(ISERROR(SEARCH("Not yet due",E122)))</formula>
    </cfRule>
    <cfRule type="containsText" dxfId="1332" priority="1404" operator="containsText" text="Update not Provided">
      <formula>NOT(ISERROR(SEARCH("Update not Provided",E122)))</formula>
    </cfRule>
  </conditionalFormatting>
  <conditionalFormatting sqref="E8">
    <cfRule type="containsText" dxfId="1331" priority="1333" operator="containsText" text="On track to be achieved">
      <formula>NOT(ISERROR(SEARCH("On track to be achieved",E8)))</formula>
    </cfRule>
    <cfRule type="containsText" dxfId="1330" priority="1334" operator="containsText" text="Deferred">
      <formula>NOT(ISERROR(SEARCH("Deferred",E8)))</formula>
    </cfRule>
    <cfRule type="containsText" dxfId="1329" priority="1335" operator="containsText" text="Deleted">
      <formula>NOT(ISERROR(SEARCH("Deleted",E8)))</formula>
    </cfRule>
    <cfRule type="containsText" dxfId="1328" priority="1336" operator="containsText" text="In Danger of Falling Behind Target">
      <formula>NOT(ISERROR(SEARCH("In Danger of Falling Behind Target",E8)))</formula>
    </cfRule>
    <cfRule type="containsText" dxfId="1327" priority="1337" operator="containsText" text="Not yet due">
      <formula>NOT(ISERROR(SEARCH("Not yet due",E8)))</formula>
    </cfRule>
    <cfRule type="containsText" dxfId="1326" priority="1338" operator="containsText" text="Update not Provided">
      <formula>NOT(ISERROR(SEARCH("Update not Provided",E8)))</formula>
    </cfRule>
    <cfRule type="containsText" dxfId="1325" priority="1339" operator="containsText" text="Not yet due">
      <formula>NOT(ISERROR(SEARCH("Not yet due",E8)))</formula>
    </cfRule>
    <cfRule type="containsText" dxfId="1324" priority="1340" operator="containsText" text="Completed Behind Schedule">
      <formula>NOT(ISERROR(SEARCH("Completed Behind Schedule",E8)))</formula>
    </cfRule>
    <cfRule type="containsText" dxfId="1323" priority="1341" operator="containsText" text="Off Target">
      <formula>NOT(ISERROR(SEARCH("Off Target",E8)))</formula>
    </cfRule>
    <cfRule type="containsText" dxfId="1322" priority="1342" operator="containsText" text="On Track to be Achieved">
      <formula>NOT(ISERROR(SEARCH("On Track to be Achieved",E8)))</formula>
    </cfRule>
    <cfRule type="containsText" dxfId="1321" priority="1343" operator="containsText" text="Fully Achieved">
      <formula>NOT(ISERROR(SEARCH("Fully Achieved",E8)))</formula>
    </cfRule>
    <cfRule type="containsText" dxfId="1320" priority="1344" operator="containsText" text="Not yet due">
      <formula>NOT(ISERROR(SEARCH("Not yet due",E8)))</formula>
    </cfRule>
    <cfRule type="containsText" dxfId="1319" priority="1345" operator="containsText" text="Not Yet Due">
      <formula>NOT(ISERROR(SEARCH("Not Yet Due",E8)))</formula>
    </cfRule>
    <cfRule type="containsText" dxfId="1318" priority="1346" operator="containsText" text="Deferred">
      <formula>NOT(ISERROR(SEARCH("Deferred",E8)))</formula>
    </cfRule>
    <cfRule type="containsText" dxfId="1317" priority="1347" operator="containsText" text="Deleted">
      <formula>NOT(ISERROR(SEARCH("Deleted",E8)))</formula>
    </cfRule>
    <cfRule type="containsText" dxfId="1316" priority="1348" operator="containsText" text="In Danger of Falling Behind Target">
      <formula>NOT(ISERROR(SEARCH("In Danger of Falling Behind Target",E8)))</formula>
    </cfRule>
    <cfRule type="containsText" dxfId="1315" priority="1349" operator="containsText" text="Not yet due">
      <formula>NOT(ISERROR(SEARCH("Not yet due",E8)))</formula>
    </cfRule>
    <cfRule type="containsText" dxfId="1314" priority="1350" operator="containsText" text="Completed Behind Schedule">
      <formula>NOT(ISERROR(SEARCH("Completed Behind Schedule",E8)))</formula>
    </cfRule>
    <cfRule type="containsText" dxfId="1313" priority="1351" operator="containsText" text="Off Target">
      <formula>NOT(ISERROR(SEARCH("Off Target",E8)))</formula>
    </cfRule>
    <cfRule type="containsText" dxfId="1312" priority="1352" operator="containsText" text="In Danger of Falling Behind Target">
      <formula>NOT(ISERROR(SEARCH("In Danger of Falling Behind Target",E8)))</formula>
    </cfRule>
    <cfRule type="containsText" dxfId="1311" priority="1353" operator="containsText" text="On Track to be Achieved">
      <formula>NOT(ISERROR(SEARCH("On Track to be Achieved",E8)))</formula>
    </cfRule>
    <cfRule type="containsText" dxfId="1310" priority="1354" operator="containsText" text="Fully Achieved">
      <formula>NOT(ISERROR(SEARCH("Fully Achieved",E8)))</formula>
    </cfRule>
    <cfRule type="containsText" dxfId="1309" priority="1355" operator="containsText" text="Update not Provided">
      <formula>NOT(ISERROR(SEARCH("Update not Provided",E8)))</formula>
    </cfRule>
    <cfRule type="containsText" dxfId="1308" priority="1356" operator="containsText" text="Not yet due">
      <formula>NOT(ISERROR(SEARCH("Not yet due",E8)))</formula>
    </cfRule>
    <cfRule type="containsText" dxfId="1307" priority="1357" operator="containsText" text="Completed Behind Schedule">
      <formula>NOT(ISERROR(SEARCH("Completed Behind Schedule",E8)))</formula>
    </cfRule>
    <cfRule type="containsText" dxfId="1306" priority="1358" operator="containsText" text="Off Target">
      <formula>NOT(ISERROR(SEARCH("Off Target",E8)))</formula>
    </cfRule>
    <cfRule type="containsText" dxfId="1305" priority="1359" operator="containsText" text="In Danger of Falling Behind Target">
      <formula>NOT(ISERROR(SEARCH("In Danger of Falling Behind Target",E8)))</formula>
    </cfRule>
    <cfRule type="containsText" dxfId="1304" priority="1360" operator="containsText" text="On Track to be Achieved">
      <formula>NOT(ISERROR(SEARCH("On Track to be Achieved",E8)))</formula>
    </cfRule>
    <cfRule type="containsText" dxfId="1303" priority="1361" operator="containsText" text="Fully Achieved">
      <formula>NOT(ISERROR(SEARCH("Fully Achieved",E8)))</formula>
    </cfRule>
    <cfRule type="containsText" dxfId="1302" priority="1362" operator="containsText" text="Fully Achieved">
      <formula>NOT(ISERROR(SEARCH("Fully Achieved",E8)))</formula>
    </cfRule>
    <cfRule type="containsText" dxfId="1301" priority="1363" operator="containsText" text="Fully Achieved">
      <formula>NOT(ISERROR(SEARCH("Fully Achieved",E8)))</formula>
    </cfRule>
    <cfRule type="containsText" dxfId="1300" priority="1364" operator="containsText" text="Deferred">
      <formula>NOT(ISERROR(SEARCH("Deferred",E8)))</formula>
    </cfRule>
    <cfRule type="containsText" dxfId="1299" priority="1365" operator="containsText" text="Deleted">
      <formula>NOT(ISERROR(SEARCH("Deleted",E8)))</formula>
    </cfRule>
    <cfRule type="containsText" dxfId="1298" priority="1366" operator="containsText" text="In Danger of Falling Behind Target">
      <formula>NOT(ISERROR(SEARCH("In Danger of Falling Behind Target",E8)))</formula>
    </cfRule>
    <cfRule type="containsText" dxfId="1297" priority="1367" operator="containsText" text="Not yet due">
      <formula>NOT(ISERROR(SEARCH("Not yet due",E8)))</formula>
    </cfRule>
    <cfRule type="containsText" dxfId="1296" priority="1368" operator="containsText" text="Update not Provided">
      <formula>NOT(ISERROR(SEARCH("Update not Provided",E8)))</formula>
    </cfRule>
  </conditionalFormatting>
  <conditionalFormatting sqref="G4:G26 G28:G29">
    <cfRule type="containsText" dxfId="1295" priority="1297" operator="containsText" text="On track to be achieved">
      <formula>NOT(ISERROR(SEARCH("On track to be achieved",G4)))</formula>
    </cfRule>
    <cfRule type="containsText" dxfId="1294" priority="1298" operator="containsText" text="Deferred">
      <formula>NOT(ISERROR(SEARCH("Deferred",G4)))</formula>
    </cfRule>
    <cfRule type="containsText" dxfId="1293" priority="1299" operator="containsText" text="Deleted">
      <formula>NOT(ISERROR(SEARCH("Deleted",G4)))</formula>
    </cfRule>
    <cfRule type="containsText" dxfId="1292" priority="1300" operator="containsText" text="In Danger of Falling Behind Target">
      <formula>NOT(ISERROR(SEARCH("In Danger of Falling Behind Target",G4)))</formula>
    </cfRule>
    <cfRule type="containsText" dxfId="1291" priority="1301" operator="containsText" text="Not yet due">
      <formula>NOT(ISERROR(SEARCH("Not yet due",G4)))</formula>
    </cfRule>
    <cfRule type="containsText" dxfId="1290" priority="1302" operator="containsText" text="Update not Provided">
      <formula>NOT(ISERROR(SEARCH("Update not Provided",G4)))</formula>
    </cfRule>
    <cfRule type="containsText" dxfId="1289" priority="1303" operator="containsText" text="Not yet due">
      <formula>NOT(ISERROR(SEARCH("Not yet due",G4)))</formula>
    </cfRule>
    <cfRule type="containsText" dxfId="1288" priority="1304" operator="containsText" text="Completed Behind Schedule">
      <formula>NOT(ISERROR(SEARCH("Completed Behind Schedule",G4)))</formula>
    </cfRule>
    <cfRule type="containsText" dxfId="1287" priority="1305" operator="containsText" text="Off Target">
      <formula>NOT(ISERROR(SEARCH("Off Target",G4)))</formula>
    </cfRule>
    <cfRule type="containsText" dxfId="1286" priority="1306" operator="containsText" text="On Track to be Achieved">
      <formula>NOT(ISERROR(SEARCH("On Track to be Achieved",G4)))</formula>
    </cfRule>
    <cfRule type="containsText" dxfId="1285" priority="1307" operator="containsText" text="Fully Achieved">
      <formula>NOT(ISERROR(SEARCH("Fully Achieved",G4)))</formula>
    </cfRule>
    <cfRule type="containsText" dxfId="1284" priority="1308" operator="containsText" text="Not yet due">
      <formula>NOT(ISERROR(SEARCH("Not yet due",G4)))</formula>
    </cfRule>
    <cfRule type="containsText" dxfId="1283" priority="1309" operator="containsText" text="Not Yet Due">
      <formula>NOT(ISERROR(SEARCH("Not Yet Due",G4)))</formula>
    </cfRule>
    <cfRule type="containsText" dxfId="1282" priority="1310" operator="containsText" text="Deferred">
      <formula>NOT(ISERROR(SEARCH("Deferred",G4)))</formula>
    </cfRule>
    <cfRule type="containsText" dxfId="1281" priority="1311" operator="containsText" text="Deleted">
      <formula>NOT(ISERROR(SEARCH("Deleted",G4)))</formula>
    </cfRule>
    <cfRule type="containsText" dxfId="1280" priority="1312" operator="containsText" text="In Danger of Falling Behind Target">
      <formula>NOT(ISERROR(SEARCH("In Danger of Falling Behind Target",G4)))</formula>
    </cfRule>
    <cfRule type="containsText" dxfId="1279" priority="1313" operator="containsText" text="Not yet due">
      <formula>NOT(ISERROR(SEARCH("Not yet due",G4)))</formula>
    </cfRule>
    <cfRule type="containsText" dxfId="1278" priority="1314" operator="containsText" text="Completed Behind Schedule">
      <formula>NOT(ISERROR(SEARCH("Completed Behind Schedule",G4)))</formula>
    </cfRule>
    <cfRule type="containsText" dxfId="1277" priority="1315" operator="containsText" text="Off Target">
      <formula>NOT(ISERROR(SEARCH("Off Target",G4)))</formula>
    </cfRule>
    <cfRule type="containsText" dxfId="1276" priority="1316" operator="containsText" text="In Danger of Falling Behind Target">
      <formula>NOT(ISERROR(SEARCH("In Danger of Falling Behind Target",G4)))</formula>
    </cfRule>
    <cfRule type="containsText" dxfId="1275" priority="1317" operator="containsText" text="On Track to be Achieved">
      <formula>NOT(ISERROR(SEARCH("On Track to be Achieved",G4)))</formula>
    </cfRule>
    <cfRule type="containsText" dxfId="1274" priority="1318" operator="containsText" text="Fully Achieved">
      <formula>NOT(ISERROR(SEARCH("Fully Achieved",G4)))</formula>
    </cfRule>
    <cfRule type="containsText" dxfId="1273" priority="1319" operator="containsText" text="Update not Provided">
      <formula>NOT(ISERROR(SEARCH("Update not Provided",G4)))</formula>
    </cfRule>
    <cfRule type="containsText" dxfId="1272" priority="1320" operator="containsText" text="Not yet due">
      <formula>NOT(ISERROR(SEARCH("Not yet due",G4)))</formula>
    </cfRule>
    <cfRule type="containsText" dxfId="1271" priority="1321" operator="containsText" text="Completed Behind Schedule">
      <formula>NOT(ISERROR(SEARCH("Completed Behind Schedule",G4)))</formula>
    </cfRule>
    <cfRule type="containsText" dxfId="1270" priority="1322" operator="containsText" text="Off Target">
      <formula>NOT(ISERROR(SEARCH("Off Target",G4)))</formula>
    </cfRule>
    <cfRule type="containsText" dxfId="1269" priority="1323" operator="containsText" text="In Danger of Falling Behind Target">
      <formula>NOT(ISERROR(SEARCH("In Danger of Falling Behind Target",G4)))</formula>
    </cfRule>
    <cfRule type="containsText" dxfId="1268" priority="1324" operator="containsText" text="On Track to be Achieved">
      <formula>NOT(ISERROR(SEARCH("On Track to be Achieved",G4)))</formula>
    </cfRule>
    <cfRule type="containsText" dxfId="1267" priority="1325" operator="containsText" text="Fully Achieved">
      <formula>NOT(ISERROR(SEARCH("Fully Achieved",G4)))</formula>
    </cfRule>
    <cfRule type="containsText" dxfId="1266" priority="1326" operator="containsText" text="Fully Achieved">
      <formula>NOT(ISERROR(SEARCH("Fully Achieved",G4)))</formula>
    </cfRule>
    <cfRule type="containsText" dxfId="1265" priority="1327" operator="containsText" text="Fully Achieved">
      <formula>NOT(ISERROR(SEARCH("Fully Achieved",G4)))</formula>
    </cfRule>
    <cfRule type="containsText" dxfId="1264" priority="1328" operator="containsText" text="Deferred">
      <formula>NOT(ISERROR(SEARCH("Deferred",G4)))</formula>
    </cfRule>
    <cfRule type="containsText" dxfId="1263" priority="1329" operator="containsText" text="Deleted">
      <formula>NOT(ISERROR(SEARCH("Deleted",G4)))</formula>
    </cfRule>
    <cfRule type="containsText" dxfId="1262" priority="1330" operator="containsText" text="In Danger of Falling Behind Target">
      <formula>NOT(ISERROR(SEARCH("In Danger of Falling Behind Target",G4)))</formula>
    </cfRule>
    <cfRule type="containsText" dxfId="1261" priority="1331" operator="containsText" text="Not yet due">
      <formula>NOT(ISERROR(SEARCH("Not yet due",G4)))</formula>
    </cfRule>
    <cfRule type="containsText" dxfId="1260" priority="1332" operator="containsText" text="Update not Provided">
      <formula>NOT(ISERROR(SEARCH("Update not Provided",G4)))</formula>
    </cfRule>
  </conditionalFormatting>
  <conditionalFormatting sqref="G30">
    <cfRule type="containsText" dxfId="1259" priority="1261" operator="containsText" text="On track to be achieved">
      <formula>NOT(ISERROR(SEARCH("On track to be achieved",G30)))</formula>
    </cfRule>
    <cfRule type="containsText" dxfId="1258" priority="1262" operator="containsText" text="Deferred">
      <formula>NOT(ISERROR(SEARCH("Deferred",G30)))</formula>
    </cfRule>
    <cfRule type="containsText" dxfId="1257" priority="1263" operator="containsText" text="Deleted">
      <formula>NOT(ISERROR(SEARCH("Deleted",G30)))</formula>
    </cfRule>
    <cfRule type="containsText" dxfId="1256" priority="1264" operator="containsText" text="In Danger of Falling Behind Target">
      <formula>NOT(ISERROR(SEARCH("In Danger of Falling Behind Target",G30)))</formula>
    </cfRule>
    <cfRule type="containsText" dxfId="1255" priority="1265" operator="containsText" text="Not yet due">
      <formula>NOT(ISERROR(SEARCH("Not yet due",G30)))</formula>
    </cfRule>
    <cfRule type="containsText" dxfId="1254" priority="1266" operator="containsText" text="Update not Provided">
      <formula>NOT(ISERROR(SEARCH("Update not Provided",G30)))</formula>
    </cfRule>
    <cfRule type="containsText" dxfId="1253" priority="1267" operator="containsText" text="Not yet due">
      <formula>NOT(ISERROR(SEARCH("Not yet due",G30)))</formula>
    </cfRule>
    <cfRule type="containsText" dxfId="1252" priority="1268" operator="containsText" text="Completed Behind Schedule">
      <formula>NOT(ISERROR(SEARCH("Completed Behind Schedule",G30)))</formula>
    </cfRule>
    <cfRule type="containsText" dxfId="1251" priority="1269" operator="containsText" text="Off Target">
      <formula>NOT(ISERROR(SEARCH("Off Target",G30)))</formula>
    </cfRule>
    <cfRule type="containsText" dxfId="1250" priority="1270" operator="containsText" text="On Track to be Achieved">
      <formula>NOT(ISERROR(SEARCH("On Track to be Achieved",G30)))</formula>
    </cfRule>
    <cfRule type="containsText" dxfId="1249" priority="1271" operator="containsText" text="Fully Achieved">
      <formula>NOT(ISERROR(SEARCH("Fully Achieved",G30)))</formula>
    </cfRule>
    <cfRule type="containsText" dxfId="1248" priority="1272" operator="containsText" text="Not yet due">
      <formula>NOT(ISERROR(SEARCH("Not yet due",G30)))</formula>
    </cfRule>
    <cfRule type="containsText" dxfId="1247" priority="1273" operator="containsText" text="Not Yet Due">
      <formula>NOT(ISERROR(SEARCH("Not Yet Due",G30)))</formula>
    </cfRule>
    <cfRule type="containsText" dxfId="1246" priority="1274" operator="containsText" text="Deferred">
      <formula>NOT(ISERROR(SEARCH("Deferred",G30)))</formula>
    </cfRule>
    <cfRule type="containsText" dxfId="1245" priority="1275" operator="containsText" text="Deleted">
      <formula>NOT(ISERROR(SEARCH("Deleted",G30)))</formula>
    </cfRule>
    <cfRule type="containsText" dxfId="1244" priority="1276" operator="containsText" text="In Danger of Falling Behind Target">
      <formula>NOT(ISERROR(SEARCH("In Danger of Falling Behind Target",G30)))</formula>
    </cfRule>
    <cfRule type="containsText" dxfId="1243" priority="1277" operator="containsText" text="Not yet due">
      <formula>NOT(ISERROR(SEARCH("Not yet due",G30)))</formula>
    </cfRule>
    <cfRule type="containsText" dxfId="1242" priority="1278" operator="containsText" text="Completed Behind Schedule">
      <formula>NOT(ISERROR(SEARCH("Completed Behind Schedule",G30)))</formula>
    </cfRule>
    <cfRule type="containsText" dxfId="1241" priority="1279" operator="containsText" text="Off Target">
      <formula>NOT(ISERROR(SEARCH("Off Target",G30)))</formula>
    </cfRule>
    <cfRule type="containsText" dxfId="1240" priority="1280" operator="containsText" text="In Danger of Falling Behind Target">
      <formula>NOT(ISERROR(SEARCH("In Danger of Falling Behind Target",G30)))</formula>
    </cfRule>
    <cfRule type="containsText" dxfId="1239" priority="1281" operator="containsText" text="On Track to be Achieved">
      <formula>NOT(ISERROR(SEARCH("On Track to be Achieved",G30)))</formula>
    </cfRule>
    <cfRule type="containsText" dxfId="1238" priority="1282" operator="containsText" text="Fully Achieved">
      <formula>NOT(ISERROR(SEARCH("Fully Achieved",G30)))</formula>
    </cfRule>
    <cfRule type="containsText" dxfId="1237" priority="1283" operator="containsText" text="Update not Provided">
      <formula>NOT(ISERROR(SEARCH("Update not Provided",G30)))</formula>
    </cfRule>
    <cfRule type="containsText" dxfId="1236" priority="1284" operator="containsText" text="Not yet due">
      <formula>NOT(ISERROR(SEARCH("Not yet due",G30)))</formula>
    </cfRule>
    <cfRule type="containsText" dxfId="1235" priority="1285" operator="containsText" text="Completed Behind Schedule">
      <formula>NOT(ISERROR(SEARCH("Completed Behind Schedule",G30)))</formula>
    </cfRule>
    <cfRule type="containsText" dxfId="1234" priority="1286" operator="containsText" text="Off Target">
      <formula>NOT(ISERROR(SEARCH("Off Target",G30)))</formula>
    </cfRule>
    <cfRule type="containsText" dxfId="1233" priority="1287" operator="containsText" text="In Danger of Falling Behind Target">
      <formula>NOT(ISERROR(SEARCH("In Danger of Falling Behind Target",G30)))</formula>
    </cfRule>
    <cfRule type="containsText" dxfId="1232" priority="1288" operator="containsText" text="On Track to be Achieved">
      <formula>NOT(ISERROR(SEARCH("On Track to be Achieved",G30)))</formula>
    </cfRule>
    <cfRule type="containsText" dxfId="1231" priority="1289" operator="containsText" text="Fully Achieved">
      <formula>NOT(ISERROR(SEARCH("Fully Achieved",G30)))</formula>
    </cfRule>
    <cfRule type="containsText" dxfId="1230" priority="1290" operator="containsText" text="Fully Achieved">
      <formula>NOT(ISERROR(SEARCH("Fully Achieved",G30)))</formula>
    </cfRule>
    <cfRule type="containsText" dxfId="1229" priority="1291" operator="containsText" text="Fully Achieved">
      <formula>NOT(ISERROR(SEARCH("Fully Achieved",G30)))</formula>
    </cfRule>
    <cfRule type="containsText" dxfId="1228" priority="1292" operator="containsText" text="Deferred">
      <formula>NOT(ISERROR(SEARCH("Deferred",G30)))</formula>
    </cfRule>
    <cfRule type="containsText" dxfId="1227" priority="1293" operator="containsText" text="Deleted">
      <formula>NOT(ISERROR(SEARCH("Deleted",G30)))</formula>
    </cfRule>
    <cfRule type="containsText" dxfId="1226" priority="1294" operator="containsText" text="In Danger of Falling Behind Target">
      <formula>NOT(ISERROR(SEARCH("In Danger of Falling Behind Target",G30)))</formula>
    </cfRule>
    <cfRule type="containsText" dxfId="1225" priority="1295" operator="containsText" text="Not yet due">
      <formula>NOT(ISERROR(SEARCH("Not yet due",G30)))</formula>
    </cfRule>
    <cfRule type="containsText" dxfId="1224" priority="1296" operator="containsText" text="Update not Provided">
      <formula>NOT(ISERROR(SEARCH("Update not Provided",G30)))</formula>
    </cfRule>
  </conditionalFormatting>
  <conditionalFormatting sqref="G31:G38">
    <cfRule type="containsText" dxfId="1223" priority="1225" operator="containsText" text="On track to be achieved">
      <formula>NOT(ISERROR(SEARCH("On track to be achieved",G31)))</formula>
    </cfRule>
    <cfRule type="containsText" dxfId="1222" priority="1226" operator="containsText" text="Deferred">
      <formula>NOT(ISERROR(SEARCH("Deferred",G31)))</formula>
    </cfRule>
    <cfRule type="containsText" dxfId="1221" priority="1227" operator="containsText" text="Deleted">
      <formula>NOT(ISERROR(SEARCH("Deleted",G31)))</formula>
    </cfRule>
    <cfRule type="containsText" dxfId="1220" priority="1228" operator="containsText" text="In Danger of Falling Behind Target">
      <formula>NOT(ISERROR(SEARCH("In Danger of Falling Behind Target",G31)))</formula>
    </cfRule>
    <cfRule type="containsText" dxfId="1219" priority="1229" operator="containsText" text="Not yet due">
      <formula>NOT(ISERROR(SEARCH("Not yet due",G31)))</formula>
    </cfRule>
    <cfRule type="containsText" dxfId="1218" priority="1230" operator="containsText" text="Update not Provided">
      <formula>NOT(ISERROR(SEARCH("Update not Provided",G31)))</formula>
    </cfRule>
    <cfRule type="containsText" dxfId="1217" priority="1231" operator="containsText" text="Not yet due">
      <formula>NOT(ISERROR(SEARCH("Not yet due",G31)))</formula>
    </cfRule>
    <cfRule type="containsText" dxfId="1216" priority="1232" operator="containsText" text="Completed Behind Schedule">
      <formula>NOT(ISERROR(SEARCH("Completed Behind Schedule",G31)))</formula>
    </cfRule>
    <cfRule type="containsText" dxfId="1215" priority="1233" operator="containsText" text="Off Target">
      <formula>NOT(ISERROR(SEARCH("Off Target",G31)))</formula>
    </cfRule>
    <cfRule type="containsText" dxfId="1214" priority="1234" operator="containsText" text="On Track to be Achieved">
      <formula>NOT(ISERROR(SEARCH("On Track to be Achieved",G31)))</formula>
    </cfRule>
    <cfRule type="containsText" dxfId="1213" priority="1235" operator="containsText" text="Fully Achieved">
      <formula>NOT(ISERROR(SEARCH("Fully Achieved",G31)))</formula>
    </cfRule>
    <cfRule type="containsText" dxfId="1212" priority="1236" operator="containsText" text="Not yet due">
      <formula>NOT(ISERROR(SEARCH("Not yet due",G31)))</formula>
    </cfRule>
    <cfRule type="containsText" dxfId="1211" priority="1237" operator="containsText" text="Not Yet Due">
      <formula>NOT(ISERROR(SEARCH("Not Yet Due",G31)))</formula>
    </cfRule>
    <cfRule type="containsText" dxfId="1210" priority="1238" operator="containsText" text="Deferred">
      <formula>NOT(ISERROR(SEARCH("Deferred",G31)))</formula>
    </cfRule>
    <cfRule type="containsText" dxfId="1209" priority="1239" operator="containsText" text="Deleted">
      <formula>NOT(ISERROR(SEARCH("Deleted",G31)))</formula>
    </cfRule>
    <cfRule type="containsText" dxfId="1208" priority="1240" operator="containsText" text="In Danger of Falling Behind Target">
      <formula>NOT(ISERROR(SEARCH("In Danger of Falling Behind Target",G31)))</formula>
    </cfRule>
    <cfRule type="containsText" dxfId="1207" priority="1241" operator="containsText" text="Not yet due">
      <formula>NOT(ISERROR(SEARCH("Not yet due",G31)))</formula>
    </cfRule>
    <cfRule type="containsText" dxfId="1206" priority="1242" operator="containsText" text="Completed Behind Schedule">
      <formula>NOT(ISERROR(SEARCH("Completed Behind Schedule",G31)))</formula>
    </cfRule>
    <cfRule type="containsText" dxfId="1205" priority="1243" operator="containsText" text="Off Target">
      <formula>NOT(ISERROR(SEARCH("Off Target",G31)))</formula>
    </cfRule>
    <cfRule type="containsText" dxfId="1204" priority="1244" operator="containsText" text="In Danger of Falling Behind Target">
      <formula>NOT(ISERROR(SEARCH("In Danger of Falling Behind Target",G31)))</formula>
    </cfRule>
    <cfRule type="containsText" dxfId="1203" priority="1245" operator="containsText" text="On Track to be Achieved">
      <formula>NOT(ISERROR(SEARCH("On Track to be Achieved",G31)))</formula>
    </cfRule>
    <cfRule type="containsText" dxfId="1202" priority="1246" operator="containsText" text="Fully Achieved">
      <formula>NOT(ISERROR(SEARCH("Fully Achieved",G31)))</formula>
    </cfRule>
    <cfRule type="containsText" dxfId="1201" priority="1247" operator="containsText" text="Update not Provided">
      <formula>NOT(ISERROR(SEARCH("Update not Provided",G31)))</formula>
    </cfRule>
    <cfRule type="containsText" dxfId="1200" priority="1248" operator="containsText" text="Not yet due">
      <formula>NOT(ISERROR(SEARCH("Not yet due",G31)))</formula>
    </cfRule>
    <cfRule type="containsText" dxfId="1199" priority="1249" operator="containsText" text="Completed Behind Schedule">
      <formula>NOT(ISERROR(SEARCH("Completed Behind Schedule",G31)))</formula>
    </cfRule>
    <cfRule type="containsText" dxfId="1198" priority="1250" operator="containsText" text="Off Target">
      <formula>NOT(ISERROR(SEARCH("Off Target",G31)))</formula>
    </cfRule>
    <cfRule type="containsText" dxfId="1197" priority="1251" operator="containsText" text="In Danger of Falling Behind Target">
      <formula>NOT(ISERROR(SEARCH("In Danger of Falling Behind Target",G31)))</formula>
    </cfRule>
    <cfRule type="containsText" dxfId="1196" priority="1252" operator="containsText" text="On Track to be Achieved">
      <formula>NOT(ISERROR(SEARCH("On Track to be Achieved",G31)))</formula>
    </cfRule>
    <cfRule type="containsText" dxfId="1195" priority="1253" operator="containsText" text="Fully Achieved">
      <formula>NOT(ISERROR(SEARCH("Fully Achieved",G31)))</formula>
    </cfRule>
    <cfRule type="containsText" dxfId="1194" priority="1254" operator="containsText" text="Fully Achieved">
      <formula>NOT(ISERROR(SEARCH("Fully Achieved",G31)))</formula>
    </cfRule>
    <cfRule type="containsText" dxfId="1193" priority="1255" operator="containsText" text="Fully Achieved">
      <formula>NOT(ISERROR(SEARCH("Fully Achieved",G31)))</formula>
    </cfRule>
    <cfRule type="containsText" dxfId="1192" priority="1256" operator="containsText" text="Deferred">
      <formula>NOT(ISERROR(SEARCH("Deferred",G31)))</formula>
    </cfRule>
    <cfRule type="containsText" dxfId="1191" priority="1257" operator="containsText" text="Deleted">
      <formula>NOT(ISERROR(SEARCH("Deleted",G31)))</formula>
    </cfRule>
    <cfRule type="containsText" dxfId="1190" priority="1258" operator="containsText" text="In Danger of Falling Behind Target">
      <formula>NOT(ISERROR(SEARCH("In Danger of Falling Behind Target",G31)))</formula>
    </cfRule>
    <cfRule type="containsText" dxfId="1189" priority="1259" operator="containsText" text="Not yet due">
      <formula>NOT(ISERROR(SEARCH("Not yet due",G31)))</formula>
    </cfRule>
    <cfRule type="containsText" dxfId="1188" priority="1260" operator="containsText" text="Update not Provided">
      <formula>NOT(ISERROR(SEARCH("Update not Provided",G31)))</formula>
    </cfRule>
  </conditionalFormatting>
  <conditionalFormatting sqref="G39:G40">
    <cfRule type="containsText" dxfId="1187" priority="1189" operator="containsText" text="On track to be achieved">
      <formula>NOT(ISERROR(SEARCH("On track to be achieved",G39)))</formula>
    </cfRule>
    <cfRule type="containsText" dxfId="1186" priority="1190" operator="containsText" text="Deferred">
      <formula>NOT(ISERROR(SEARCH("Deferred",G39)))</formula>
    </cfRule>
    <cfRule type="containsText" dxfId="1185" priority="1191" operator="containsText" text="Deleted">
      <formula>NOT(ISERROR(SEARCH("Deleted",G39)))</formula>
    </cfRule>
    <cfRule type="containsText" dxfId="1184" priority="1192" operator="containsText" text="In Danger of Falling Behind Target">
      <formula>NOT(ISERROR(SEARCH("In Danger of Falling Behind Target",G39)))</formula>
    </cfRule>
    <cfRule type="containsText" dxfId="1183" priority="1193" operator="containsText" text="Not yet due">
      <formula>NOT(ISERROR(SEARCH("Not yet due",G39)))</formula>
    </cfRule>
    <cfRule type="containsText" dxfId="1182" priority="1194" operator="containsText" text="Update not Provided">
      <formula>NOT(ISERROR(SEARCH("Update not Provided",G39)))</formula>
    </cfRule>
    <cfRule type="containsText" dxfId="1181" priority="1195" operator="containsText" text="Not yet due">
      <formula>NOT(ISERROR(SEARCH("Not yet due",G39)))</formula>
    </cfRule>
    <cfRule type="containsText" dxfId="1180" priority="1196" operator="containsText" text="Completed Behind Schedule">
      <formula>NOT(ISERROR(SEARCH("Completed Behind Schedule",G39)))</formula>
    </cfRule>
    <cfRule type="containsText" dxfId="1179" priority="1197" operator="containsText" text="Off Target">
      <formula>NOT(ISERROR(SEARCH("Off Target",G39)))</formula>
    </cfRule>
    <cfRule type="containsText" dxfId="1178" priority="1198" operator="containsText" text="On Track to be Achieved">
      <formula>NOT(ISERROR(SEARCH("On Track to be Achieved",G39)))</formula>
    </cfRule>
    <cfRule type="containsText" dxfId="1177" priority="1199" operator="containsText" text="Fully Achieved">
      <formula>NOT(ISERROR(SEARCH("Fully Achieved",G39)))</formula>
    </cfRule>
    <cfRule type="containsText" dxfId="1176" priority="1200" operator="containsText" text="Not yet due">
      <formula>NOT(ISERROR(SEARCH("Not yet due",G39)))</formula>
    </cfRule>
    <cfRule type="containsText" dxfId="1175" priority="1201" operator="containsText" text="Not Yet Due">
      <formula>NOT(ISERROR(SEARCH("Not Yet Due",G39)))</formula>
    </cfRule>
    <cfRule type="containsText" dxfId="1174" priority="1202" operator="containsText" text="Deferred">
      <formula>NOT(ISERROR(SEARCH("Deferred",G39)))</formula>
    </cfRule>
    <cfRule type="containsText" dxfId="1173" priority="1203" operator="containsText" text="Deleted">
      <formula>NOT(ISERROR(SEARCH("Deleted",G39)))</formula>
    </cfRule>
    <cfRule type="containsText" dxfId="1172" priority="1204" operator="containsText" text="In Danger of Falling Behind Target">
      <formula>NOT(ISERROR(SEARCH("In Danger of Falling Behind Target",G39)))</formula>
    </cfRule>
    <cfRule type="containsText" dxfId="1171" priority="1205" operator="containsText" text="Not yet due">
      <formula>NOT(ISERROR(SEARCH("Not yet due",G39)))</formula>
    </cfRule>
    <cfRule type="containsText" dxfId="1170" priority="1206" operator="containsText" text="Completed Behind Schedule">
      <formula>NOT(ISERROR(SEARCH("Completed Behind Schedule",G39)))</formula>
    </cfRule>
    <cfRule type="containsText" dxfId="1169" priority="1207" operator="containsText" text="Off Target">
      <formula>NOT(ISERROR(SEARCH("Off Target",G39)))</formula>
    </cfRule>
    <cfRule type="containsText" dxfId="1168" priority="1208" operator="containsText" text="In Danger of Falling Behind Target">
      <formula>NOT(ISERROR(SEARCH("In Danger of Falling Behind Target",G39)))</formula>
    </cfRule>
    <cfRule type="containsText" dxfId="1167" priority="1209" operator="containsText" text="On Track to be Achieved">
      <formula>NOT(ISERROR(SEARCH("On Track to be Achieved",G39)))</formula>
    </cfRule>
    <cfRule type="containsText" dxfId="1166" priority="1210" operator="containsText" text="Fully Achieved">
      <formula>NOT(ISERROR(SEARCH("Fully Achieved",G39)))</formula>
    </cfRule>
    <cfRule type="containsText" dxfId="1165" priority="1211" operator="containsText" text="Update not Provided">
      <formula>NOT(ISERROR(SEARCH("Update not Provided",G39)))</formula>
    </cfRule>
    <cfRule type="containsText" dxfId="1164" priority="1212" operator="containsText" text="Not yet due">
      <formula>NOT(ISERROR(SEARCH("Not yet due",G39)))</formula>
    </cfRule>
    <cfRule type="containsText" dxfId="1163" priority="1213" operator="containsText" text="Completed Behind Schedule">
      <formula>NOT(ISERROR(SEARCH("Completed Behind Schedule",G39)))</formula>
    </cfRule>
    <cfRule type="containsText" dxfId="1162" priority="1214" operator="containsText" text="Off Target">
      <formula>NOT(ISERROR(SEARCH("Off Target",G39)))</formula>
    </cfRule>
    <cfRule type="containsText" dxfId="1161" priority="1215" operator="containsText" text="In Danger of Falling Behind Target">
      <formula>NOT(ISERROR(SEARCH("In Danger of Falling Behind Target",G39)))</formula>
    </cfRule>
    <cfRule type="containsText" dxfId="1160" priority="1216" operator="containsText" text="On Track to be Achieved">
      <formula>NOT(ISERROR(SEARCH("On Track to be Achieved",G39)))</formula>
    </cfRule>
    <cfRule type="containsText" dxfId="1159" priority="1217" operator="containsText" text="Fully Achieved">
      <formula>NOT(ISERROR(SEARCH("Fully Achieved",G39)))</formula>
    </cfRule>
    <cfRule type="containsText" dxfId="1158" priority="1218" operator="containsText" text="Fully Achieved">
      <formula>NOT(ISERROR(SEARCH("Fully Achieved",G39)))</formula>
    </cfRule>
    <cfRule type="containsText" dxfId="1157" priority="1219" operator="containsText" text="Fully Achieved">
      <formula>NOT(ISERROR(SEARCH("Fully Achieved",G39)))</formula>
    </cfRule>
    <cfRule type="containsText" dxfId="1156" priority="1220" operator="containsText" text="Deferred">
      <formula>NOT(ISERROR(SEARCH("Deferred",G39)))</formula>
    </cfRule>
    <cfRule type="containsText" dxfId="1155" priority="1221" operator="containsText" text="Deleted">
      <formula>NOT(ISERROR(SEARCH("Deleted",G39)))</formula>
    </cfRule>
    <cfRule type="containsText" dxfId="1154" priority="1222" operator="containsText" text="In Danger of Falling Behind Target">
      <formula>NOT(ISERROR(SEARCH("In Danger of Falling Behind Target",G39)))</formula>
    </cfRule>
    <cfRule type="containsText" dxfId="1153" priority="1223" operator="containsText" text="Not yet due">
      <formula>NOT(ISERROR(SEARCH("Not yet due",G39)))</formula>
    </cfRule>
    <cfRule type="containsText" dxfId="1152" priority="1224" operator="containsText" text="Update not Provided">
      <formula>NOT(ISERROR(SEARCH("Update not Provided",G39)))</formula>
    </cfRule>
  </conditionalFormatting>
  <conditionalFormatting sqref="G39:G40">
    <cfRule type="containsText" dxfId="1151" priority="1153" operator="containsText" text="On track to be achieved">
      <formula>NOT(ISERROR(SEARCH("On track to be achieved",G39)))</formula>
    </cfRule>
    <cfRule type="containsText" dxfId="1150" priority="1154" operator="containsText" text="Deferred">
      <formula>NOT(ISERROR(SEARCH("Deferred",G39)))</formula>
    </cfRule>
    <cfRule type="containsText" dxfId="1149" priority="1155" operator="containsText" text="Deleted">
      <formula>NOT(ISERROR(SEARCH("Deleted",G39)))</formula>
    </cfRule>
    <cfRule type="containsText" dxfId="1148" priority="1156" operator="containsText" text="In Danger of Falling Behind Target">
      <formula>NOT(ISERROR(SEARCH("In Danger of Falling Behind Target",G39)))</formula>
    </cfRule>
    <cfRule type="containsText" dxfId="1147" priority="1157" operator="containsText" text="Not yet due">
      <formula>NOT(ISERROR(SEARCH("Not yet due",G39)))</formula>
    </cfRule>
    <cfRule type="containsText" dxfId="1146" priority="1158" operator="containsText" text="Update not Provided">
      <formula>NOT(ISERROR(SEARCH("Update not Provided",G39)))</formula>
    </cfRule>
    <cfRule type="containsText" dxfId="1145" priority="1159" operator="containsText" text="Not yet due">
      <formula>NOT(ISERROR(SEARCH("Not yet due",G39)))</formula>
    </cfRule>
    <cfRule type="containsText" dxfId="1144" priority="1160" operator="containsText" text="Completed Behind Schedule">
      <formula>NOT(ISERROR(SEARCH("Completed Behind Schedule",G39)))</formula>
    </cfRule>
    <cfRule type="containsText" dxfId="1143" priority="1161" operator="containsText" text="Off Target">
      <formula>NOT(ISERROR(SEARCH("Off Target",G39)))</formula>
    </cfRule>
    <cfRule type="containsText" dxfId="1142" priority="1162" operator="containsText" text="On Track to be Achieved">
      <formula>NOT(ISERROR(SEARCH("On Track to be Achieved",G39)))</formula>
    </cfRule>
    <cfRule type="containsText" dxfId="1141" priority="1163" operator="containsText" text="Fully Achieved">
      <formula>NOT(ISERROR(SEARCH("Fully Achieved",G39)))</formula>
    </cfRule>
    <cfRule type="containsText" dxfId="1140" priority="1164" operator="containsText" text="Not yet due">
      <formula>NOT(ISERROR(SEARCH("Not yet due",G39)))</formula>
    </cfRule>
    <cfRule type="containsText" dxfId="1139" priority="1165" operator="containsText" text="Not Yet Due">
      <formula>NOT(ISERROR(SEARCH("Not Yet Due",G39)))</formula>
    </cfRule>
    <cfRule type="containsText" dxfId="1138" priority="1166" operator="containsText" text="Deferred">
      <formula>NOT(ISERROR(SEARCH("Deferred",G39)))</formula>
    </cfRule>
    <cfRule type="containsText" dxfId="1137" priority="1167" operator="containsText" text="Deleted">
      <formula>NOT(ISERROR(SEARCH("Deleted",G39)))</formula>
    </cfRule>
    <cfRule type="containsText" dxfId="1136" priority="1168" operator="containsText" text="In Danger of Falling Behind Target">
      <formula>NOT(ISERROR(SEARCH("In Danger of Falling Behind Target",G39)))</formula>
    </cfRule>
    <cfRule type="containsText" dxfId="1135" priority="1169" operator="containsText" text="Not yet due">
      <formula>NOT(ISERROR(SEARCH("Not yet due",G39)))</formula>
    </cfRule>
    <cfRule type="containsText" dxfId="1134" priority="1170" operator="containsText" text="Completed Behind Schedule">
      <formula>NOT(ISERROR(SEARCH("Completed Behind Schedule",G39)))</formula>
    </cfRule>
    <cfRule type="containsText" dxfId="1133" priority="1171" operator="containsText" text="Off Target">
      <formula>NOT(ISERROR(SEARCH("Off Target",G39)))</formula>
    </cfRule>
    <cfRule type="containsText" dxfId="1132" priority="1172" operator="containsText" text="In Danger of Falling Behind Target">
      <formula>NOT(ISERROR(SEARCH("In Danger of Falling Behind Target",G39)))</formula>
    </cfRule>
    <cfRule type="containsText" dxfId="1131" priority="1173" operator="containsText" text="On Track to be Achieved">
      <formula>NOT(ISERROR(SEARCH("On Track to be Achieved",G39)))</formula>
    </cfRule>
    <cfRule type="containsText" dxfId="1130" priority="1174" operator="containsText" text="Fully Achieved">
      <formula>NOT(ISERROR(SEARCH("Fully Achieved",G39)))</formula>
    </cfRule>
    <cfRule type="containsText" dxfId="1129" priority="1175" operator="containsText" text="Update not Provided">
      <formula>NOT(ISERROR(SEARCH("Update not Provided",G39)))</formula>
    </cfRule>
    <cfRule type="containsText" dxfId="1128" priority="1176" operator="containsText" text="Not yet due">
      <formula>NOT(ISERROR(SEARCH("Not yet due",G39)))</formula>
    </cfRule>
    <cfRule type="containsText" dxfId="1127" priority="1177" operator="containsText" text="Completed Behind Schedule">
      <formula>NOT(ISERROR(SEARCH("Completed Behind Schedule",G39)))</formula>
    </cfRule>
    <cfRule type="containsText" dxfId="1126" priority="1178" operator="containsText" text="Off Target">
      <formula>NOT(ISERROR(SEARCH("Off Target",G39)))</formula>
    </cfRule>
    <cfRule type="containsText" dxfId="1125" priority="1179" operator="containsText" text="In Danger of Falling Behind Target">
      <formula>NOT(ISERROR(SEARCH("In Danger of Falling Behind Target",G39)))</formula>
    </cfRule>
    <cfRule type="containsText" dxfId="1124" priority="1180" operator="containsText" text="On Track to be Achieved">
      <formula>NOT(ISERROR(SEARCH("On Track to be Achieved",G39)))</formula>
    </cfRule>
    <cfRule type="containsText" dxfId="1123" priority="1181" operator="containsText" text="Fully Achieved">
      <formula>NOT(ISERROR(SEARCH("Fully Achieved",G39)))</formula>
    </cfRule>
    <cfRule type="containsText" dxfId="1122" priority="1182" operator="containsText" text="Fully Achieved">
      <formula>NOT(ISERROR(SEARCH("Fully Achieved",G39)))</formula>
    </cfRule>
    <cfRule type="containsText" dxfId="1121" priority="1183" operator="containsText" text="Fully Achieved">
      <formula>NOT(ISERROR(SEARCH("Fully Achieved",G39)))</formula>
    </cfRule>
    <cfRule type="containsText" dxfId="1120" priority="1184" operator="containsText" text="Deferred">
      <formula>NOT(ISERROR(SEARCH("Deferred",G39)))</formula>
    </cfRule>
    <cfRule type="containsText" dxfId="1119" priority="1185" operator="containsText" text="Deleted">
      <formula>NOT(ISERROR(SEARCH("Deleted",G39)))</formula>
    </cfRule>
    <cfRule type="containsText" dxfId="1118" priority="1186" operator="containsText" text="In Danger of Falling Behind Target">
      <formula>NOT(ISERROR(SEARCH("In Danger of Falling Behind Target",G39)))</formula>
    </cfRule>
    <cfRule type="containsText" dxfId="1117" priority="1187" operator="containsText" text="Not yet due">
      <formula>NOT(ISERROR(SEARCH("Not yet due",G39)))</formula>
    </cfRule>
    <cfRule type="containsText" dxfId="1116" priority="1188" operator="containsText" text="Update not Provided">
      <formula>NOT(ISERROR(SEARCH("Update not Provided",G39)))</formula>
    </cfRule>
  </conditionalFormatting>
  <conditionalFormatting sqref="G41:G42">
    <cfRule type="containsText" dxfId="1115" priority="1117" operator="containsText" text="On track to be achieved">
      <formula>NOT(ISERROR(SEARCH("On track to be achieved",G41)))</formula>
    </cfRule>
    <cfRule type="containsText" dxfId="1114" priority="1118" operator="containsText" text="Deferred">
      <formula>NOT(ISERROR(SEARCH("Deferred",G41)))</formula>
    </cfRule>
    <cfRule type="containsText" dxfId="1113" priority="1119" operator="containsText" text="Deleted">
      <formula>NOT(ISERROR(SEARCH("Deleted",G41)))</formula>
    </cfRule>
    <cfRule type="containsText" dxfId="1112" priority="1120" operator="containsText" text="In Danger of Falling Behind Target">
      <formula>NOT(ISERROR(SEARCH("In Danger of Falling Behind Target",G41)))</formula>
    </cfRule>
    <cfRule type="containsText" dxfId="1111" priority="1121" operator="containsText" text="Not yet due">
      <formula>NOT(ISERROR(SEARCH("Not yet due",G41)))</formula>
    </cfRule>
    <cfRule type="containsText" dxfId="1110" priority="1122" operator="containsText" text="Update not Provided">
      <formula>NOT(ISERROR(SEARCH("Update not Provided",G41)))</formula>
    </cfRule>
    <cfRule type="containsText" dxfId="1109" priority="1123" operator="containsText" text="Not yet due">
      <formula>NOT(ISERROR(SEARCH("Not yet due",G41)))</formula>
    </cfRule>
    <cfRule type="containsText" dxfId="1108" priority="1124" operator="containsText" text="Completed Behind Schedule">
      <formula>NOT(ISERROR(SEARCH("Completed Behind Schedule",G41)))</formula>
    </cfRule>
    <cfRule type="containsText" dxfId="1107" priority="1125" operator="containsText" text="Off Target">
      <formula>NOT(ISERROR(SEARCH("Off Target",G41)))</formula>
    </cfRule>
    <cfRule type="containsText" dxfId="1106" priority="1126" operator="containsText" text="On Track to be Achieved">
      <formula>NOT(ISERROR(SEARCH("On Track to be Achieved",G41)))</formula>
    </cfRule>
    <cfRule type="containsText" dxfId="1105" priority="1127" operator="containsText" text="Fully Achieved">
      <formula>NOT(ISERROR(SEARCH("Fully Achieved",G41)))</formula>
    </cfRule>
    <cfRule type="containsText" dxfId="1104" priority="1128" operator="containsText" text="Not yet due">
      <formula>NOT(ISERROR(SEARCH("Not yet due",G41)))</formula>
    </cfRule>
    <cfRule type="containsText" dxfId="1103" priority="1129" operator="containsText" text="Not Yet Due">
      <formula>NOT(ISERROR(SEARCH("Not Yet Due",G41)))</formula>
    </cfRule>
    <cfRule type="containsText" dxfId="1102" priority="1130" operator="containsText" text="Deferred">
      <formula>NOT(ISERROR(SEARCH("Deferred",G41)))</formula>
    </cfRule>
    <cfRule type="containsText" dxfId="1101" priority="1131" operator="containsText" text="Deleted">
      <formula>NOT(ISERROR(SEARCH("Deleted",G41)))</formula>
    </cfRule>
    <cfRule type="containsText" dxfId="1100" priority="1132" operator="containsText" text="In Danger of Falling Behind Target">
      <formula>NOT(ISERROR(SEARCH("In Danger of Falling Behind Target",G41)))</formula>
    </cfRule>
    <cfRule type="containsText" dxfId="1099" priority="1133" operator="containsText" text="Not yet due">
      <formula>NOT(ISERROR(SEARCH("Not yet due",G41)))</formula>
    </cfRule>
    <cfRule type="containsText" dxfId="1098" priority="1134" operator="containsText" text="Completed Behind Schedule">
      <formula>NOT(ISERROR(SEARCH("Completed Behind Schedule",G41)))</formula>
    </cfRule>
    <cfRule type="containsText" dxfId="1097" priority="1135" operator="containsText" text="Off Target">
      <formula>NOT(ISERROR(SEARCH("Off Target",G41)))</formula>
    </cfRule>
    <cfRule type="containsText" dxfId="1096" priority="1136" operator="containsText" text="In Danger of Falling Behind Target">
      <formula>NOT(ISERROR(SEARCH("In Danger of Falling Behind Target",G41)))</formula>
    </cfRule>
    <cfRule type="containsText" dxfId="1095" priority="1137" operator="containsText" text="On Track to be Achieved">
      <formula>NOT(ISERROR(SEARCH("On Track to be Achieved",G41)))</formula>
    </cfRule>
    <cfRule type="containsText" dxfId="1094" priority="1138" operator="containsText" text="Fully Achieved">
      <formula>NOT(ISERROR(SEARCH("Fully Achieved",G41)))</formula>
    </cfRule>
    <cfRule type="containsText" dxfId="1093" priority="1139" operator="containsText" text="Update not Provided">
      <formula>NOT(ISERROR(SEARCH("Update not Provided",G41)))</formula>
    </cfRule>
    <cfRule type="containsText" dxfId="1092" priority="1140" operator="containsText" text="Not yet due">
      <formula>NOT(ISERROR(SEARCH("Not yet due",G41)))</formula>
    </cfRule>
    <cfRule type="containsText" dxfId="1091" priority="1141" operator="containsText" text="Completed Behind Schedule">
      <formula>NOT(ISERROR(SEARCH("Completed Behind Schedule",G41)))</formula>
    </cfRule>
    <cfRule type="containsText" dxfId="1090" priority="1142" operator="containsText" text="Off Target">
      <formula>NOT(ISERROR(SEARCH("Off Target",G41)))</formula>
    </cfRule>
    <cfRule type="containsText" dxfId="1089" priority="1143" operator="containsText" text="In Danger of Falling Behind Target">
      <formula>NOT(ISERROR(SEARCH("In Danger of Falling Behind Target",G41)))</formula>
    </cfRule>
    <cfRule type="containsText" dxfId="1088" priority="1144" operator="containsText" text="On Track to be Achieved">
      <formula>NOT(ISERROR(SEARCH("On Track to be Achieved",G41)))</formula>
    </cfRule>
    <cfRule type="containsText" dxfId="1087" priority="1145" operator="containsText" text="Fully Achieved">
      <formula>NOT(ISERROR(SEARCH("Fully Achieved",G41)))</formula>
    </cfRule>
    <cfRule type="containsText" dxfId="1086" priority="1146" operator="containsText" text="Fully Achieved">
      <formula>NOT(ISERROR(SEARCH("Fully Achieved",G41)))</formula>
    </cfRule>
    <cfRule type="containsText" dxfId="1085" priority="1147" operator="containsText" text="Fully Achieved">
      <formula>NOT(ISERROR(SEARCH("Fully Achieved",G41)))</formula>
    </cfRule>
    <cfRule type="containsText" dxfId="1084" priority="1148" operator="containsText" text="Deferred">
      <formula>NOT(ISERROR(SEARCH("Deferred",G41)))</formula>
    </cfRule>
    <cfRule type="containsText" dxfId="1083" priority="1149" operator="containsText" text="Deleted">
      <formula>NOT(ISERROR(SEARCH("Deleted",G41)))</formula>
    </cfRule>
    <cfRule type="containsText" dxfId="1082" priority="1150" operator="containsText" text="In Danger of Falling Behind Target">
      <formula>NOT(ISERROR(SEARCH("In Danger of Falling Behind Target",G41)))</formula>
    </cfRule>
    <cfRule type="containsText" dxfId="1081" priority="1151" operator="containsText" text="Not yet due">
      <formula>NOT(ISERROR(SEARCH("Not yet due",G41)))</formula>
    </cfRule>
    <cfRule type="containsText" dxfId="1080" priority="1152" operator="containsText" text="Update not Provided">
      <formula>NOT(ISERROR(SEARCH("Update not Provided",G41)))</formula>
    </cfRule>
  </conditionalFormatting>
  <conditionalFormatting sqref="G43">
    <cfRule type="containsText" dxfId="1079" priority="1081" operator="containsText" text="On track to be achieved">
      <formula>NOT(ISERROR(SEARCH("On track to be achieved",G43)))</formula>
    </cfRule>
    <cfRule type="containsText" dxfId="1078" priority="1082" operator="containsText" text="Deferred">
      <formula>NOT(ISERROR(SEARCH("Deferred",G43)))</formula>
    </cfRule>
    <cfRule type="containsText" dxfId="1077" priority="1083" operator="containsText" text="Deleted">
      <formula>NOT(ISERROR(SEARCH("Deleted",G43)))</formula>
    </cfRule>
    <cfRule type="containsText" dxfId="1076" priority="1084" operator="containsText" text="In Danger of Falling Behind Target">
      <formula>NOT(ISERROR(SEARCH("In Danger of Falling Behind Target",G43)))</formula>
    </cfRule>
    <cfRule type="containsText" dxfId="1075" priority="1085" operator="containsText" text="Not yet due">
      <formula>NOT(ISERROR(SEARCH("Not yet due",G43)))</formula>
    </cfRule>
    <cfRule type="containsText" dxfId="1074" priority="1086" operator="containsText" text="Update not Provided">
      <formula>NOT(ISERROR(SEARCH("Update not Provided",G43)))</formula>
    </cfRule>
    <cfRule type="containsText" dxfId="1073" priority="1087" operator="containsText" text="Not yet due">
      <formula>NOT(ISERROR(SEARCH("Not yet due",G43)))</formula>
    </cfRule>
    <cfRule type="containsText" dxfId="1072" priority="1088" operator="containsText" text="Completed Behind Schedule">
      <formula>NOT(ISERROR(SEARCH("Completed Behind Schedule",G43)))</formula>
    </cfRule>
    <cfRule type="containsText" dxfId="1071" priority="1089" operator="containsText" text="Off Target">
      <formula>NOT(ISERROR(SEARCH("Off Target",G43)))</formula>
    </cfRule>
    <cfRule type="containsText" dxfId="1070" priority="1090" operator="containsText" text="On Track to be Achieved">
      <formula>NOT(ISERROR(SEARCH("On Track to be Achieved",G43)))</formula>
    </cfRule>
    <cfRule type="containsText" dxfId="1069" priority="1091" operator="containsText" text="Fully Achieved">
      <formula>NOT(ISERROR(SEARCH("Fully Achieved",G43)))</formula>
    </cfRule>
    <cfRule type="containsText" dxfId="1068" priority="1092" operator="containsText" text="Not yet due">
      <formula>NOT(ISERROR(SEARCH("Not yet due",G43)))</formula>
    </cfRule>
    <cfRule type="containsText" dxfId="1067" priority="1093" operator="containsText" text="Not Yet Due">
      <formula>NOT(ISERROR(SEARCH("Not Yet Due",G43)))</formula>
    </cfRule>
    <cfRule type="containsText" dxfId="1066" priority="1094" operator="containsText" text="Deferred">
      <formula>NOT(ISERROR(SEARCH("Deferred",G43)))</formula>
    </cfRule>
    <cfRule type="containsText" dxfId="1065" priority="1095" operator="containsText" text="Deleted">
      <formula>NOT(ISERROR(SEARCH("Deleted",G43)))</formula>
    </cfRule>
    <cfRule type="containsText" dxfId="1064" priority="1096" operator="containsText" text="In Danger of Falling Behind Target">
      <formula>NOT(ISERROR(SEARCH("In Danger of Falling Behind Target",G43)))</formula>
    </cfRule>
    <cfRule type="containsText" dxfId="1063" priority="1097" operator="containsText" text="Not yet due">
      <formula>NOT(ISERROR(SEARCH("Not yet due",G43)))</formula>
    </cfRule>
    <cfRule type="containsText" dxfId="1062" priority="1098" operator="containsText" text="Completed Behind Schedule">
      <formula>NOT(ISERROR(SEARCH("Completed Behind Schedule",G43)))</formula>
    </cfRule>
    <cfRule type="containsText" dxfId="1061" priority="1099" operator="containsText" text="Off Target">
      <formula>NOT(ISERROR(SEARCH("Off Target",G43)))</formula>
    </cfRule>
    <cfRule type="containsText" dxfId="1060" priority="1100" operator="containsText" text="In Danger of Falling Behind Target">
      <formula>NOT(ISERROR(SEARCH("In Danger of Falling Behind Target",G43)))</formula>
    </cfRule>
    <cfRule type="containsText" dxfId="1059" priority="1101" operator="containsText" text="On Track to be Achieved">
      <formula>NOT(ISERROR(SEARCH("On Track to be Achieved",G43)))</formula>
    </cfRule>
    <cfRule type="containsText" dxfId="1058" priority="1102" operator="containsText" text="Fully Achieved">
      <formula>NOT(ISERROR(SEARCH("Fully Achieved",G43)))</formula>
    </cfRule>
    <cfRule type="containsText" dxfId="1057" priority="1103" operator="containsText" text="Update not Provided">
      <formula>NOT(ISERROR(SEARCH("Update not Provided",G43)))</formula>
    </cfRule>
    <cfRule type="containsText" dxfId="1056" priority="1104" operator="containsText" text="Not yet due">
      <formula>NOT(ISERROR(SEARCH("Not yet due",G43)))</formula>
    </cfRule>
    <cfRule type="containsText" dxfId="1055" priority="1105" operator="containsText" text="Completed Behind Schedule">
      <formula>NOT(ISERROR(SEARCH("Completed Behind Schedule",G43)))</formula>
    </cfRule>
    <cfRule type="containsText" dxfId="1054" priority="1106" operator="containsText" text="Off Target">
      <formula>NOT(ISERROR(SEARCH("Off Target",G43)))</formula>
    </cfRule>
    <cfRule type="containsText" dxfId="1053" priority="1107" operator="containsText" text="In Danger of Falling Behind Target">
      <formula>NOT(ISERROR(SEARCH("In Danger of Falling Behind Target",G43)))</formula>
    </cfRule>
    <cfRule type="containsText" dxfId="1052" priority="1108" operator="containsText" text="On Track to be Achieved">
      <formula>NOT(ISERROR(SEARCH("On Track to be Achieved",G43)))</formula>
    </cfRule>
    <cfRule type="containsText" dxfId="1051" priority="1109" operator="containsText" text="Fully Achieved">
      <formula>NOT(ISERROR(SEARCH("Fully Achieved",G43)))</formula>
    </cfRule>
    <cfRule type="containsText" dxfId="1050" priority="1110" operator="containsText" text="Fully Achieved">
      <formula>NOT(ISERROR(SEARCH("Fully Achieved",G43)))</formula>
    </cfRule>
    <cfRule type="containsText" dxfId="1049" priority="1111" operator="containsText" text="Fully Achieved">
      <formula>NOT(ISERROR(SEARCH("Fully Achieved",G43)))</formula>
    </cfRule>
    <cfRule type="containsText" dxfId="1048" priority="1112" operator="containsText" text="Deferred">
      <formula>NOT(ISERROR(SEARCH("Deferred",G43)))</formula>
    </cfRule>
    <cfRule type="containsText" dxfId="1047" priority="1113" operator="containsText" text="Deleted">
      <formula>NOT(ISERROR(SEARCH("Deleted",G43)))</formula>
    </cfRule>
    <cfRule type="containsText" dxfId="1046" priority="1114" operator="containsText" text="In Danger of Falling Behind Target">
      <formula>NOT(ISERROR(SEARCH("In Danger of Falling Behind Target",G43)))</formula>
    </cfRule>
    <cfRule type="containsText" dxfId="1045" priority="1115" operator="containsText" text="Not yet due">
      <formula>NOT(ISERROR(SEARCH("Not yet due",G43)))</formula>
    </cfRule>
    <cfRule type="containsText" dxfId="1044" priority="1116" operator="containsText" text="Update not Provided">
      <formula>NOT(ISERROR(SEARCH("Update not Provided",G43)))</formula>
    </cfRule>
  </conditionalFormatting>
  <conditionalFormatting sqref="G43">
    <cfRule type="containsText" dxfId="1043" priority="1045" operator="containsText" text="On track to be achieved">
      <formula>NOT(ISERROR(SEARCH("On track to be achieved",G43)))</formula>
    </cfRule>
    <cfRule type="containsText" dxfId="1042" priority="1046" operator="containsText" text="Deferred">
      <formula>NOT(ISERROR(SEARCH("Deferred",G43)))</formula>
    </cfRule>
    <cfRule type="containsText" dxfId="1041" priority="1047" operator="containsText" text="Deleted">
      <formula>NOT(ISERROR(SEARCH("Deleted",G43)))</formula>
    </cfRule>
    <cfRule type="containsText" dxfId="1040" priority="1048" operator="containsText" text="In Danger of Falling Behind Target">
      <formula>NOT(ISERROR(SEARCH("In Danger of Falling Behind Target",G43)))</formula>
    </cfRule>
    <cfRule type="containsText" dxfId="1039" priority="1049" operator="containsText" text="Not yet due">
      <formula>NOT(ISERROR(SEARCH("Not yet due",G43)))</formula>
    </cfRule>
    <cfRule type="containsText" dxfId="1038" priority="1050" operator="containsText" text="Update not Provided">
      <formula>NOT(ISERROR(SEARCH("Update not Provided",G43)))</formula>
    </cfRule>
    <cfRule type="containsText" dxfId="1037" priority="1051" operator="containsText" text="Not yet due">
      <formula>NOT(ISERROR(SEARCH("Not yet due",G43)))</formula>
    </cfRule>
    <cfRule type="containsText" dxfId="1036" priority="1052" operator="containsText" text="Completed Behind Schedule">
      <formula>NOT(ISERROR(SEARCH("Completed Behind Schedule",G43)))</formula>
    </cfRule>
    <cfRule type="containsText" dxfId="1035" priority="1053" operator="containsText" text="Off Target">
      <formula>NOT(ISERROR(SEARCH("Off Target",G43)))</formula>
    </cfRule>
    <cfRule type="containsText" dxfId="1034" priority="1054" operator="containsText" text="On Track to be Achieved">
      <formula>NOT(ISERROR(SEARCH("On Track to be Achieved",G43)))</formula>
    </cfRule>
    <cfRule type="containsText" dxfId="1033" priority="1055" operator="containsText" text="Fully Achieved">
      <formula>NOT(ISERROR(SEARCH("Fully Achieved",G43)))</formula>
    </cfRule>
    <cfRule type="containsText" dxfId="1032" priority="1056" operator="containsText" text="Not yet due">
      <formula>NOT(ISERROR(SEARCH("Not yet due",G43)))</formula>
    </cfRule>
    <cfRule type="containsText" dxfId="1031" priority="1057" operator="containsText" text="Not Yet Due">
      <formula>NOT(ISERROR(SEARCH("Not Yet Due",G43)))</formula>
    </cfRule>
    <cfRule type="containsText" dxfId="1030" priority="1058" operator="containsText" text="Deferred">
      <formula>NOT(ISERROR(SEARCH("Deferred",G43)))</formula>
    </cfRule>
    <cfRule type="containsText" dxfId="1029" priority="1059" operator="containsText" text="Deleted">
      <formula>NOT(ISERROR(SEARCH("Deleted",G43)))</formula>
    </cfRule>
    <cfRule type="containsText" dxfId="1028" priority="1060" operator="containsText" text="In Danger of Falling Behind Target">
      <formula>NOT(ISERROR(SEARCH("In Danger of Falling Behind Target",G43)))</formula>
    </cfRule>
    <cfRule type="containsText" dxfId="1027" priority="1061" operator="containsText" text="Not yet due">
      <formula>NOT(ISERROR(SEARCH("Not yet due",G43)))</formula>
    </cfRule>
    <cfRule type="containsText" dxfId="1026" priority="1062" operator="containsText" text="Completed Behind Schedule">
      <formula>NOT(ISERROR(SEARCH("Completed Behind Schedule",G43)))</formula>
    </cfRule>
    <cfRule type="containsText" dxfId="1025" priority="1063" operator="containsText" text="Off Target">
      <formula>NOT(ISERROR(SEARCH("Off Target",G43)))</formula>
    </cfRule>
    <cfRule type="containsText" dxfId="1024" priority="1064" operator="containsText" text="In Danger of Falling Behind Target">
      <formula>NOT(ISERROR(SEARCH("In Danger of Falling Behind Target",G43)))</formula>
    </cfRule>
    <cfRule type="containsText" dxfId="1023" priority="1065" operator="containsText" text="On Track to be Achieved">
      <formula>NOT(ISERROR(SEARCH("On Track to be Achieved",G43)))</formula>
    </cfRule>
    <cfRule type="containsText" dxfId="1022" priority="1066" operator="containsText" text="Fully Achieved">
      <formula>NOT(ISERROR(SEARCH("Fully Achieved",G43)))</formula>
    </cfRule>
    <cfRule type="containsText" dxfId="1021" priority="1067" operator="containsText" text="Update not Provided">
      <formula>NOT(ISERROR(SEARCH("Update not Provided",G43)))</formula>
    </cfRule>
    <cfRule type="containsText" dxfId="1020" priority="1068" operator="containsText" text="Not yet due">
      <formula>NOT(ISERROR(SEARCH("Not yet due",G43)))</formula>
    </cfRule>
    <cfRule type="containsText" dxfId="1019" priority="1069" operator="containsText" text="Completed Behind Schedule">
      <formula>NOT(ISERROR(SEARCH("Completed Behind Schedule",G43)))</formula>
    </cfRule>
    <cfRule type="containsText" dxfId="1018" priority="1070" operator="containsText" text="Off Target">
      <formula>NOT(ISERROR(SEARCH("Off Target",G43)))</formula>
    </cfRule>
    <cfRule type="containsText" dxfId="1017" priority="1071" operator="containsText" text="In Danger of Falling Behind Target">
      <formula>NOT(ISERROR(SEARCH("In Danger of Falling Behind Target",G43)))</formula>
    </cfRule>
    <cfRule type="containsText" dxfId="1016" priority="1072" operator="containsText" text="On Track to be Achieved">
      <formula>NOT(ISERROR(SEARCH("On Track to be Achieved",G43)))</formula>
    </cfRule>
    <cfRule type="containsText" dxfId="1015" priority="1073" operator="containsText" text="Fully Achieved">
      <formula>NOT(ISERROR(SEARCH("Fully Achieved",G43)))</formula>
    </cfRule>
    <cfRule type="containsText" dxfId="1014" priority="1074" operator="containsText" text="Fully Achieved">
      <formula>NOT(ISERROR(SEARCH("Fully Achieved",G43)))</formula>
    </cfRule>
    <cfRule type="containsText" dxfId="1013" priority="1075" operator="containsText" text="Fully Achieved">
      <formula>NOT(ISERROR(SEARCH("Fully Achieved",G43)))</formula>
    </cfRule>
    <cfRule type="containsText" dxfId="1012" priority="1076" operator="containsText" text="Deferred">
      <formula>NOT(ISERROR(SEARCH("Deferred",G43)))</formula>
    </cfRule>
    <cfRule type="containsText" dxfId="1011" priority="1077" operator="containsText" text="Deleted">
      <formula>NOT(ISERROR(SEARCH("Deleted",G43)))</formula>
    </cfRule>
    <cfRule type="containsText" dxfId="1010" priority="1078" operator="containsText" text="In Danger of Falling Behind Target">
      <formula>NOT(ISERROR(SEARCH("In Danger of Falling Behind Target",G43)))</formula>
    </cfRule>
    <cfRule type="containsText" dxfId="1009" priority="1079" operator="containsText" text="Not yet due">
      <formula>NOT(ISERROR(SEARCH("Not yet due",G43)))</formula>
    </cfRule>
    <cfRule type="containsText" dxfId="1008" priority="1080" operator="containsText" text="Update not Provided">
      <formula>NOT(ISERROR(SEARCH("Update not Provided",G43)))</formula>
    </cfRule>
  </conditionalFormatting>
  <conditionalFormatting sqref="G44:G50">
    <cfRule type="containsText" dxfId="1007" priority="1009" operator="containsText" text="On track to be achieved">
      <formula>NOT(ISERROR(SEARCH("On track to be achieved",G44)))</formula>
    </cfRule>
    <cfRule type="containsText" dxfId="1006" priority="1010" operator="containsText" text="Deferred">
      <formula>NOT(ISERROR(SEARCH("Deferred",G44)))</formula>
    </cfRule>
    <cfRule type="containsText" dxfId="1005" priority="1011" operator="containsText" text="Deleted">
      <formula>NOT(ISERROR(SEARCH("Deleted",G44)))</formula>
    </cfRule>
    <cfRule type="containsText" dxfId="1004" priority="1012" operator="containsText" text="In Danger of Falling Behind Target">
      <formula>NOT(ISERROR(SEARCH("In Danger of Falling Behind Target",G44)))</formula>
    </cfRule>
    <cfRule type="containsText" dxfId="1003" priority="1013" operator="containsText" text="Not yet due">
      <formula>NOT(ISERROR(SEARCH("Not yet due",G44)))</formula>
    </cfRule>
    <cfRule type="containsText" dxfId="1002" priority="1014" operator="containsText" text="Update not Provided">
      <formula>NOT(ISERROR(SEARCH("Update not Provided",G44)))</formula>
    </cfRule>
    <cfRule type="containsText" dxfId="1001" priority="1015" operator="containsText" text="Not yet due">
      <formula>NOT(ISERROR(SEARCH("Not yet due",G44)))</formula>
    </cfRule>
    <cfRule type="containsText" dxfId="1000" priority="1016" operator="containsText" text="Completed Behind Schedule">
      <formula>NOT(ISERROR(SEARCH("Completed Behind Schedule",G44)))</formula>
    </cfRule>
    <cfRule type="containsText" dxfId="999" priority="1017" operator="containsText" text="Off Target">
      <formula>NOT(ISERROR(SEARCH("Off Target",G44)))</formula>
    </cfRule>
    <cfRule type="containsText" dxfId="998" priority="1018" operator="containsText" text="On Track to be Achieved">
      <formula>NOT(ISERROR(SEARCH("On Track to be Achieved",G44)))</formula>
    </cfRule>
    <cfRule type="containsText" dxfId="997" priority="1019" operator="containsText" text="Fully Achieved">
      <formula>NOT(ISERROR(SEARCH("Fully Achieved",G44)))</formula>
    </cfRule>
    <cfRule type="containsText" dxfId="996" priority="1020" operator="containsText" text="Not yet due">
      <formula>NOT(ISERROR(SEARCH("Not yet due",G44)))</formula>
    </cfRule>
    <cfRule type="containsText" dxfId="995" priority="1021" operator="containsText" text="Not Yet Due">
      <formula>NOT(ISERROR(SEARCH("Not Yet Due",G44)))</formula>
    </cfRule>
    <cfRule type="containsText" dxfId="994" priority="1022" operator="containsText" text="Deferred">
      <formula>NOT(ISERROR(SEARCH("Deferred",G44)))</formula>
    </cfRule>
    <cfRule type="containsText" dxfId="993" priority="1023" operator="containsText" text="Deleted">
      <formula>NOT(ISERROR(SEARCH("Deleted",G44)))</formula>
    </cfRule>
    <cfRule type="containsText" dxfId="992" priority="1024" operator="containsText" text="In Danger of Falling Behind Target">
      <formula>NOT(ISERROR(SEARCH("In Danger of Falling Behind Target",G44)))</formula>
    </cfRule>
    <cfRule type="containsText" dxfId="991" priority="1025" operator="containsText" text="Not yet due">
      <formula>NOT(ISERROR(SEARCH("Not yet due",G44)))</formula>
    </cfRule>
    <cfRule type="containsText" dxfId="990" priority="1026" operator="containsText" text="Completed Behind Schedule">
      <formula>NOT(ISERROR(SEARCH("Completed Behind Schedule",G44)))</formula>
    </cfRule>
    <cfRule type="containsText" dxfId="989" priority="1027" operator="containsText" text="Off Target">
      <formula>NOT(ISERROR(SEARCH("Off Target",G44)))</formula>
    </cfRule>
    <cfRule type="containsText" dxfId="988" priority="1028" operator="containsText" text="In Danger of Falling Behind Target">
      <formula>NOT(ISERROR(SEARCH("In Danger of Falling Behind Target",G44)))</formula>
    </cfRule>
    <cfRule type="containsText" dxfId="987" priority="1029" operator="containsText" text="On Track to be Achieved">
      <formula>NOT(ISERROR(SEARCH("On Track to be Achieved",G44)))</formula>
    </cfRule>
    <cfRule type="containsText" dxfId="986" priority="1030" operator="containsText" text="Fully Achieved">
      <formula>NOT(ISERROR(SEARCH("Fully Achieved",G44)))</formula>
    </cfRule>
    <cfRule type="containsText" dxfId="985" priority="1031" operator="containsText" text="Update not Provided">
      <formula>NOT(ISERROR(SEARCH("Update not Provided",G44)))</formula>
    </cfRule>
    <cfRule type="containsText" dxfId="984" priority="1032" operator="containsText" text="Not yet due">
      <formula>NOT(ISERROR(SEARCH("Not yet due",G44)))</formula>
    </cfRule>
    <cfRule type="containsText" dxfId="983" priority="1033" operator="containsText" text="Completed Behind Schedule">
      <formula>NOT(ISERROR(SEARCH("Completed Behind Schedule",G44)))</formula>
    </cfRule>
    <cfRule type="containsText" dxfId="982" priority="1034" operator="containsText" text="Off Target">
      <formula>NOT(ISERROR(SEARCH("Off Target",G44)))</formula>
    </cfRule>
    <cfRule type="containsText" dxfId="981" priority="1035" operator="containsText" text="In Danger of Falling Behind Target">
      <formula>NOT(ISERROR(SEARCH("In Danger of Falling Behind Target",G44)))</formula>
    </cfRule>
    <cfRule type="containsText" dxfId="980" priority="1036" operator="containsText" text="On Track to be Achieved">
      <formula>NOT(ISERROR(SEARCH("On Track to be Achieved",G44)))</formula>
    </cfRule>
    <cfRule type="containsText" dxfId="979" priority="1037" operator="containsText" text="Fully Achieved">
      <formula>NOT(ISERROR(SEARCH("Fully Achieved",G44)))</formula>
    </cfRule>
    <cfRule type="containsText" dxfId="978" priority="1038" operator="containsText" text="Fully Achieved">
      <formula>NOT(ISERROR(SEARCH("Fully Achieved",G44)))</formula>
    </cfRule>
    <cfRule type="containsText" dxfId="977" priority="1039" operator="containsText" text="Fully Achieved">
      <formula>NOT(ISERROR(SEARCH("Fully Achieved",G44)))</formula>
    </cfRule>
    <cfRule type="containsText" dxfId="976" priority="1040" operator="containsText" text="Deferred">
      <formula>NOT(ISERROR(SEARCH("Deferred",G44)))</formula>
    </cfRule>
    <cfRule type="containsText" dxfId="975" priority="1041" operator="containsText" text="Deleted">
      <formula>NOT(ISERROR(SEARCH("Deleted",G44)))</formula>
    </cfRule>
    <cfRule type="containsText" dxfId="974" priority="1042" operator="containsText" text="In Danger of Falling Behind Target">
      <formula>NOT(ISERROR(SEARCH("In Danger of Falling Behind Target",G44)))</formula>
    </cfRule>
    <cfRule type="containsText" dxfId="973" priority="1043" operator="containsText" text="Not yet due">
      <formula>NOT(ISERROR(SEARCH("Not yet due",G44)))</formula>
    </cfRule>
    <cfRule type="containsText" dxfId="972" priority="1044" operator="containsText" text="Update not Provided">
      <formula>NOT(ISERROR(SEARCH("Update not Provided",G44)))</formula>
    </cfRule>
  </conditionalFormatting>
  <conditionalFormatting sqref="G51">
    <cfRule type="containsText" dxfId="971" priority="973" operator="containsText" text="On track to be achieved">
      <formula>NOT(ISERROR(SEARCH("On track to be achieved",G51)))</formula>
    </cfRule>
    <cfRule type="containsText" dxfId="970" priority="974" operator="containsText" text="Deferred">
      <formula>NOT(ISERROR(SEARCH("Deferred",G51)))</formula>
    </cfRule>
    <cfRule type="containsText" dxfId="969" priority="975" operator="containsText" text="Deleted">
      <formula>NOT(ISERROR(SEARCH("Deleted",G51)))</formula>
    </cfRule>
    <cfRule type="containsText" dxfId="968" priority="976" operator="containsText" text="In Danger of Falling Behind Target">
      <formula>NOT(ISERROR(SEARCH("In Danger of Falling Behind Target",G51)))</formula>
    </cfRule>
    <cfRule type="containsText" dxfId="967" priority="977" operator="containsText" text="Not yet due">
      <formula>NOT(ISERROR(SEARCH("Not yet due",G51)))</formula>
    </cfRule>
    <cfRule type="containsText" dxfId="966" priority="978" operator="containsText" text="Update not Provided">
      <formula>NOT(ISERROR(SEARCH("Update not Provided",G51)))</formula>
    </cfRule>
    <cfRule type="containsText" dxfId="965" priority="979" operator="containsText" text="Not yet due">
      <formula>NOT(ISERROR(SEARCH("Not yet due",G51)))</formula>
    </cfRule>
    <cfRule type="containsText" dxfId="964" priority="980" operator="containsText" text="Completed Behind Schedule">
      <formula>NOT(ISERROR(SEARCH("Completed Behind Schedule",G51)))</formula>
    </cfRule>
    <cfRule type="containsText" dxfId="963" priority="981" operator="containsText" text="Off Target">
      <formula>NOT(ISERROR(SEARCH("Off Target",G51)))</formula>
    </cfRule>
    <cfRule type="containsText" dxfId="962" priority="982" operator="containsText" text="On Track to be Achieved">
      <formula>NOT(ISERROR(SEARCH("On Track to be Achieved",G51)))</formula>
    </cfRule>
    <cfRule type="containsText" dxfId="961" priority="983" operator="containsText" text="Fully Achieved">
      <formula>NOT(ISERROR(SEARCH("Fully Achieved",G51)))</formula>
    </cfRule>
    <cfRule type="containsText" dxfId="960" priority="984" operator="containsText" text="Not yet due">
      <formula>NOT(ISERROR(SEARCH("Not yet due",G51)))</formula>
    </cfRule>
    <cfRule type="containsText" dxfId="959" priority="985" operator="containsText" text="Not Yet Due">
      <formula>NOT(ISERROR(SEARCH("Not Yet Due",G51)))</formula>
    </cfRule>
    <cfRule type="containsText" dxfId="958" priority="986" operator="containsText" text="Deferred">
      <formula>NOT(ISERROR(SEARCH("Deferred",G51)))</formula>
    </cfRule>
    <cfRule type="containsText" dxfId="957" priority="987" operator="containsText" text="Deleted">
      <formula>NOT(ISERROR(SEARCH("Deleted",G51)))</formula>
    </cfRule>
    <cfRule type="containsText" dxfId="956" priority="988" operator="containsText" text="In Danger of Falling Behind Target">
      <formula>NOT(ISERROR(SEARCH("In Danger of Falling Behind Target",G51)))</formula>
    </cfRule>
    <cfRule type="containsText" dxfId="955" priority="989" operator="containsText" text="Not yet due">
      <formula>NOT(ISERROR(SEARCH("Not yet due",G51)))</formula>
    </cfRule>
    <cfRule type="containsText" dxfId="954" priority="990" operator="containsText" text="Completed Behind Schedule">
      <formula>NOT(ISERROR(SEARCH("Completed Behind Schedule",G51)))</formula>
    </cfRule>
    <cfRule type="containsText" dxfId="953" priority="991" operator="containsText" text="Off Target">
      <formula>NOT(ISERROR(SEARCH("Off Target",G51)))</formula>
    </cfRule>
    <cfRule type="containsText" dxfId="952" priority="992" operator="containsText" text="In Danger of Falling Behind Target">
      <formula>NOT(ISERROR(SEARCH("In Danger of Falling Behind Target",G51)))</formula>
    </cfRule>
    <cfRule type="containsText" dxfId="951" priority="993" operator="containsText" text="On Track to be Achieved">
      <formula>NOT(ISERROR(SEARCH("On Track to be Achieved",G51)))</formula>
    </cfRule>
    <cfRule type="containsText" dxfId="950" priority="994" operator="containsText" text="Fully Achieved">
      <formula>NOT(ISERROR(SEARCH("Fully Achieved",G51)))</formula>
    </cfRule>
    <cfRule type="containsText" dxfId="949" priority="995" operator="containsText" text="Update not Provided">
      <formula>NOT(ISERROR(SEARCH("Update not Provided",G51)))</formula>
    </cfRule>
    <cfRule type="containsText" dxfId="948" priority="996" operator="containsText" text="Not yet due">
      <formula>NOT(ISERROR(SEARCH("Not yet due",G51)))</formula>
    </cfRule>
    <cfRule type="containsText" dxfId="947" priority="997" operator="containsText" text="Completed Behind Schedule">
      <formula>NOT(ISERROR(SEARCH("Completed Behind Schedule",G51)))</formula>
    </cfRule>
    <cfRule type="containsText" dxfId="946" priority="998" operator="containsText" text="Off Target">
      <formula>NOT(ISERROR(SEARCH("Off Target",G51)))</formula>
    </cfRule>
    <cfRule type="containsText" dxfId="945" priority="999" operator="containsText" text="In Danger of Falling Behind Target">
      <formula>NOT(ISERROR(SEARCH("In Danger of Falling Behind Target",G51)))</formula>
    </cfRule>
    <cfRule type="containsText" dxfId="944" priority="1000" operator="containsText" text="On Track to be Achieved">
      <formula>NOT(ISERROR(SEARCH("On Track to be Achieved",G51)))</formula>
    </cfRule>
    <cfRule type="containsText" dxfId="943" priority="1001" operator="containsText" text="Fully Achieved">
      <formula>NOT(ISERROR(SEARCH("Fully Achieved",G51)))</formula>
    </cfRule>
    <cfRule type="containsText" dxfId="942" priority="1002" operator="containsText" text="Fully Achieved">
      <formula>NOT(ISERROR(SEARCH("Fully Achieved",G51)))</formula>
    </cfRule>
    <cfRule type="containsText" dxfId="941" priority="1003" operator="containsText" text="Fully Achieved">
      <formula>NOT(ISERROR(SEARCH("Fully Achieved",G51)))</formula>
    </cfRule>
    <cfRule type="containsText" dxfId="940" priority="1004" operator="containsText" text="Deferred">
      <formula>NOT(ISERROR(SEARCH("Deferred",G51)))</formula>
    </cfRule>
    <cfRule type="containsText" dxfId="939" priority="1005" operator="containsText" text="Deleted">
      <formula>NOT(ISERROR(SEARCH("Deleted",G51)))</formula>
    </cfRule>
    <cfRule type="containsText" dxfId="938" priority="1006" operator="containsText" text="In Danger of Falling Behind Target">
      <formula>NOT(ISERROR(SEARCH("In Danger of Falling Behind Target",G51)))</formula>
    </cfRule>
    <cfRule type="containsText" dxfId="937" priority="1007" operator="containsText" text="Not yet due">
      <formula>NOT(ISERROR(SEARCH("Not yet due",G51)))</formula>
    </cfRule>
    <cfRule type="containsText" dxfId="936" priority="1008" operator="containsText" text="Update not Provided">
      <formula>NOT(ISERROR(SEARCH("Update not Provided",G51)))</formula>
    </cfRule>
  </conditionalFormatting>
  <conditionalFormatting sqref="G51">
    <cfRule type="containsText" dxfId="935" priority="937" operator="containsText" text="On track to be achieved">
      <formula>NOT(ISERROR(SEARCH("On track to be achieved",G51)))</formula>
    </cfRule>
    <cfRule type="containsText" dxfId="934" priority="938" operator="containsText" text="Deferred">
      <formula>NOT(ISERROR(SEARCH("Deferred",G51)))</formula>
    </cfRule>
    <cfRule type="containsText" dxfId="933" priority="939" operator="containsText" text="Deleted">
      <formula>NOT(ISERROR(SEARCH("Deleted",G51)))</formula>
    </cfRule>
    <cfRule type="containsText" dxfId="932" priority="940" operator="containsText" text="In Danger of Falling Behind Target">
      <formula>NOT(ISERROR(SEARCH("In Danger of Falling Behind Target",G51)))</formula>
    </cfRule>
    <cfRule type="containsText" dxfId="931" priority="941" operator="containsText" text="Not yet due">
      <formula>NOT(ISERROR(SEARCH("Not yet due",G51)))</formula>
    </cfRule>
    <cfRule type="containsText" dxfId="930" priority="942" operator="containsText" text="Update not Provided">
      <formula>NOT(ISERROR(SEARCH("Update not Provided",G51)))</formula>
    </cfRule>
    <cfRule type="containsText" dxfId="929" priority="943" operator="containsText" text="Not yet due">
      <formula>NOT(ISERROR(SEARCH("Not yet due",G51)))</formula>
    </cfRule>
    <cfRule type="containsText" dxfId="928" priority="944" operator="containsText" text="Completed Behind Schedule">
      <formula>NOT(ISERROR(SEARCH("Completed Behind Schedule",G51)))</formula>
    </cfRule>
    <cfRule type="containsText" dxfId="927" priority="945" operator="containsText" text="Off Target">
      <formula>NOT(ISERROR(SEARCH("Off Target",G51)))</formula>
    </cfRule>
    <cfRule type="containsText" dxfId="926" priority="946" operator="containsText" text="On Track to be Achieved">
      <formula>NOT(ISERROR(SEARCH("On Track to be Achieved",G51)))</formula>
    </cfRule>
    <cfRule type="containsText" dxfId="925" priority="947" operator="containsText" text="Fully Achieved">
      <formula>NOT(ISERROR(SEARCH("Fully Achieved",G51)))</formula>
    </cfRule>
    <cfRule type="containsText" dxfId="924" priority="948" operator="containsText" text="Not yet due">
      <formula>NOT(ISERROR(SEARCH("Not yet due",G51)))</formula>
    </cfRule>
    <cfRule type="containsText" dxfId="923" priority="949" operator="containsText" text="Not Yet Due">
      <formula>NOT(ISERROR(SEARCH("Not Yet Due",G51)))</formula>
    </cfRule>
    <cfRule type="containsText" dxfId="922" priority="950" operator="containsText" text="Deferred">
      <formula>NOT(ISERROR(SEARCH("Deferred",G51)))</formula>
    </cfRule>
    <cfRule type="containsText" dxfId="921" priority="951" operator="containsText" text="Deleted">
      <formula>NOT(ISERROR(SEARCH("Deleted",G51)))</formula>
    </cfRule>
    <cfRule type="containsText" dxfId="920" priority="952" operator="containsText" text="In Danger of Falling Behind Target">
      <formula>NOT(ISERROR(SEARCH("In Danger of Falling Behind Target",G51)))</formula>
    </cfRule>
    <cfRule type="containsText" dxfId="919" priority="953" operator="containsText" text="Not yet due">
      <formula>NOT(ISERROR(SEARCH("Not yet due",G51)))</formula>
    </cfRule>
    <cfRule type="containsText" dxfId="918" priority="954" operator="containsText" text="Completed Behind Schedule">
      <formula>NOT(ISERROR(SEARCH("Completed Behind Schedule",G51)))</formula>
    </cfRule>
    <cfRule type="containsText" dxfId="917" priority="955" operator="containsText" text="Off Target">
      <formula>NOT(ISERROR(SEARCH("Off Target",G51)))</formula>
    </cfRule>
    <cfRule type="containsText" dxfId="916" priority="956" operator="containsText" text="In Danger of Falling Behind Target">
      <formula>NOT(ISERROR(SEARCH("In Danger of Falling Behind Target",G51)))</formula>
    </cfRule>
    <cfRule type="containsText" dxfId="915" priority="957" operator="containsText" text="On Track to be Achieved">
      <formula>NOT(ISERROR(SEARCH("On Track to be Achieved",G51)))</formula>
    </cfRule>
    <cfRule type="containsText" dxfId="914" priority="958" operator="containsText" text="Fully Achieved">
      <formula>NOT(ISERROR(SEARCH("Fully Achieved",G51)))</formula>
    </cfRule>
    <cfRule type="containsText" dxfId="913" priority="959" operator="containsText" text="Update not Provided">
      <formula>NOT(ISERROR(SEARCH("Update not Provided",G51)))</formula>
    </cfRule>
    <cfRule type="containsText" dxfId="912" priority="960" operator="containsText" text="Not yet due">
      <formula>NOT(ISERROR(SEARCH("Not yet due",G51)))</formula>
    </cfRule>
    <cfRule type="containsText" dxfId="911" priority="961" operator="containsText" text="Completed Behind Schedule">
      <formula>NOT(ISERROR(SEARCH("Completed Behind Schedule",G51)))</formula>
    </cfRule>
    <cfRule type="containsText" dxfId="910" priority="962" operator="containsText" text="Off Target">
      <formula>NOT(ISERROR(SEARCH("Off Target",G51)))</formula>
    </cfRule>
    <cfRule type="containsText" dxfId="909" priority="963" operator="containsText" text="In Danger of Falling Behind Target">
      <formula>NOT(ISERROR(SEARCH("In Danger of Falling Behind Target",G51)))</formula>
    </cfRule>
    <cfRule type="containsText" dxfId="908" priority="964" operator="containsText" text="On Track to be Achieved">
      <formula>NOT(ISERROR(SEARCH("On Track to be Achieved",G51)))</formula>
    </cfRule>
    <cfRule type="containsText" dxfId="907" priority="965" operator="containsText" text="Fully Achieved">
      <formula>NOT(ISERROR(SEARCH("Fully Achieved",G51)))</formula>
    </cfRule>
    <cfRule type="containsText" dxfId="906" priority="966" operator="containsText" text="Fully Achieved">
      <formula>NOT(ISERROR(SEARCH("Fully Achieved",G51)))</formula>
    </cfRule>
    <cfRule type="containsText" dxfId="905" priority="967" operator="containsText" text="Fully Achieved">
      <formula>NOT(ISERROR(SEARCH("Fully Achieved",G51)))</formula>
    </cfRule>
    <cfRule type="containsText" dxfId="904" priority="968" operator="containsText" text="Deferred">
      <formula>NOT(ISERROR(SEARCH("Deferred",G51)))</formula>
    </cfRule>
    <cfRule type="containsText" dxfId="903" priority="969" operator="containsText" text="Deleted">
      <formula>NOT(ISERROR(SEARCH("Deleted",G51)))</formula>
    </cfRule>
    <cfRule type="containsText" dxfId="902" priority="970" operator="containsText" text="In Danger of Falling Behind Target">
      <formula>NOT(ISERROR(SEARCH("In Danger of Falling Behind Target",G51)))</formula>
    </cfRule>
    <cfRule type="containsText" dxfId="901" priority="971" operator="containsText" text="Not yet due">
      <formula>NOT(ISERROR(SEARCH("Not yet due",G51)))</formula>
    </cfRule>
    <cfRule type="containsText" dxfId="900" priority="972" operator="containsText" text="Update not Provided">
      <formula>NOT(ISERROR(SEARCH("Update not Provided",G51)))</formula>
    </cfRule>
  </conditionalFormatting>
  <conditionalFormatting sqref="G52:G54">
    <cfRule type="containsText" dxfId="899" priority="901" operator="containsText" text="On track to be achieved">
      <formula>NOT(ISERROR(SEARCH("On track to be achieved",G52)))</formula>
    </cfRule>
    <cfRule type="containsText" dxfId="898" priority="902" operator="containsText" text="Deferred">
      <formula>NOT(ISERROR(SEARCH("Deferred",G52)))</formula>
    </cfRule>
    <cfRule type="containsText" dxfId="897" priority="903" operator="containsText" text="Deleted">
      <formula>NOT(ISERROR(SEARCH("Deleted",G52)))</formula>
    </cfRule>
    <cfRule type="containsText" dxfId="896" priority="904" operator="containsText" text="In Danger of Falling Behind Target">
      <formula>NOT(ISERROR(SEARCH("In Danger of Falling Behind Target",G52)))</formula>
    </cfRule>
    <cfRule type="containsText" dxfId="895" priority="905" operator="containsText" text="Not yet due">
      <formula>NOT(ISERROR(SEARCH("Not yet due",G52)))</formula>
    </cfRule>
    <cfRule type="containsText" dxfId="894" priority="906" operator="containsText" text="Update not Provided">
      <formula>NOT(ISERROR(SEARCH("Update not Provided",G52)))</formula>
    </cfRule>
    <cfRule type="containsText" dxfId="893" priority="907" operator="containsText" text="Not yet due">
      <formula>NOT(ISERROR(SEARCH("Not yet due",G52)))</formula>
    </cfRule>
    <cfRule type="containsText" dxfId="892" priority="908" operator="containsText" text="Completed Behind Schedule">
      <formula>NOT(ISERROR(SEARCH("Completed Behind Schedule",G52)))</formula>
    </cfRule>
    <cfRule type="containsText" dxfId="891" priority="909" operator="containsText" text="Off Target">
      <formula>NOT(ISERROR(SEARCH("Off Target",G52)))</formula>
    </cfRule>
    <cfRule type="containsText" dxfId="890" priority="910" operator="containsText" text="On Track to be Achieved">
      <formula>NOT(ISERROR(SEARCH("On Track to be Achieved",G52)))</formula>
    </cfRule>
    <cfRule type="containsText" dxfId="889" priority="911" operator="containsText" text="Fully Achieved">
      <formula>NOT(ISERROR(SEARCH("Fully Achieved",G52)))</formula>
    </cfRule>
    <cfRule type="containsText" dxfId="888" priority="912" operator="containsText" text="Not yet due">
      <formula>NOT(ISERROR(SEARCH("Not yet due",G52)))</formula>
    </cfRule>
    <cfRule type="containsText" dxfId="887" priority="913" operator="containsText" text="Not Yet Due">
      <formula>NOT(ISERROR(SEARCH("Not Yet Due",G52)))</formula>
    </cfRule>
    <cfRule type="containsText" dxfId="886" priority="914" operator="containsText" text="Deferred">
      <formula>NOT(ISERROR(SEARCH("Deferred",G52)))</formula>
    </cfRule>
    <cfRule type="containsText" dxfId="885" priority="915" operator="containsText" text="Deleted">
      <formula>NOT(ISERROR(SEARCH("Deleted",G52)))</formula>
    </cfRule>
    <cfRule type="containsText" dxfId="884" priority="916" operator="containsText" text="In Danger of Falling Behind Target">
      <formula>NOT(ISERROR(SEARCH("In Danger of Falling Behind Target",G52)))</formula>
    </cfRule>
    <cfRule type="containsText" dxfId="883" priority="917" operator="containsText" text="Not yet due">
      <formula>NOT(ISERROR(SEARCH("Not yet due",G52)))</formula>
    </cfRule>
    <cfRule type="containsText" dxfId="882" priority="918" operator="containsText" text="Completed Behind Schedule">
      <formula>NOT(ISERROR(SEARCH("Completed Behind Schedule",G52)))</formula>
    </cfRule>
    <cfRule type="containsText" dxfId="881" priority="919" operator="containsText" text="Off Target">
      <formula>NOT(ISERROR(SEARCH("Off Target",G52)))</formula>
    </cfRule>
    <cfRule type="containsText" dxfId="880" priority="920" operator="containsText" text="In Danger of Falling Behind Target">
      <formula>NOT(ISERROR(SEARCH("In Danger of Falling Behind Target",G52)))</formula>
    </cfRule>
    <cfRule type="containsText" dxfId="879" priority="921" operator="containsText" text="On Track to be Achieved">
      <formula>NOT(ISERROR(SEARCH("On Track to be Achieved",G52)))</formula>
    </cfRule>
    <cfRule type="containsText" dxfId="878" priority="922" operator="containsText" text="Fully Achieved">
      <formula>NOT(ISERROR(SEARCH("Fully Achieved",G52)))</formula>
    </cfRule>
    <cfRule type="containsText" dxfId="877" priority="923" operator="containsText" text="Update not Provided">
      <formula>NOT(ISERROR(SEARCH("Update not Provided",G52)))</formula>
    </cfRule>
    <cfRule type="containsText" dxfId="876" priority="924" operator="containsText" text="Not yet due">
      <formula>NOT(ISERROR(SEARCH("Not yet due",G52)))</formula>
    </cfRule>
    <cfRule type="containsText" dxfId="875" priority="925" operator="containsText" text="Completed Behind Schedule">
      <formula>NOT(ISERROR(SEARCH("Completed Behind Schedule",G52)))</formula>
    </cfRule>
    <cfRule type="containsText" dxfId="874" priority="926" operator="containsText" text="Off Target">
      <formula>NOT(ISERROR(SEARCH("Off Target",G52)))</formula>
    </cfRule>
    <cfRule type="containsText" dxfId="873" priority="927" operator="containsText" text="In Danger of Falling Behind Target">
      <formula>NOT(ISERROR(SEARCH("In Danger of Falling Behind Target",G52)))</formula>
    </cfRule>
    <cfRule type="containsText" dxfId="872" priority="928" operator="containsText" text="On Track to be Achieved">
      <formula>NOT(ISERROR(SEARCH("On Track to be Achieved",G52)))</formula>
    </cfRule>
    <cfRule type="containsText" dxfId="871" priority="929" operator="containsText" text="Fully Achieved">
      <formula>NOT(ISERROR(SEARCH("Fully Achieved",G52)))</formula>
    </cfRule>
    <cfRule type="containsText" dxfId="870" priority="930" operator="containsText" text="Fully Achieved">
      <formula>NOT(ISERROR(SEARCH("Fully Achieved",G52)))</formula>
    </cfRule>
    <cfRule type="containsText" dxfId="869" priority="931" operator="containsText" text="Fully Achieved">
      <formula>NOT(ISERROR(SEARCH("Fully Achieved",G52)))</formula>
    </cfRule>
    <cfRule type="containsText" dxfId="868" priority="932" operator="containsText" text="Deferred">
      <formula>NOT(ISERROR(SEARCH("Deferred",G52)))</formula>
    </cfRule>
    <cfRule type="containsText" dxfId="867" priority="933" operator="containsText" text="Deleted">
      <formula>NOT(ISERROR(SEARCH("Deleted",G52)))</formula>
    </cfRule>
    <cfRule type="containsText" dxfId="866" priority="934" operator="containsText" text="In Danger of Falling Behind Target">
      <formula>NOT(ISERROR(SEARCH("In Danger of Falling Behind Target",G52)))</formula>
    </cfRule>
    <cfRule type="containsText" dxfId="865" priority="935" operator="containsText" text="Not yet due">
      <formula>NOT(ISERROR(SEARCH("Not yet due",G52)))</formula>
    </cfRule>
    <cfRule type="containsText" dxfId="864" priority="936" operator="containsText" text="Update not Provided">
      <formula>NOT(ISERROR(SEARCH("Update not Provided",G52)))</formula>
    </cfRule>
  </conditionalFormatting>
  <conditionalFormatting sqref="G55">
    <cfRule type="containsText" dxfId="863" priority="865" operator="containsText" text="On track to be achieved">
      <formula>NOT(ISERROR(SEARCH("On track to be achieved",G55)))</formula>
    </cfRule>
    <cfRule type="containsText" dxfId="862" priority="866" operator="containsText" text="Deferred">
      <formula>NOT(ISERROR(SEARCH("Deferred",G55)))</formula>
    </cfRule>
    <cfRule type="containsText" dxfId="861" priority="867" operator="containsText" text="Deleted">
      <formula>NOT(ISERROR(SEARCH("Deleted",G55)))</formula>
    </cfRule>
    <cfRule type="containsText" dxfId="860" priority="868" operator="containsText" text="In Danger of Falling Behind Target">
      <formula>NOT(ISERROR(SEARCH("In Danger of Falling Behind Target",G55)))</formula>
    </cfRule>
    <cfRule type="containsText" dxfId="859" priority="869" operator="containsText" text="Not yet due">
      <formula>NOT(ISERROR(SEARCH("Not yet due",G55)))</formula>
    </cfRule>
    <cfRule type="containsText" dxfId="858" priority="870" operator="containsText" text="Update not Provided">
      <formula>NOT(ISERROR(SEARCH("Update not Provided",G55)))</formula>
    </cfRule>
    <cfRule type="containsText" dxfId="857" priority="871" operator="containsText" text="Not yet due">
      <formula>NOT(ISERROR(SEARCH("Not yet due",G55)))</formula>
    </cfRule>
    <cfRule type="containsText" dxfId="856" priority="872" operator="containsText" text="Completed Behind Schedule">
      <formula>NOT(ISERROR(SEARCH("Completed Behind Schedule",G55)))</formula>
    </cfRule>
    <cfRule type="containsText" dxfId="855" priority="873" operator="containsText" text="Off Target">
      <formula>NOT(ISERROR(SEARCH("Off Target",G55)))</formula>
    </cfRule>
    <cfRule type="containsText" dxfId="854" priority="874" operator="containsText" text="On Track to be Achieved">
      <formula>NOT(ISERROR(SEARCH("On Track to be Achieved",G55)))</formula>
    </cfRule>
    <cfRule type="containsText" dxfId="853" priority="875" operator="containsText" text="Fully Achieved">
      <formula>NOT(ISERROR(SEARCH("Fully Achieved",G55)))</formula>
    </cfRule>
    <cfRule type="containsText" dxfId="852" priority="876" operator="containsText" text="Not yet due">
      <formula>NOT(ISERROR(SEARCH("Not yet due",G55)))</formula>
    </cfRule>
    <cfRule type="containsText" dxfId="851" priority="877" operator="containsText" text="Not Yet Due">
      <formula>NOT(ISERROR(SEARCH("Not Yet Due",G55)))</formula>
    </cfRule>
    <cfRule type="containsText" dxfId="850" priority="878" operator="containsText" text="Deferred">
      <formula>NOT(ISERROR(SEARCH("Deferred",G55)))</formula>
    </cfRule>
    <cfRule type="containsText" dxfId="849" priority="879" operator="containsText" text="Deleted">
      <formula>NOT(ISERROR(SEARCH("Deleted",G55)))</formula>
    </cfRule>
    <cfRule type="containsText" dxfId="848" priority="880" operator="containsText" text="In Danger of Falling Behind Target">
      <formula>NOT(ISERROR(SEARCH("In Danger of Falling Behind Target",G55)))</formula>
    </cfRule>
    <cfRule type="containsText" dxfId="847" priority="881" operator="containsText" text="Not yet due">
      <formula>NOT(ISERROR(SEARCH("Not yet due",G55)))</formula>
    </cfRule>
    <cfRule type="containsText" dxfId="846" priority="882" operator="containsText" text="Completed Behind Schedule">
      <formula>NOT(ISERROR(SEARCH("Completed Behind Schedule",G55)))</formula>
    </cfRule>
    <cfRule type="containsText" dxfId="845" priority="883" operator="containsText" text="Off Target">
      <formula>NOT(ISERROR(SEARCH("Off Target",G55)))</formula>
    </cfRule>
    <cfRule type="containsText" dxfId="844" priority="884" operator="containsText" text="In Danger of Falling Behind Target">
      <formula>NOT(ISERROR(SEARCH("In Danger of Falling Behind Target",G55)))</formula>
    </cfRule>
    <cfRule type="containsText" dxfId="843" priority="885" operator="containsText" text="On Track to be Achieved">
      <formula>NOT(ISERROR(SEARCH("On Track to be Achieved",G55)))</formula>
    </cfRule>
    <cfRule type="containsText" dxfId="842" priority="886" operator="containsText" text="Fully Achieved">
      <formula>NOT(ISERROR(SEARCH("Fully Achieved",G55)))</formula>
    </cfRule>
    <cfRule type="containsText" dxfId="841" priority="887" operator="containsText" text="Update not Provided">
      <formula>NOT(ISERROR(SEARCH("Update not Provided",G55)))</formula>
    </cfRule>
    <cfRule type="containsText" dxfId="840" priority="888" operator="containsText" text="Not yet due">
      <formula>NOT(ISERROR(SEARCH("Not yet due",G55)))</formula>
    </cfRule>
    <cfRule type="containsText" dxfId="839" priority="889" operator="containsText" text="Completed Behind Schedule">
      <formula>NOT(ISERROR(SEARCH("Completed Behind Schedule",G55)))</formula>
    </cfRule>
    <cfRule type="containsText" dxfId="838" priority="890" operator="containsText" text="Off Target">
      <formula>NOT(ISERROR(SEARCH("Off Target",G55)))</formula>
    </cfRule>
    <cfRule type="containsText" dxfId="837" priority="891" operator="containsText" text="In Danger of Falling Behind Target">
      <formula>NOT(ISERROR(SEARCH("In Danger of Falling Behind Target",G55)))</formula>
    </cfRule>
    <cfRule type="containsText" dxfId="836" priority="892" operator="containsText" text="On Track to be Achieved">
      <formula>NOT(ISERROR(SEARCH("On Track to be Achieved",G55)))</formula>
    </cfRule>
    <cfRule type="containsText" dxfId="835" priority="893" operator="containsText" text="Fully Achieved">
      <formula>NOT(ISERROR(SEARCH("Fully Achieved",G55)))</formula>
    </cfRule>
    <cfRule type="containsText" dxfId="834" priority="894" operator="containsText" text="Fully Achieved">
      <formula>NOT(ISERROR(SEARCH("Fully Achieved",G55)))</formula>
    </cfRule>
    <cfRule type="containsText" dxfId="833" priority="895" operator="containsText" text="Fully Achieved">
      <formula>NOT(ISERROR(SEARCH("Fully Achieved",G55)))</formula>
    </cfRule>
    <cfRule type="containsText" dxfId="832" priority="896" operator="containsText" text="Deferred">
      <formula>NOT(ISERROR(SEARCH("Deferred",G55)))</formula>
    </cfRule>
    <cfRule type="containsText" dxfId="831" priority="897" operator="containsText" text="Deleted">
      <formula>NOT(ISERROR(SEARCH("Deleted",G55)))</formula>
    </cfRule>
    <cfRule type="containsText" dxfId="830" priority="898" operator="containsText" text="In Danger of Falling Behind Target">
      <formula>NOT(ISERROR(SEARCH("In Danger of Falling Behind Target",G55)))</formula>
    </cfRule>
    <cfRule type="containsText" dxfId="829" priority="899" operator="containsText" text="Not yet due">
      <formula>NOT(ISERROR(SEARCH("Not yet due",G55)))</formula>
    </cfRule>
    <cfRule type="containsText" dxfId="828" priority="900" operator="containsText" text="Update not Provided">
      <formula>NOT(ISERROR(SEARCH("Update not Provided",G55)))</formula>
    </cfRule>
  </conditionalFormatting>
  <conditionalFormatting sqref="G55">
    <cfRule type="containsText" dxfId="827" priority="829" operator="containsText" text="On track to be achieved">
      <formula>NOT(ISERROR(SEARCH("On track to be achieved",G55)))</formula>
    </cfRule>
    <cfRule type="containsText" dxfId="826" priority="830" operator="containsText" text="Deferred">
      <formula>NOT(ISERROR(SEARCH("Deferred",G55)))</formula>
    </cfRule>
    <cfRule type="containsText" dxfId="825" priority="831" operator="containsText" text="Deleted">
      <formula>NOT(ISERROR(SEARCH("Deleted",G55)))</formula>
    </cfRule>
    <cfRule type="containsText" dxfId="824" priority="832" operator="containsText" text="In Danger of Falling Behind Target">
      <formula>NOT(ISERROR(SEARCH("In Danger of Falling Behind Target",G55)))</formula>
    </cfRule>
    <cfRule type="containsText" dxfId="823" priority="833" operator="containsText" text="Not yet due">
      <formula>NOT(ISERROR(SEARCH("Not yet due",G55)))</formula>
    </cfRule>
    <cfRule type="containsText" dxfId="822" priority="834" operator="containsText" text="Update not Provided">
      <formula>NOT(ISERROR(SEARCH("Update not Provided",G55)))</formula>
    </cfRule>
    <cfRule type="containsText" dxfId="821" priority="835" operator="containsText" text="Not yet due">
      <formula>NOT(ISERROR(SEARCH("Not yet due",G55)))</formula>
    </cfRule>
    <cfRule type="containsText" dxfId="820" priority="836" operator="containsText" text="Completed Behind Schedule">
      <formula>NOT(ISERROR(SEARCH("Completed Behind Schedule",G55)))</formula>
    </cfRule>
    <cfRule type="containsText" dxfId="819" priority="837" operator="containsText" text="Off Target">
      <formula>NOT(ISERROR(SEARCH("Off Target",G55)))</formula>
    </cfRule>
    <cfRule type="containsText" dxfId="818" priority="838" operator="containsText" text="On Track to be Achieved">
      <formula>NOT(ISERROR(SEARCH("On Track to be Achieved",G55)))</formula>
    </cfRule>
    <cfRule type="containsText" dxfId="817" priority="839" operator="containsText" text="Fully Achieved">
      <formula>NOT(ISERROR(SEARCH("Fully Achieved",G55)))</formula>
    </cfRule>
    <cfRule type="containsText" dxfId="816" priority="840" operator="containsText" text="Not yet due">
      <formula>NOT(ISERROR(SEARCH("Not yet due",G55)))</formula>
    </cfRule>
    <cfRule type="containsText" dxfId="815" priority="841" operator="containsText" text="Not Yet Due">
      <formula>NOT(ISERROR(SEARCH("Not Yet Due",G55)))</formula>
    </cfRule>
    <cfRule type="containsText" dxfId="814" priority="842" operator="containsText" text="Deferred">
      <formula>NOT(ISERROR(SEARCH("Deferred",G55)))</formula>
    </cfRule>
    <cfRule type="containsText" dxfId="813" priority="843" operator="containsText" text="Deleted">
      <formula>NOT(ISERROR(SEARCH("Deleted",G55)))</formula>
    </cfRule>
    <cfRule type="containsText" dxfId="812" priority="844" operator="containsText" text="In Danger of Falling Behind Target">
      <formula>NOT(ISERROR(SEARCH("In Danger of Falling Behind Target",G55)))</formula>
    </cfRule>
    <cfRule type="containsText" dxfId="811" priority="845" operator="containsText" text="Not yet due">
      <formula>NOT(ISERROR(SEARCH("Not yet due",G55)))</formula>
    </cfRule>
    <cfRule type="containsText" dxfId="810" priority="846" operator="containsText" text="Completed Behind Schedule">
      <formula>NOT(ISERROR(SEARCH("Completed Behind Schedule",G55)))</formula>
    </cfRule>
    <cfRule type="containsText" dxfId="809" priority="847" operator="containsText" text="Off Target">
      <formula>NOT(ISERROR(SEARCH("Off Target",G55)))</formula>
    </cfRule>
    <cfRule type="containsText" dxfId="808" priority="848" operator="containsText" text="In Danger of Falling Behind Target">
      <formula>NOT(ISERROR(SEARCH("In Danger of Falling Behind Target",G55)))</formula>
    </cfRule>
    <cfRule type="containsText" dxfId="807" priority="849" operator="containsText" text="On Track to be Achieved">
      <formula>NOT(ISERROR(SEARCH("On Track to be Achieved",G55)))</formula>
    </cfRule>
    <cfRule type="containsText" dxfId="806" priority="850" operator="containsText" text="Fully Achieved">
      <formula>NOT(ISERROR(SEARCH("Fully Achieved",G55)))</formula>
    </cfRule>
    <cfRule type="containsText" dxfId="805" priority="851" operator="containsText" text="Update not Provided">
      <formula>NOT(ISERROR(SEARCH("Update not Provided",G55)))</formula>
    </cfRule>
    <cfRule type="containsText" dxfId="804" priority="852" operator="containsText" text="Not yet due">
      <formula>NOT(ISERROR(SEARCH("Not yet due",G55)))</formula>
    </cfRule>
    <cfRule type="containsText" dxfId="803" priority="853" operator="containsText" text="Completed Behind Schedule">
      <formula>NOT(ISERROR(SEARCH("Completed Behind Schedule",G55)))</formula>
    </cfRule>
    <cfRule type="containsText" dxfId="802" priority="854" operator="containsText" text="Off Target">
      <formula>NOT(ISERROR(SEARCH("Off Target",G55)))</formula>
    </cfRule>
    <cfRule type="containsText" dxfId="801" priority="855" operator="containsText" text="In Danger of Falling Behind Target">
      <formula>NOT(ISERROR(SEARCH("In Danger of Falling Behind Target",G55)))</formula>
    </cfRule>
    <cfRule type="containsText" dxfId="800" priority="856" operator="containsText" text="On Track to be Achieved">
      <formula>NOT(ISERROR(SEARCH("On Track to be Achieved",G55)))</formula>
    </cfRule>
    <cfRule type="containsText" dxfId="799" priority="857" operator="containsText" text="Fully Achieved">
      <formula>NOT(ISERROR(SEARCH("Fully Achieved",G55)))</formula>
    </cfRule>
    <cfRule type="containsText" dxfId="798" priority="858" operator="containsText" text="Fully Achieved">
      <formula>NOT(ISERROR(SEARCH("Fully Achieved",G55)))</formula>
    </cfRule>
    <cfRule type="containsText" dxfId="797" priority="859" operator="containsText" text="Fully Achieved">
      <formula>NOT(ISERROR(SEARCH("Fully Achieved",G55)))</formula>
    </cfRule>
    <cfRule type="containsText" dxfId="796" priority="860" operator="containsText" text="Deferred">
      <formula>NOT(ISERROR(SEARCH("Deferred",G55)))</formula>
    </cfRule>
    <cfRule type="containsText" dxfId="795" priority="861" operator="containsText" text="Deleted">
      <formula>NOT(ISERROR(SEARCH("Deleted",G55)))</formula>
    </cfRule>
    <cfRule type="containsText" dxfId="794" priority="862" operator="containsText" text="In Danger of Falling Behind Target">
      <formula>NOT(ISERROR(SEARCH("In Danger of Falling Behind Target",G55)))</formula>
    </cfRule>
    <cfRule type="containsText" dxfId="793" priority="863" operator="containsText" text="Not yet due">
      <formula>NOT(ISERROR(SEARCH("Not yet due",G55)))</formula>
    </cfRule>
    <cfRule type="containsText" dxfId="792" priority="864" operator="containsText" text="Update not Provided">
      <formula>NOT(ISERROR(SEARCH("Update not Provided",G55)))</formula>
    </cfRule>
  </conditionalFormatting>
  <conditionalFormatting sqref="G56:G62">
    <cfRule type="containsText" dxfId="791" priority="793" operator="containsText" text="On track to be achieved">
      <formula>NOT(ISERROR(SEARCH("On track to be achieved",G56)))</formula>
    </cfRule>
    <cfRule type="containsText" dxfId="790" priority="794" operator="containsText" text="Deferred">
      <formula>NOT(ISERROR(SEARCH("Deferred",G56)))</formula>
    </cfRule>
    <cfRule type="containsText" dxfId="789" priority="795" operator="containsText" text="Deleted">
      <formula>NOT(ISERROR(SEARCH("Deleted",G56)))</formula>
    </cfRule>
    <cfRule type="containsText" dxfId="788" priority="796" operator="containsText" text="In Danger of Falling Behind Target">
      <formula>NOT(ISERROR(SEARCH("In Danger of Falling Behind Target",G56)))</formula>
    </cfRule>
    <cfRule type="containsText" dxfId="787" priority="797" operator="containsText" text="Not yet due">
      <formula>NOT(ISERROR(SEARCH("Not yet due",G56)))</formula>
    </cfRule>
    <cfRule type="containsText" dxfId="786" priority="798" operator="containsText" text="Update not Provided">
      <formula>NOT(ISERROR(SEARCH("Update not Provided",G56)))</formula>
    </cfRule>
    <cfRule type="containsText" dxfId="785" priority="799" operator="containsText" text="Not yet due">
      <formula>NOT(ISERROR(SEARCH("Not yet due",G56)))</formula>
    </cfRule>
    <cfRule type="containsText" dxfId="784" priority="800" operator="containsText" text="Completed Behind Schedule">
      <formula>NOT(ISERROR(SEARCH("Completed Behind Schedule",G56)))</formula>
    </cfRule>
    <cfRule type="containsText" dxfId="783" priority="801" operator="containsText" text="Off Target">
      <formula>NOT(ISERROR(SEARCH("Off Target",G56)))</formula>
    </cfRule>
    <cfRule type="containsText" dxfId="782" priority="802" operator="containsText" text="On Track to be Achieved">
      <formula>NOT(ISERROR(SEARCH("On Track to be Achieved",G56)))</formula>
    </cfRule>
    <cfRule type="containsText" dxfId="781" priority="803" operator="containsText" text="Fully Achieved">
      <formula>NOT(ISERROR(SEARCH("Fully Achieved",G56)))</formula>
    </cfRule>
    <cfRule type="containsText" dxfId="780" priority="804" operator="containsText" text="Not yet due">
      <formula>NOT(ISERROR(SEARCH("Not yet due",G56)))</formula>
    </cfRule>
    <cfRule type="containsText" dxfId="779" priority="805" operator="containsText" text="Not Yet Due">
      <formula>NOT(ISERROR(SEARCH("Not Yet Due",G56)))</formula>
    </cfRule>
    <cfRule type="containsText" dxfId="778" priority="806" operator="containsText" text="Deferred">
      <formula>NOT(ISERROR(SEARCH("Deferred",G56)))</formula>
    </cfRule>
    <cfRule type="containsText" dxfId="777" priority="807" operator="containsText" text="Deleted">
      <formula>NOT(ISERROR(SEARCH("Deleted",G56)))</formula>
    </cfRule>
    <cfRule type="containsText" dxfId="776" priority="808" operator="containsText" text="In Danger of Falling Behind Target">
      <formula>NOT(ISERROR(SEARCH("In Danger of Falling Behind Target",G56)))</formula>
    </cfRule>
    <cfRule type="containsText" dxfId="775" priority="809" operator="containsText" text="Not yet due">
      <formula>NOT(ISERROR(SEARCH("Not yet due",G56)))</formula>
    </cfRule>
    <cfRule type="containsText" dxfId="774" priority="810" operator="containsText" text="Completed Behind Schedule">
      <formula>NOT(ISERROR(SEARCH("Completed Behind Schedule",G56)))</formula>
    </cfRule>
    <cfRule type="containsText" dxfId="773" priority="811" operator="containsText" text="Off Target">
      <formula>NOT(ISERROR(SEARCH("Off Target",G56)))</formula>
    </cfRule>
    <cfRule type="containsText" dxfId="772" priority="812" operator="containsText" text="In Danger of Falling Behind Target">
      <formula>NOT(ISERROR(SEARCH("In Danger of Falling Behind Target",G56)))</formula>
    </cfRule>
    <cfRule type="containsText" dxfId="771" priority="813" operator="containsText" text="On Track to be Achieved">
      <formula>NOT(ISERROR(SEARCH("On Track to be Achieved",G56)))</formula>
    </cfRule>
    <cfRule type="containsText" dxfId="770" priority="814" operator="containsText" text="Fully Achieved">
      <formula>NOT(ISERROR(SEARCH("Fully Achieved",G56)))</formula>
    </cfRule>
    <cfRule type="containsText" dxfId="769" priority="815" operator="containsText" text="Update not Provided">
      <formula>NOT(ISERROR(SEARCH("Update not Provided",G56)))</formula>
    </cfRule>
    <cfRule type="containsText" dxfId="768" priority="816" operator="containsText" text="Not yet due">
      <formula>NOT(ISERROR(SEARCH("Not yet due",G56)))</formula>
    </cfRule>
    <cfRule type="containsText" dxfId="767" priority="817" operator="containsText" text="Completed Behind Schedule">
      <formula>NOT(ISERROR(SEARCH("Completed Behind Schedule",G56)))</formula>
    </cfRule>
    <cfRule type="containsText" dxfId="766" priority="818" operator="containsText" text="Off Target">
      <formula>NOT(ISERROR(SEARCH("Off Target",G56)))</formula>
    </cfRule>
    <cfRule type="containsText" dxfId="765" priority="819" operator="containsText" text="In Danger of Falling Behind Target">
      <formula>NOT(ISERROR(SEARCH("In Danger of Falling Behind Target",G56)))</formula>
    </cfRule>
    <cfRule type="containsText" dxfId="764" priority="820" operator="containsText" text="On Track to be Achieved">
      <formula>NOT(ISERROR(SEARCH("On Track to be Achieved",G56)))</formula>
    </cfRule>
    <cfRule type="containsText" dxfId="763" priority="821" operator="containsText" text="Fully Achieved">
      <formula>NOT(ISERROR(SEARCH("Fully Achieved",G56)))</formula>
    </cfRule>
    <cfRule type="containsText" dxfId="762" priority="822" operator="containsText" text="Fully Achieved">
      <formula>NOT(ISERROR(SEARCH("Fully Achieved",G56)))</formula>
    </cfRule>
    <cfRule type="containsText" dxfId="761" priority="823" operator="containsText" text="Fully Achieved">
      <formula>NOT(ISERROR(SEARCH("Fully Achieved",G56)))</formula>
    </cfRule>
    <cfRule type="containsText" dxfId="760" priority="824" operator="containsText" text="Deferred">
      <formula>NOT(ISERROR(SEARCH("Deferred",G56)))</formula>
    </cfRule>
    <cfRule type="containsText" dxfId="759" priority="825" operator="containsText" text="Deleted">
      <formula>NOT(ISERROR(SEARCH("Deleted",G56)))</formula>
    </cfRule>
    <cfRule type="containsText" dxfId="758" priority="826" operator="containsText" text="In Danger of Falling Behind Target">
      <formula>NOT(ISERROR(SEARCH("In Danger of Falling Behind Target",G56)))</formula>
    </cfRule>
    <cfRule type="containsText" dxfId="757" priority="827" operator="containsText" text="Not yet due">
      <formula>NOT(ISERROR(SEARCH("Not yet due",G56)))</formula>
    </cfRule>
    <cfRule type="containsText" dxfId="756" priority="828" operator="containsText" text="Update not Provided">
      <formula>NOT(ISERROR(SEARCH("Update not Provided",G56)))</formula>
    </cfRule>
  </conditionalFormatting>
  <conditionalFormatting sqref="G64:G70">
    <cfRule type="containsText" dxfId="755" priority="721" operator="containsText" text="On track to be achieved">
      <formula>NOT(ISERROR(SEARCH("On track to be achieved",G64)))</formula>
    </cfRule>
    <cfRule type="containsText" dxfId="754" priority="722" operator="containsText" text="Deferred">
      <formula>NOT(ISERROR(SEARCH("Deferred",G64)))</formula>
    </cfRule>
    <cfRule type="containsText" dxfId="753" priority="723" operator="containsText" text="Deleted">
      <formula>NOT(ISERROR(SEARCH("Deleted",G64)))</formula>
    </cfRule>
    <cfRule type="containsText" dxfId="752" priority="724" operator="containsText" text="In Danger of Falling Behind Target">
      <formula>NOT(ISERROR(SEARCH("In Danger of Falling Behind Target",G64)))</formula>
    </cfRule>
    <cfRule type="containsText" dxfId="751" priority="725" operator="containsText" text="Not yet due">
      <formula>NOT(ISERROR(SEARCH("Not yet due",G64)))</formula>
    </cfRule>
    <cfRule type="containsText" dxfId="750" priority="726" operator="containsText" text="Update not Provided">
      <formula>NOT(ISERROR(SEARCH("Update not Provided",G64)))</formula>
    </cfRule>
    <cfRule type="containsText" dxfId="749" priority="727" operator="containsText" text="Not yet due">
      <formula>NOT(ISERROR(SEARCH("Not yet due",G64)))</formula>
    </cfRule>
    <cfRule type="containsText" dxfId="748" priority="728" operator="containsText" text="Completed Behind Schedule">
      <formula>NOT(ISERROR(SEARCH("Completed Behind Schedule",G64)))</formula>
    </cfRule>
    <cfRule type="containsText" dxfId="747" priority="729" operator="containsText" text="Off Target">
      <formula>NOT(ISERROR(SEARCH("Off Target",G64)))</formula>
    </cfRule>
    <cfRule type="containsText" dxfId="746" priority="730" operator="containsText" text="On Track to be Achieved">
      <formula>NOT(ISERROR(SEARCH("On Track to be Achieved",G64)))</formula>
    </cfRule>
    <cfRule type="containsText" dxfId="745" priority="731" operator="containsText" text="Fully Achieved">
      <formula>NOT(ISERROR(SEARCH("Fully Achieved",G64)))</formula>
    </cfRule>
    <cfRule type="containsText" dxfId="744" priority="732" operator="containsText" text="Not yet due">
      <formula>NOT(ISERROR(SEARCH("Not yet due",G64)))</formula>
    </cfRule>
    <cfRule type="containsText" dxfId="743" priority="733" operator="containsText" text="Not Yet Due">
      <formula>NOT(ISERROR(SEARCH("Not Yet Due",G64)))</formula>
    </cfRule>
    <cfRule type="containsText" dxfId="742" priority="734" operator="containsText" text="Deferred">
      <formula>NOT(ISERROR(SEARCH("Deferred",G64)))</formula>
    </cfRule>
    <cfRule type="containsText" dxfId="741" priority="735" operator="containsText" text="Deleted">
      <formula>NOT(ISERROR(SEARCH("Deleted",G64)))</formula>
    </cfRule>
    <cfRule type="containsText" dxfId="740" priority="736" operator="containsText" text="In Danger of Falling Behind Target">
      <formula>NOT(ISERROR(SEARCH("In Danger of Falling Behind Target",G64)))</formula>
    </cfRule>
    <cfRule type="containsText" dxfId="739" priority="737" operator="containsText" text="Not yet due">
      <formula>NOT(ISERROR(SEARCH("Not yet due",G64)))</formula>
    </cfRule>
    <cfRule type="containsText" dxfId="738" priority="738" operator="containsText" text="Completed Behind Schedule">
      <formula>NOT(ISERROR(SEARCH("Completed Behind Schedule",G64)))</formula>
    </cfRule>
    <cfRule type="containsText" dxfId="737" priority="739" operator="containsText" text="Off Target">
      <formula>NOT(ISERROR(SEARCH("Off Target",G64)))</formula>
    </cfRule>
    <cfRule type="containsText" dxfId="736" priority="740" operator="containsText" text="In Danger of Falling Behind Target">
      <formula>NOT(ISERROR(SEARCH("In Danger of Falling Behind Target",G64)))</formula>
    </cfRule>
    <cfRule type="containsText" dxfId="735" priority="741" operator="containsText" text="On Track to be Achieved">
      <formula>NOT(ISERROR(SEARCH("On Track to be Achieved",G64)))</formula>
    </cfRule>
    <cfRule type="containsText" dxfId="734" priority="742" operator="containsText" text="Fully Achieved">
      <formula>NOT(ISERROR(SEARCH("Fully Achieved",G64)))</formula>
    </cfRule>
    <cfRule type="containsText" dxfId="733" priority="743" operator="containsText" text="Update not Provided">
      <formula>NOT(ISERROR(SEARCH("Update not Provided",G64)))</formula>
    </cfRule>
    <cfRule type="containsText" dxfId="732" priority="744" operator="containsText" text="Not yet due">
      <formula>NOT(ISERROR(SEARCH("Not yet due",G64)))</formula>
    </cfRule>
    <cfRule type="containsText" dxfId="731" priority="745" operator="containsText" text="Completed Behind Schedule">
      <formula>NOT(ISERROR(SEARCH("Completed Behind Schedule",G64)))</formula>
    </cfRule>
    <cfRule type="containsText" dxfId="730" priority="746" operator="containsText" text="Off Target">
      <formula>NOT(ISERROR(SEARCH("Off Target",G64)))</formula>
    </cfRule>
    <cfRule type="containsText" dxfId="729" priority="747" operator="containsText" text="In Danger of Falling Behind Target">
      <formula>NOT(ISERROR(SEARCH("In Danger of Falling Behind Target",G64)))</formula>
    </cfRule>
    <cfRule type="containsText" dxfId="728" priority="748" operator="containsText" text="On Track to be Achieved">
      <formula>NOT(ISERROR(SEARCH("On Track to be Achieved",G64)))</formula>
    </cfRule>
    <cfRule type="containsText" dxfId="727" priority="749" operator="containsText" text="Fully Achieved">
      <formula>NOT(ISERROR(SEARCH("Fully Achieved",G64)))</formula>
    </cfRule>
    <cfRule type="containsText" dxfId="726" priority="750" operator="containsText" text="Fully Achieved">
      <formula>NOT(ISERROR(SEARCH("Fully Achieved",G64)))</formula>
    </cfRule>
    <cfRule type="containsText" dxfId="725" priority="751" operator="containsText" text="Fully Achieved">
      <formula>NOT(ISERROR(SEARCH("Fully Achieved",G64)))</formula>
    </cfRule>
    <cfRule type="containsText" dxfId="724" priority="752" operator="containsText" text="Deferred">
      <formula>NOT(ISERROR(SEARCH("Deferred",G64)))</formula>
    </cfRule>
    <cfRule type="containsText" dxfId="723" priority="753" operator="containsText" text="Deleted">
      <formula>NOT(ISERROR(SEARCH("Deleted",G64)))</formula>
    </cfRule>
    <cfRule type="containsText" dxfId="722" priority="754" operator="containsText" text="In Danger of Falling Behind Target">
      <formula>NOT(ISERROR(SEARCH("In Danger of Falling Behind Target",G64)))</formula>
    </cfRule>
    <cfRule type="containsText" dxfId="721" priority="755" operator="containsText" text="Not yet due">
      <formula>NOT(ISERROR(SEARCH("Not yet due",G64)))</formula>
    </cfRule>
    <cfRule type="containsText" dxfId="720" priority="756" operator="containsText" text="Update not Provided">
      <formula>NOT(ISERROR(SEARCH("Update not Provided",G64)))</formula>
    </cfRule>
  </conditionalFormatting>
  <conditionalFormatting sqref="G71">
    <cfRule type="containsText" dxfId="719" priority="685" operator="containsText" text="On track to be achieved">
      <formula>NOT(ISERROR(SEARCH("On track to be achieved",G71)))</formula>
    </cfRule>
    <cfRule type="containsText" dxfId="718" priority="686" operator="containsText" text="Deferred">
      <formula>NOT(ISERROR(SEARCH("Deferred",G71)))</formula>
    </cfRule>
    <cfRule type="containsText" dxfId="717" priority="687" operator="containsText" text="Deleted">
      <formula>NOT(ISERROR(SEARCH("Deleted",G71)))</formula>
    </cfRule>
    <cfRule type="containsText" dxfId="716" priority="688" operator="containsText" text="In Danger of Falling Behind Target">
      <formula>NOT(ISERROR(SEARCH("In Danger of Falling Behind Target",G71)))</formula>
    </cfRule>
    <cfRule type="containsText" dxfId="715" priority="689" operator="containsText" text="Not yet due">
      <formula>NOT(ISERROR(SEARCH("Not yet due",G71)))</formula>
    </cfRule>
    <cfRule type="containsText" dxfId="714" priority="690" operator="containsText" text="Update not Provided">
      <formula>NOT(ISERROR(SEARCH("Update not Provided",G71)))</formula>
    </cfRule>
    <cfRule type="containsText" dxfId="713" priority="691" operator="containsText" text="Not yet due">
      <formula>NOT(ISERROR(SEARCH("Not yet due",G71)))</formula>
    </cfRule>
    <cfRule type="containsText" dxfId="712" priority="692" operator="containsText" text="Completed Behind Schedule">
      <formula>NOT(ISERROR(SEARCH("Completed Behind Schedule",G71)))</formula>
    </cfRule>
    <cfRule type="containsText" dxfId="711" priority="693" operator="containsText" text="Off Target">
      <formula>NOT(ISERROR(SEARCH("Off Target",G71)))</formula>
    </cfRule>
    <cfRule type="containsText" dxfId="710" priority="694" operator="containsText" text="On Track to be Achieved">
      <formula>NOT(ISERROR(SEARCH("On Track to be Achieved",G71)))</formula>
    </cfRule>
    <cfRule type="containsText" dxfId="709" priority="695" operator="containsText" text="Fully Achieved">
      <formula>NOT(ISERROR(SEARCH("Fully Achieved",G71)))</formula>
    </cfRule>
    <cfRule type="containsText" dxfId="708" priority="696" operator="containsText" text="Not yet due">
      <formula>NOT(ISERROR(SEARCH("Not yet due",G71)))</formula>
    </cfRule>
    <cfRule type="containsText" dxfId="707" priority="697" operator="containsText" text="Not Yet Due">
      <formula>NOT(ISERROR(SEARCH("Not Yet Due",G71)))</formula>
    </cfRule>
    <cfRule type="containsText" dxfId="706" priority="698" operator="containsText" text="Deferred">
      <formula>NOT(ISERROR(SEARCH("Deferred",G71)))</formula>
    </cfRule>
    <cfRule type="containsText" dxfId="705" priority="699" operator="containsText" text="Deleted">
      <formula>NOT(ISERROR(SEARCH("Deleted",G71)))</formula>
    </cfRule>
    <cfRule type="containsText" dxfId="704" priority="700" operator="containsText" text="In Danger of Falling Behind Target">
      <formula>NOT(ISERROR(SEARCH("In Danger of Falling Behind Target",G71)))</formula>
    </cfRule>
    <cfRule type="containsText" dxfId="703" priority="701" operator="containsText" text="Not yet due">
      <formula>NOT(ISERROR(SEARCH("Not yet due",G71)))</formula>
    </cfRule>
    <cfRule type="containsText" dxfId="702" priority="702" operator="containsText" text="Completed Behind Schedule">
      <formula>NOT(ISERROR(SEARCH("Completed Behind Schedule",G71)))</formula>
    </cfRule>
    <cfRule type="containsText" dxfId="701" priority="703" operator="containsText" text="Off Target">
      <formula>NOT(ISERROR(SEARCH("Off Target",G71)))</formula>
    </cfRule>
    <cfRule type="containsText" dxfId="700" priority="704" operator="containsText" text="In Danger of Falling Behind Target">
      <formula>NOT(ISERROR(SEARCH("In Danger of Falling Behind Target",G71)))</formula>
    </cfRule>
    <cfRule type="containsText" dxfId="699" priority="705" operator="containsText" text="On Track to be Achieved">
      <formula>NOT(ISERROR(SEARCH("On Track to be Achieved",G71)))</formula>
    </cfRule>
    <cfRule type="containsText" dxfId="698" priority="706" operator="containsText" text="Fully Achieved">
      <formula>NOT(ISERROR(SEARCH("Fully Achieved",G71)))</formula>
    </cfRule>
    <cfRule type="containsText" dxfId="697" priority="707" operator="containsText" text="Update not Provided">
      <formula>NOT(ISERROR(SEARCH("Update not Provided",G71)))</formula>
    </cfRule>
    <cfRule type="containsText" dxfId="696" priority="708" operator="containsText" text="Not yet due">
      <formula>NOT(ISERROR(SEARCH("Not yet due",G71)))</formula>
    </cfRule>
    <cfRule type="containsText" dxfId="695" priority="709" operator="containsText" text="Completed Behind Schedule">
      <formula>NOT(ISERROR(SEARCH("Completed Behind Schedule",G71)))</formula>
    </cfRule>
    <cfRule type="containsText" dxfId="694" priority="710" operator="containsText" text="Off Target">
      <formula>NOT(ISERROR(SEARCH("Off Target",G71)))</formula>
    </cfRule>
    <cfRule type="containsText" dxfId="693" priority="711" operator="containsText" text="In Danger of Falling Behind Target">
      <formula>NOT(ISERROR(SEARCH("In Danger of Falling Behind Target",G71)))</formula>
    </cfRule>
    <cfRule type="containsText" dxfId="692" priority="712" operator="containsText" text="On Track to be Achieved">
      <formula>NOT(ISERROR(SEARCH("On Track to be Achieved",G71)))</formula>
    </cfRule>
    <cfRule type="containsText" dxfId="691" priority="713" operator="containsText" text="Fully Achieved">
      <formula>NOT(ISERROR(SEARCH("Fully Achieved",G71)))</formula>
    </cfRule>
    <cfRule type="containsText" dxfId="690" priority="714" operator="containsText" text="Fully Achieved">
      <formula>NOT(ISERROR(SEARCH("Fully Achieved",G71)))</formula>
    </cfRule>
    <cfRule type="containsText" dxfId="689" priority="715" operator="containsText" text="Fully Achieved">
      <formula>NOT(ISERROR(SEARCH("Fully Achieved",G71)))</formula>
    </cfRule>
    <cfRule type="containsText" dxfId="688" priority="716" operator="containsText" text="Deferred">
      <formula>NOT(ISERROR(SEARCH("Deferred",G71)))</formula>
    </cfRule>
    <cfRule type="containsText" dxfId="687" priority="717" operator="containsText" text="Deleted">
      <formula>NOT(ISERROR(SEARCH("Deleted",G71)))</formula>
    </cfRule>
    <cfRule type="containsText" dxfId="686" priority="718" operator="containsText" text="In Danger of Falling Behind Target">
      <formula>NOT(ISERROR(SEARCH("In Danger of Falling Behind Target",G71)))</formula>
    </cfRule>
    <cfRule type="containsText" dxfId="685" priority="719" operator="containsText" text="Not yet due">
      <formula>NOT(ISERROR(SEARCH("Not yet due",G71)))</formula>
    </cfRule>
    <cfRule type="containsText" dxfId="684" priority="720" operator="containsText" text="Update not Provided">
      <formula>NOT(ISERROR(SEARCH("Update not Provided",G71)))</formula>
    </cfRule>
  </conditionalFormatting>
  <conditionalFormatting sqref="G71">
    <cfRule type="containsText" dxfId="683" priority="649" operator="containsText" text="On track to be achieved">
      <formula>NOT(ISERROR(SEARCH("On track to be achieved",G71)))</formula>
    </cfRule>
    <cfRule type="containsText" dxfId="682" priority="650" operator="containsText" text="Deferred">
      <formula>NOT(ISERROR(SEARCH("Deferred",G71)))</formula>
    </cfRule>
    <cfRule type="containsText" dxfId="681" priority="651" operator="containsText" text="Deleted">
      <formula>NOT(ISERROR(SEARCH("Deleted",G71)))</formula>
    </cfRule>
    <cfRule type="containsText" dxfId="680" priority="652" operator="containsText" text="In Danger of Falling Behind Target">
      <formula>NOT(ISERROR(SEARCH("In Danger of Falling Behind Target",G71)))</formula>
    </cfRule>
    <cfRule type="containsText" dxfId="679" priority="653" operator="containsText" text="Not yet due">
      <formula>NOT(ISERROR(SEARCH("Not yet due",G71)))</formula>
    </cfRule>
    <cfRule type="containsText" dxfId="678" priority="654" operator="containsText" text="Update not Provided">
      <formula>NOT(ISERROR(SEARCH("Update not Provided",G71)))</formula>
    </cfRule>
    <cfRule type="containsText" dxfId="677" priority="655" operator="containsText" text="Not yet due">
      <formula>NOT(ISERROR(SEARCH("Not yet due",G71)))</formula>
    </cfRule>
    <cfRule type="containsText" dxfId="676" priority="656" operator="containsText" text="Completed Behind Schedule">
      <formula>NOT(ISERROR(SEARCH("Completed Behind Schedule",G71)))</formula>
    </cfRule>
    <cfRule type="containsText" dxfId="675" priority="657" operator="containsText" text="Off Target">
      <formula>NOT(ISERROR(SEARCH("Off Target",G71)))</formula>
    </cfRule>
    <cfRule type="containsText" dxfId="674" priority="658" operator="containsText" text="On Track to be Achieved">
      <formula>NOT(ISERROR(SEARCH("On Track to be Achieved",G71)))</formula>
    </cfRule>
    <cfRule type="containsText" dxfId="673" priority="659" operator="containsText" text="Fully Achieved">
      <formula>NOT(ISERROR(SEARCH("Fully Achieved",G71)))</formula>
    </cfRule>
    <cfRule type="containsText" dxfId="672" priority="660" operator="containsText" text="Not yet due">
      <formula>NOT(ISERROR(SEARCH("Not yet due",G71)))</formula>
    </cfRule>
    <cfRule type="containsText" dxfId="671" priority="661" operator="containsText" text="Not Yet Due">
      <formula>NOT(ISERROR(SEARCH("Not Yet Due",G71)))</formula>
    </cfRule>
    <cfRule type="containsText" dxfId="670" priority="662" operator="containsText" text="Deferred">
      <formula>NOT(ISERROR(SEARCH("Deferred",G71)))</formula>
    </cfRule>
    <cfRule type="containsText" dxfId="669" priority="663" operator="containsText" text="Deleted">
      <formula>NOT(ISERROR(SEARCH("Deleted",G71)))</formula>
    </cfRule>
    <cfRule type="containsText" dxfId="668" priority="664" operator="containsText" text="In Danger of Falling Behind Target">
      <formula>NOT(ISERROR(SEARCH("In Danger of Falling Behind Target",G71)))</formula>
    </cfRule>
    <cfRule type="containsText" dxfId="667" priority="665" operator="containsText" text="Not yet due">
      <formula>NOT(ISERROR(SEARCH("Not yet due",G71)))</formula>
    </cfRule>
    <cfRule type="containsText" dxfId="666" priority="666" operator="containsText" text="Completed Behind Schedule">
      <formula>NOT(ISERROR(SEARCH("Completed Behind Schedule",G71)))</formula>
    </cfRule>
    <cfRule type="containsText" dxfId="665" priority="667" operator="containsText" text="Off Target">
      <formula>NOT(ISERROR(SEARCH("Off Target",G71)))</formula>
    </cfRule>
    <cfRule type="containsText" dxfId="664" priority="668" operator="containsText" text="In Danger of Falling Behind Target">
      <formula>NOT(ISERROR(SEARCH("In Danger of Falling Behind Target",G71)))</formula>
    </cfRule>
    <cfRule type="containsText" dxfId="663" priority="669" operator="containsText" text="On Track to be Achieved">
      <formula>NOT(ISERROR(SEARCH("On Track to be Achieved",G71)))</formula>
    </cfRule>
    <cfRule type="containsText" dxfId="662" priority="670" operator="containsText" text="Fully Achieved">
      <formula>NOT(ISERROR(SEARCH("Fully Achieved",G71)))</formula>
    </cfRule>
    <cfRule type="containsText" dxfId="661" priority="671" operator="containsText" text="Update not Provided">
      <formula>NOT(ISERROR(SEARCH("Update not Provided",G71)))</formula>
    </cfRule>
    <cfRule type="containsText" dxfId="660" priority="672" operator="containsText" text="Not yet due">
      <formula>NOT(ISERROR(SEARCH("Not yet due",G71)))</formula>
    </cfRule>
    <cfRule type="containsText" dxfId="659" priority="673" operator="containsText" text="Completed Behind Schedule">
      <formula>NOT(ISERROR(SEARCH("Completed Behind Schedule",G71)))</formula>
    </cfRule>
    <cfRule type="containsText" dxfId="658" priority="674" operator="containsText" text="Off Target">
      <formula>NOT(ISERROR(SEARCH("Off Target",G71)))</formula>
    </cfRule>
    <cfRule type="containsText" dxfId="657" priority="675" operator="containsText" text="In Danger of Falling Behind Target">
      <formula>NOT(ISERROR(SEARCH("In Danger of Falling Behind Target",G71)))</formula>
    </cfRule>
    <cfRule type="containsText" dxfId="656" priority="676" operator="containsText" text="On Track to be Achieved">
      <formula>NOT(ISERROR(SEARCH("On Track to be Achieved",G71)))</formula>
    </cfRule>
    <cfRule type="containsText" dxfId="655" priority="677" operator="containsText" text="Fully Achieved">
      <formula>NOT(ISERROR(SEARCH("Fully Achieved",G71)))</formula>
    </cfRule>
    <cfRule type="containsText" dxfId="654" priority="678" operator="containsText" text="Fully Achieved">
      <formula>NOT(ISERROR(SEARCH("Fully Achieved",G71)))</formula>
    </cfRule>
    <cfRule type="containsText" dxfId="653" priority="679" operator="containsText" text="Fully Achieved">
      <formula>NOT(ISERROR(SEARCH("Fully Achieved",G71)))</formula>
    </cfRule>
    <cfRule type="containsText" dxfId="652" priority="680" operator="containsText" text="Deferred">
      <formula>NOT(ISERROR(SEARCH("Deferred",G71)))</formula>
    </cfRule>
    <cfRule type="containsText" dxfId="651" priority="681" operator="containsText" text="Deleted">
      <formula>NOT(ISERROR(SEARCH("Deleted",G71)))</formula>
    </cfRule>
    <cfRule type="containsText" dxfId="650" priority="682" operator="containsText" text="In Danger of Falling Behind Target">
      <formula>NOT(ISERROR(SEARCH("In Danger of Falling Behind Target",G71)))</formula>
    </cfRule>
    <cfRule type="containsText" dxfId="649" priority="683" operator="containsText" text="Not yet due">
      <formula>NOT(ISERROR(SEARCH("Not yet due",G71)))</formula>
    </cfRule>
    <cfRule type="containsText" dxfId="648" priority="684" operator="containsText" text="Update not Provided">
      <formula>NOT(ISERROR(SEARCH("Update not Provided",G71)))</formula>
    </cfRule>
  </conditionalFormatting>
  <conditionalFormatting sqref="G71">
    <cfRule type="containsText" dxfId="647" priority="613" operator="containsText" text="On track to be achieved">
      <formula>NOT(ISERROR(SEARCH("On track to be achieved",G71)))</formula>
    </cfRule>
    <cfRule type="containsText" dxfId="646" priority="614" operator="containsText" text="Deferred">
      <formula>NOT(ISERROR(SEARCH("Deferred",G71)))</formula>
    </cfRule>
    <cfRule type="containsText" dxfId="645" priority="615" operator="containsText" text="Deleted">
      <formula>NOT(ISERROR(SEARCH("Deleted",G71)))</formula>
    </cfRule>
    <cfRule type="containsText" dxfId="644" priority="616" operator="containsText" text="In Danger of Falling Behind Target">
      <formula>NOT(ISERROR(SEARCH("In Danger of Falling Behind Target",G71)))</formula>
    </cfRule>
    <cfRule type="containsText" dxfId="643" priority="617" operator="containsText" text="Not yet due">
      <formula>NOT(ISERROR(SEARCH("Not yet due",G71)))</formula>
    </cfRule>
    <cfRule type="containsText" dxfId="642" priority="618" operator="containsText" text="Update not Provided">
      <formula>NOT(ISERROR(SEARCH("Update not Provided",G71)))</formula>
    </cfRule>
    <cfRule type="containsText" dxfId="641" priority="619" operator="containsText" text="Not yet due">
      <formula>NOT(ISERROR(SEARCH("Not yet due",G71)))</formula>
    </cfRule>
    <cfRule type="containsText" dxfId="640" priority="620" operator="containsText" text="Completed Behind Schedule">
      <formula>NOT(ISERROR(SEARCH("Completed Behind Schedule",G71)))</formula>
    </cfRule>
    <cfRule type="containsText" dxfId="639" priority="621" operator="containsText" text="Off Target">
      <formula>NOT(ISERROR(SEARCH("Off Target",G71)))</formula>
    </cfRule>
    <cfRule type="containsText" dxfId="638" priority="622" operator="containsText" text="On Track to be Achieved">
      <formula>NOT(ISERROR(SEARCH("On Track to be Achieved",G71)))</formula>
    </cfRule>
    <cfRule type="containsText" dxfId="637" priority="623" operator="containsText" text="Fully Achieved">
      <formula>NOT(ISERROR(SEARCH("Fully Achieved",G71)))</formula>
    </cfRule>
    <cfRule type="containsText" dxfId="636" priority="624" operator="containsText" text="Not yet due">
      <formula>NOT(ISERROR(SEARCH("Not yet due",G71)))</formula>
    </cfRule>
    <cfRule type="containsText" dxfId="635" priority="625" operator="containsText" text="Not Yet Due">
      <formula>NOT(ISERROR(SEARCH("Not Yet Due",G71)))</formula>
    </cfRule>
    <cfRule type="containsText" dxfId="634" priority="626" operator="containsText" text="Deferred">
      <formula>NOT(ISERROR(SEARCH("Deferred",G71)))</formula>
    </cfRule>
    <cfRule type="containsText" dxfId="633" priority="627" operator="containsText" text="Deleted">
      <formula>NOT(ISERROR(SEARCH("Deleted",G71)))</formula>
    </cfRule>
    <cfRule type="containsText" dxfId="632" priority="628" operator="containsText" text="In Danger of Falling Behind Target">
      <formula>NOT(ISERROR(SEARCH("In Danger of Falling Behind Target",G71)))</formula>
    </cfRule>
    <cfRule type="containsText" dxfId="631" priority="629" operator="containsText" text="Not yet due">
      <formula>NOT(ISERROR(SEARCH("Not yet due",G71)))</formula>
    </cfRule>
    <cfRule type="containsText" dxfId="630" priority="630" operator="containsText" text="Completed Behind Schedule">
      <formula>NOT(ISERROR(SEARCH("Completed Behind Schedule",G71)))</formula>
    </cfRule>
    <cfRule type="containsText" dxfId="629" priority="631" operator="containsText" text="Off Target">
      <formula>NOT(ISERROR(SEARCH("Off Target",G71)))</formula>
    </cfRule>
    <cfRule type="containsText" dxfId="628" priority="632" operator="containsText" text="In Danger of Falling Behind Target">
      <formula>NOT(ISERROR(SEARCH("In Danger of Falling Behind Target",G71)))</formula>
    </cfRule>
    <cfRule type="containsText" dxfId="627" priority="633" operator="containsText" text="On Track to be Achieved">
      <formula>NOT(ISERROR(SEARCH("On Track to be Achieved",G71)))</formula>
    </cfRule>
    <cfRule type="containsText" dxfId="626" priority="634" operator="containsText" text="Fully Achieved">
      <formula>NOT(ISERROR(SEARCH("Fully Achieved",G71)))</formula>
    </cfRule>
    <cfRule type="containsText" dxfId="625" priority="635" operator="containsText" text="Update not Provided">
      <formula>NOT(ISERROR(SEARCH("Update not Provided",G71)))</formula>
    </cfRule>
    <cfRule type="containsText" dxfId="624" priority="636" operator="containsText" text="Not yet due">
      <formula>NOT(ISERROR(SEARCH("Not yet due",G71)))</formula>
    </cfRule>
    <cfRule type="containsText" dxfId="623" priority="637" operator="containsText" text="Completed Behind Schedule">
      <formula>NOT(ISERROR(SEARCH("Completed Behind Schedule",G71)))</formula>
    </cfRule>
    <cfRule type="containsText" dxfId="622" priority="638" operator="containsText" text="Off Target">
      <formula>NOT(ISERROR(SEARCH("Off Target",G71)))</formula>
    </cfRule>
    <cfRule type="containsText" dxfId="621" priority="639" operator="containsText" text="In Danger of Falling Behind Target">
      <formula>NOT(ISERROR(SEARCH("In Danger of Falling Behind Target",G71)))</formula>
    </cfRule>
    <cfRule type="containsText" dxfId="620" priority="640" operator="containsText" text="On Track to be Achieved">
      <formula>NOT(ISERROR(SEARCH("On Track to be Achieved",G71)))</formula>
    </cfRule>
    <cfRule type="containsText" dxfId="619" priority="641" operator="containsText" text="Fully Achieved">
      <formula>NOT(ISERROR(SEARCH("Fully Achieved",G71)))</formula>
    </cfRule>
    <cfRule type="containsText" dxfId="618" priority="642" operator="containsText" text="Fully Achieved">
      <formula>NOT(ISERROR(SEARCH("Fully Achieved",G71)))</formula>
    </cfRule>
    <cfRule type="containsText" dxfId="617" priority="643" operator="containsText" text="Fully Achieved">
      <formula>NOT(ISERROR(SEARCH("Fully Achieved",G71)))</formula>
    </cfRule>
    <cfRule type="containsText" dxfId="616" priority="644" operator="containsText" text="Deferred">
      <formula>NOT(ISERROR(SEARCH("Deferred",G71)))</formula>
    </cfRule>
    <cfRule type="containsText" dxfId="615" priority="645" operator="containsText" text="Deleted">
      <formula>NOT(ISERROR(SEARCH("Deleted",G71)))</formula>
    </cfRule>
    <cfRule type="containsText" dxfId="614" priority="646" operator="containsText" text="In Danger of Falling Behind Target">
      <formula>NOT(ISERROR(SEARCH("In Danger of Falling Behind Target",G71)))</formula>
    </cfRule>
    <cfRule type="containsText" dxfId="613" priority="647" operator="containsText" text="Not yet due">
      <formula>NOT(ISERROR(SEARCH("Not yet due",G71)))</formula>
    </cfRule>
    <cfRule type="containsText" dxfId="612" priority="648" operator="containsText" text="Update not Provided">
      <formula>NOT(ISERROR(SEARCH("Update not Provided",G71)))</formula>
    </cfRule>
  </conditionalFormatting>
  <conditionalFormatting sqref="G72:G73">
    <cfRule type="containsText" dxfId="611" priority="577" operator="containsText" text="On track to be achieved">
      <formula>NOT(ISERROR(SEARCH("On track to be achieved",G72)))</formula>
    </cfRule>
    <cfRule type="containsText" dxfId="610" priority="578" operator="containsText" text="Deferred">
      <formula>NOT(ISERROR(SEARCH("Deferred",G72)))</formula>
    </cfRule>
    <cfRule type="containsText" dxfId="609" priority="579" operator="containsText" text="Deleted">
      <formula>NOT(ISERROR(SEARCH("Deleted",G72)))</formula>
    </cfRule>
    <cfRule type="containsText" dxfId="608" priority="580" operator="containsText" text="In Danger of Falling Behind Target">
      <formula>NOT(ISERROR(SEARCH("In Danger of Falling Behind Target",G72)))</formula>
    </cfRule>
    <cfRule type="containsText" dxfId="607" priority="581" operator="containsText" text="Not yet due">
      <formula>NOT(ISERROR(SEARCH("Not yet due",G72)))</formula>
    </cfRule>
    <cfRule type="containsText" dxfId="606" priority="582" operator="containsText" text="Update not Provided">
      <formula>NOT(ISERROR(SEARCH("Update not Provided",G72)))</formula>
    </cfRule>
    <cfRule type="containsText" dxfId="605" priority="583" operator="containsText" text="Not yet due">
      <formula>NOT(ISERROR(SEARCH("Not yet due",G72)))</formula>
    </cfRule>
    <cfRule type="containsText" dxfId="604" priority="584" operator="containsText" text="Completed Behind Schedule">
      <formula>NOT(ISERROR(SEARCH("Completed Behind Schedule",G72)))</formula>
    </cfRule>
    <cfRule type="containsText" dxfId="603" priority="585" operator="containsText" text="Off Target">
      <formula>NOT(ISERROR(SEARCH("Off Target",G72)))</formula>
    </cfRule>
    <cfRule type="containsText" dxfId="602" priority="586" operator="containsText" text="On Track to be Achieved">
      <formula>NOT(ISERROR(SEARCH("On Track to be Achieved",G72)))</formula>
    </cfRule>
    <cfRule type="containsText" dxfId="601" priority="587" operator="containsText" text="Fully Achieved">
      <formula>NOT(ISERROR(SEARCH("Fully Achieved",G72)))</formula>
    </cfRule>
    <cfRule type="containsText" dxfId="600" priority="588" operator="containsText" text="Not yet due">
      <formula>NOT(ISERROR(SEARCH("Not yet due",G72)))</formula>
    </cfRule>
    <cfRule type="containsText" dxfId="599" priority="589" operator="containsText" text="Not Yet Due">
      <formula>NOT(ISERROR(SEARCH("Not Yet Due",G72)))</formula>
    </cfRule>
    <cfRule type="containsText" dxfId="598" priority="590" operator="containsText" text="Deferred">
      <formula>NOT(ISERROR(SEARCH("Deferred",G72)))</formula>
    </cfRule>
    <cfRule type="containsText" dxfId="597" priority="591" operator="containsText" text="Deleted">
      <formula>NOT(ISERROR(SEARCH("Deleted",G72)))</formula>
    </cfRule>
    <cfRule type="containsText" dxfId="596" priority="592" operator="containsText" text="In Danger of Falling Behind Target">
      <formula>NOT(ISERROR(SEARCH("In Danger of Falling Behind Target",G72)))</formula>
    </cfRule>
    <cfRule type="containsText" dxfId="595" priority="593" operator="containsText" text="Not yet due">
      <formula>NOT(ISERROR(SEARCH("Not yet due",G72)))</formula>
    </cfRule>
    <cfRule type="containsText" dxfId="594" priority="594" operator="containsText" text="Completed Behind Schedule">
      <formula>NOT(ISERROR(SEARCH("Completed Behind Schedule",G72)))</formula>
    </cfRule>
    <cfRule type="containsText" dxfId="593" priority="595" operator="containsText" text="Off Target">
      <formula>NOT(ISERROR(SEARCH("Off Target",G72)))</formula>
    </cfRule>
    <cfRule type="containsText" dxfId="592" priority="596" operator="containsText" text="In Danger of Falling Behind Target">
      <formula>NOT(ISERROR(SEARCH("In Danger of Falling Behind Target",G72)))</formula>
    </cfRule>
    <cfRule type="containsText" dxfId="591" priority="597" operator="containsText" text="On Track to be Achieved">
      <formula>NOT(ISERROR(SEARCH("On Track to be Achieved",G72)))</formula>
    </cfRule>
    <cfRule type="containsText" dxfId="590" priority="598" operator="containsText" text="Fully Achieved">
      <formula>NOT(ISERROR(SEARCH("Fully Achieved",G72)))</formula>
    </cfRule>
    <cfRule type="containsText" dxfId="589" priority="599" operator="containsText" text="Update not Provided">
      <formula>NOT(ISERROR(SEARCH("Update not Provided",G72)))</formula>
    </cfRule>
    <cfRule type="containsText" dxfId="588" priority="600" operator="containsText" text="Not yet due">
      <formula>NOT(ISERROR(SEARCH("Not yet due",G72)))</formula>
    </cfRule>
    <cfRule type="containsText" dxfId="587" priority="601" operator="containsText" text="Completed Behind Schedule">
      <formula>NOT(ISERROR(SEARCH("Completed Behind Schedule",G72)))</formula>
    </cfRule>
    <cfRule type="containsText" dxfId="586" priority="602" operator="containsText" text="Off Target">
      <formula>NOT(ISERROR(SEARCH("Off Target",G72)))</formula>
    </cfRule>
    <cfRule type="containsText" dxfId="585" priority="603" operator="containsText" text="In Danger of Falling Behind Target">
      <formula>NOT(ISERROR(SEARCH("In Danger of Falling Behind Target",G72)))</formula>
    </cfRule>
    <cfRule type="containsText" dxfId="584" priority="604" operator="containsText" text="On Track to be Achieved">
      <formula>NOT(ISERROR(SEARCH("On Track to be Achieved",G72)))</formula>
    </cfRule>
    <cfRule type="containsText" dxfId="583" priority="605" operator="containsText" text="Fully Achieved">
      <formula>NOT(ISERROR(SEARCH("Fully Achieved",G72)))</formula>
    </cfRule>
    <cfRule type="containsText" dxfId="582" priority="606" operator="containsText" text="Fully Achieved">
      <formula>NOT(ISERROR(SEARCH("Fully Achieved",G72)))</formula>
    </cfRule>
    <cfRule type="containsText" dxfId="581" priority="607" operator="containsText" text="Fully Achieved">
      <formula>NOT(ISERROR(SEARCH("Fully Achieved",G72)))</formula>
    </cfRule>
    <cfRule type="containsText" dxfId="580" priority="608" operator="containsText" text="Deferred">
      <formula>NOT(ISERROR(SEARCH("Deferred",G72)))</formula>
    </cfRule>
    <cfRule type="containsText" dxfId="579" priority="609" operator="containsText" text="Deleted">
      <formula>NOT(ISERROR(SEARCH("Deleted",G72)))</formula>
    </cfRule>
    <cfRule type="containsText" dxfId="578" priority="610" operator="containsText" text="In Danger of Falling Behind Target">
      <formula>NOT(ISERROR(SEARCH("In Danger of Falling Behind Target",G72)))</formula>
    </cfRule>
    <cfRule type="containsText" dxfId="577" priority="611" operator="containsText" text="Not yet due">
      <formula>NOT(ISERROR(SEARCH("Not yet due",G72)))</formula>
    </cfRule>
    <cfRule type="containsText" dxfId="576" priority="612" operator="containsText" text="Update not Provided">
      <formula>NOT(ISERROR(SEARCH("Update not Provided",G72)))</formula>
    </cfRule>
  </conditionalFormatting>
  <conditionalFormatting sqref="G72:G73">
    <cfRule type="containsText" dxfId="575" priority="541" operator="containsText" text="On track to be achieved">
      <formula>NOT(ISERROR(SEARCH("On track to be achieved",G72)))</formula>
    </cfRule>
    <cfRule type="containsText" dxfId="574" priority="542" operator="containsText" text="Deferred">
      <formula>NOT(ISERROR(SEARCH("Deferred",G72)))</formula>
    </cfRule>
    <cfRule type="containsText" dxfId="573" priority="543" operator="containsText" text="Deleted">
      <formula>NOT(ISERROR(SEARCH("Deleted",G72)))</formula>
    </cfRule>
    <cfRule type="containsText" dxfId="572" priority="544" operator="containsText" text="In Danger of Falling Behind Target">
      <formula>NOT(ISERROR(SEARCH("In Danger of Falling Behind Target",G72)))</formula>
    </cfRule>
    <cfRule type="containsText" dxfId="571" priority="545" operator="containsText" text="Not yet due">
      <formula>NOT(ISERROR(SEARCH("Not yet due",G72)))</formula>
    </cfRule>
    <cfRule type="containsText" dxfId="570" priority="546" operator="containsText" text="Update not Provided">
      <formula>NOT(ISERROR(SEARCH("Update not Provided",G72)))</formula>
    </cfRule>
    <cfRule type="containsText" dxfId="569" priority="547" operator="containsText" text="Not yet due">
      <formula>NOT(ISERROR(SEARCH("Not yet due",G72)))</formula>
    </cfRule>
    <cfRule type="containsText" dxfId="568" priority="548" operator="containsText" text="Completed Behind Schedule">
      <formula>NOT(ISERROR(SEARCH("Completed Behind Schedule",G72)))</formula>
    </cfRule>
    <cfRule type="containsText" dxfId="567" priority="549" operator="containsText" text="Off Target">
      <formula>NOT(ISERROR(SEARCH("Off Target",G72)))</formula>
    </cfRule>
    <cfRule type="containsText" dxfId="566" priority="550" operator="containsText" text="On Track to be Achieved">
      <formula>NOT(ISERROR(SEARCH("On Track to be Achieved",G72)))</formula>
    </cfRule>
    <cfRule type="containsText" dxfId="565" priority="551" operator="containsText" text="Fully Achieved">
      <formula>NOT(ISERROR(SEARCH("Fully Achieved",G72)))</formula>
    </cfRule>
    <cfRule type="containsText" dxfId="564" priority="552" operator="containsText" text="Not yet due">
      <formula>NOT(ISERROR(SEARCH("Not yet due",G72)))</formula>
    </cfRule>
    <cfRule type="containsText" dxfId="563" priority="553" operator="containsText" text="Not Yet Due">
      <formula>NOT(ISERROR(SEARCH("Not Yet Due",G72)))</formula>
    </cfRule>
    <cfRule type="containsText" dxfId="562" priority="554" operator="containsText" text="Deferred">
      <formula>NOT(ISERROR(SEARCH("Deferred",G72)))</formula>
    </cfRule>
    <cfRule type="containsText" dxfId="561" priority="555" operator="containsText" text="Deleted">
      <formula>NOT(ISERROR(SEARCH("Deleted",G72)))</formula>
    </cfRule>
    <cfRule type="containsText" dxfId="560" priority="556" operator="containsText" text="In Danger of Falling Behind Target">
      <formula>NOT(ISERROR(SEARCH("In Danger of Falling Behind Target",G72)))</formula>
    </cfRule>
    <cfRule type="containsText" dxfId="559" priority="557" operator="containsText" text="Not yet due">
      <formula>NOT(ISERROR(SEARCH("Not yet due",G72)))</formula>
    </cfRule>
    <cfRule type="containsText" dxfId="558" priority="558" operator="containsText" text="Completed Behind Schedule">
      <formula>NOT(ISERROR(SEARCH("Completed Behind Schedule",G72)))</formula>
    </cfRule>
    <cfRule type="containsText" dxfId="557" priority="559" operator="containsText" text="Off Target">
      <formula>NOT(ISERROR(SEARCH("Off Target",G72)))</formula>
    </cfRule>
    <cfRule type="containsText" dxfId="556" priority="560" operator="containsText" text="In Danger of Falling Behind Target">
      <formula>NOT(ISERROR(SEARCH("In Danger of Falling Behind Target",G72)))</formula>
    </cfRule>
    <cfRule type="containsText" dxfId="555" priority="561" operator="containsText" text="On Track to be Achieved">
      <formula>NOT(ISERROR(SEARCH("On Track to be Achieved",G72)))</formula>
    </cfRule>
    <cfRule type="containsText" dxfId="554" priority="562" operator="containsText" text="Fully Achieved">
      <formula>NOT(ISERROR(SEARCH("Fully Achieved",G72)))</formula>
    </cfRule>
    <cfRule type="containsText" dxfId="553" priority="563" operator="containsText" text="Update not Provided">
      <formula>NOT(ISERROR(SEARCH("Update not Provided",G72)))</formula>
    </cfRule>
    <cfRule type="containsText" dxfId="552" priority="564" operator="containsText" text="Not yet due">
      <formula>NOT(ISERROR(SEARCH("Not yet due",G72)))</formula>
    </cfRule>
    <cfRule type="containsText" dxfId="551" priority="565" operator="containsText" text="Completed Behind Schedule">
      <formula>NOT(ISERROR(SEARCH("Completed Behind Schedule",G72)))</formula>
    </cfRule>
    <cfRule type="containsText" dxfId="550" priority="566" operator="containsText" text="Off Target">
      <formula>NOT(ISERROR(SEARCH("Off Target",G72)))</formula>
    </cfRule>
    <cfRule type="containsText" dxfId="549" priority="567" operator="containsText" text="In Danger of Falling Behind Target">
      <formula>NOT(ISERROR(SEARCH("In Danger of Falling Behind Target",G72)))</formula>
    </cfRule>
    <cfRule type="containsText" dxfId="548" priority="568" operator="containsText" text="On Track to be Achieved">
      <formula>NOT(ISERROR(SEARCH("On Track to be Achieved",G72)))</formula>
    </cfRule>
    <cfRule type="containsText" dxfId="547" priority="569" operator="containsText" text="Fully Achieved">
      <formula>NOT(ISERROR(SEARCH("Fully Achieved",G72)))</formula>
    </cfRule>
    <cfRule type="containsText" dxfId="546" priority="570" operator="containsText" text="Fully Achieved">
      <formula>NOT(ISERROR(SEARCH("Fully Achieved",G72)))</formula>
    </cfRule>
    <cfRule type="containsText" dxfId="545" priority="571" operator="containsText" text="Fully Achieved">
      <formula>NOT(ISERROR(SEARCH("Fully Achieved",G72)))</formula>
    </cfRule>
    <cfRule type="containsText" dxfId="544" priority="572" operator="containsText" text="Deferred">
      <formula>NOT(ISERROR(SEARCH("Deferred",G72)))</formula>
    </cfRule>
    <cfRule type="containsText" dxfId="543" priority="573" operator="containsText" text="Deleted">
      <formula>NOT(ISERROR(SEARCH("Deleted",G72)))</formula>
    </cfRule>
    <cfRule type="containsText" dxfId="542" priority="574" operator="containsText" text="In Danger of Falling Behind Target">
      <formula>NOT(ISERROR(SEARCH("In Danger of Falling Behind Target",G72)))</formula>
    </cfRule>
    <cfRule type="containsText" dxfId="541" priority="575" operator="containsText" text="Not yet due">
      <formula>NOT(ISERROR(SEARCH("Not yet due",G72)))</formula>
    </cfRule>
    <cfRule type="containsText" dxfId="540" priority="576" operator="containsText" text="Update not Provided">
      <formula>NOT(ISERROR(SEARCH("Update not Provided",G72)))</formula>
    </cfRule>
  </conditionalFormatting>
  <conditionalFormatting sqref="G72:G73">
    <cfRule type="containsText" dxfId="539" priority="505" operator="containsText" text="On track to be achieved">
      <formula>NOT(ISERROR(SEARCH("On track to be achieved",G72)))</formula>
    </cfRule>
    <cfRule type="containsText" dxfId="538" priority="506" operator="containsText" text="Deferred">
      <formula>NOT(ISERROR(SEARCH("Deferred",G72)))</formula>
    </cfRule>
    <cfRule type="containsText" dxfId="537" priority="507" operator="containsText" text="Deleted">
      <formula>NOT(ISERROR(SEARCH("Deleted",G72)))</formula>
    </cfRule>
    <cfRule type="containsText" dxfId="536" priority="508" operator="containsText" text="In Danger of Falling Behind Target">
      <formula>NOT(ISERROR(SEARCH("In Danger of Falling Behind Target",G72)))</formula>
    </cfRule>
    <cfRule type="containsText" dxfId="535" priority="509" operator="containsText" text="Not yet due">
      <formula>NOT(ISERROR(SEARCH("Not yet due",G72)))</formula>
    </cfRule>
    <cfRule type="containsText" dxfId="534" priority="510" operator="containsText" text="Update not Provided">
      <formula>NOT(ISERROR(SEARCH("Update not Provided",G72)))</formula>
    </cfRule>
    <cfRule type="containsText" dxfId="533" priority="511" operator="containsText" text="Not yet due">
      <formula>NOT(ISERROR(SEARCH("Not yet due",G72)))</formula>
    </cfRule>
    <cfRule type="containsText" dxfId="532" priority="512" operator="containsText" text="Completed Behind Schedule">
      <formula>NOT(ISERROR(SEARCH("Completed Behind Schedule",G72)))</formula>
    </cfRule>
    <cfRule type="containsText" dxfId="531" priority="513" operator="containsText" text="Off Target">
      <formula>NOT(ISERROR(SEARCH("Off Target",G72)))</formula>
    </cfRule>
    <cfRule type="containsText" dxfId="530" priority="514" operator="containsText" text="On Track to be Achieved">
      <formula>NOT(ISERROR(SEARCH("On Track to be Achieved",G72)))</formula>
    </cfRule>
    <cfRule type="containsText" dxfId="529" priority="515" operator="containsText" text="Fully Achieved">
      <formula>NOT(ISERROR(SEARCH("Fully Achieved",G72)))</formula>
    </cfRule>
    <cfRule type="containsText" dxfId="528" priority="516" operator="containsText" text="Not yet due">
      <formula>NOT(ISERROR(SEARCH("Not yet due",G72)))</formula>
    </cfRule>
    <cfRule type="containsText" dxfId="527" priority="517" operator="containsText" text="Not Yet Due">
      <formula>NOT(ISERROR(SEARCH("Not Yet Due",G72)))</formula>
    </cfRule>
    <cfRule type="containsText" dxfId="526" priority="518" operator="containsText" text="Deferred">
      <formula>NOT(ISERROR(SEARCH("Deferred",G72)))</formula>
    </cfRule>
    <cfRule type="containsText" dxfId="525" priority="519" operator="containsText" text="Deleted">
      <formula>NOT(ISERROR(SEARCH("Deleted",G72)))</formula>
    </cfRule>
    <cfRule type="containsText" dxfId="524" priority="520" operator="containsText" text="In Danger of Falling Behind Target">
      <formula>NOT(ISERROR(SEARCH("In Danger of Falling Behind Target",G72)))</formula>
    </cfRule>
    <cfRule type="containsText" dxfId="523" priority="521" operator="containsText" text="Not yet due">
      <formula>NOT(ISERROR(SEARCH("Not yet due",G72)))</formula>
    </cfRule>
    <cfRule type="containsText" dxfId="522" priority="522" operator="containsText" text="Completed Behind Schedule">
      <formula>NOT(ISERROR(SEARCH("Completed Behind Schedule",G72)))</formula>
    </cfRule>
    <cfRule type="containsText" dxfId="521" priority="523" operator="containsText" text="Off Target">
      <formula>NOT(ISERROR(SEARCH("Off Target",G72)))</formula>
    </cfRule>
    <cfRule type="containsText" dxfId="520" priority="524" operator="containsText" text="In Danger of Falling Behind Target">
      <formula>NOT(ISERROR(SEARCH("In Danger of Falling Behind Target",G72)))</formula>
    </cfRule>
    <cfRule type="containsText" dxfId="519" priority="525" operator="containsText" text="On Track to be Achieved">
      <formula>NOT(ISERROR(SEARCH("On Track to be Achieved",G72)))</formula>
    </cfRule>
    <cfRule type="containsText" dxfId="518" priority="526" operator="containsText" text="Fully Achieved">
      <formula>NOT(ISERROR(SEARCH("Fully Achieved",G72)))</formula>
    </cfRule>
    <cfRule type="containsText" dxfId="517" priority="527" operator="containsText" text="Update not Provided">
      <formula>NOT(ISERROR(SEARCH("Update not Provided",G72)))</formula>
    </cfRule>
    <cfRule type="containsText" dxfId="516" priority="528" operator="containsText" text="Not yet due">
      <formula>NOT(ISERROR(SEARCH("Not yet due",G72)))</formula>
    </cfRule>
    <cfRule type="containsText" dxfId="515" priority="529" operator="containsText" text="Completed Behind Schedule">
      <formula>NOT(ISERROR(SEARCH("Completed Behind Schedule",G72)))</formula>
    </cfRule>
    <cfRule type="containsText" dxfId="514" priority="530" operator="containsText" text="Off Target">
      <formula>NOT(ISERROR(SEARCH("Off Target",G72)))</formula>
    </cfRule>
    <cfRule type="containsText" dxfId="513" priority="531" operator="containsText" text="In Danger of Falling Behind Target">
      <formula>NOT(ISERROR(SEARCH("In Danger of Falling Behind Target",G72)))</formula>
    </cfRule>
    <cfRule type="containsText" dxfId="512" priority="532" operator="containsText" text="On Track to be Achieved">
      <formula>NOT(ISERROR(SEARCH("On Track to be Achieved",G72)))</formula>
    </cfRule>
    <cfRule type="containsText" dxfId="511" priority="533" operator="containsText" text="Fully Achieved">
      <formula>NOT(ISERROR(SEARCH("Fully Achieved",G72)))</formula>
    </cfRule>
    <cfRule type="containsText" dxfId="510" priority="534" operator="containsText" text="Fully Achieved">
      <formula>NOT(ISERROR(SEARCH("Fully Achieved",G72)))</formula>
    </cfRule>
    <cfRule type="containsText" dxfId="509" priority="535" operator="containsText" text="Fully Achieved">
      <formula>NOT(ISERROR(SEARCH("Fully Achieved",G72)))</formula>
    </cfRule>
    <cfRule type="containsText" dxfId="508" priority="536" operator="containsText" text="Deferred">
      <formula>NOT(ISERROR(SEARCH("Deferred",G72)))</formula>
    </cfRule>
    <cfRule type="containsText" dxfId="507" priority="537" operator="containsText" text="Deleted">
      <formula>NOT(ISERROR(SEARCH("Deleted",G72)))</formula>
    </cfRule>
    <cfRule type="containsText" dxfId="506" priority="538" operator="containsText" text="In Danger of Falling Behind Target">
      <formula>NOT(ISERROR(SEARCH("In Danger of Falling Behind Target",G72)))</formula>
    </cfRule>
    <cfRule type="containsText" dxfId="505" priority="539" operator="containsText" text="Not yet due">
      <formula>NOT(ISERROR(SEARCH("Not yet due",G72)))</formula>
    </cfRule>
    <cfRule type="containsText" dxfId="504" priority="540" operator="containsText" text="Update not Provided">
      <formula>NOT(ISERROR(SEARCH("Update not Provided",G72)))</formula>
    </cfRule>
  </conditionalFormatting>
  <conditionalFormatting sqref="G74:G75">
    <cfRule type="containsText" dxfId="503" priority="469" operator="containsText" text="On track to be achieved">
      <formula>NOT(ISERROR(SEARCH("On track to be achieved",G74)))</formula>
    </cfRule>
    <cfRule type="containsText" dxfId="502" priority="470" operator="containsText" text="Deferred">
      <formula>NOT(ISERROR(SEARCH("Deferred",G74)))</formula>
    </cfRule>
    <cfRule type="containsText" dxfId="501" priority="471" operator="containsText" text="Deleted">
      <formula>NOT(ISERROR(SEARCH("Deleted",G74)))</formula>
    </cfRule>
    <cfRule type="containsText" dxfId="500" priority="472" operator="containsText" text="In Danger of Falling Behind Target">
      <formula>NOT(ISERROR(SEARCH("In Danger of Falling Behind Target",G74)))</formula>
    </cfRule>
    <cfRule type="containsText" dxfId="499" priority="473" operator="containsText" text="Not yet due">
      <formula>NOT(ISERROR(SEARCH("Not yet due",G74)))</formula>
    </cfRule>
    <cfRule type="containsText" dxfId="498" priority="474" operator="containsText" text="Update not Provided">
      <formula>NOT(ISERROR(SEARCH("Update not Provided",G74)))</formula>
    </cfRule>
    <cfRule type="containsText" dxfId="497" priority="475" operator="containsText" text="Not yet due">
      <formula>NOT(ISERROR(SEARCH("Not yet due",G74)))</formula>
    </cfRule>
    <cfRule type="containsText" dxfId="496" priority="476" operator="containsText" text="Completed Behind Schedule">
      <formula>NOT(ISERROR(SEARCH("Completed Behind Schedule",G74)))</formula>
    </cfRule>
    <cfRule type="containsText" dxfId="495" priority="477" operator="containsText" text="Off Target">
      <formula>NOT(ISERROR(SEARCH("Off Target",G74)))</formula>
    </cfRule>
    <cfRule type="containsText" dxfId="494" priority="478" operator="containsText" text="On Track to be Achieved">
      <formula>NOT(ISERROR(SEARCH("On Track to be Achieved",G74)))</formula>
    </cfRule>
    <cfRule type="containsText" dxfId="493" priority="479" operator="containsText" text="Fully Achieved">
      <formula>NOT(ISERROR(SEARCH("Fully Achieved",G74)))</formula>
    </cfRule>
    <cfRule type="containsText" dxfId="492" priority="480" operator="containsText" text="Not yet due">
      <formula>NOT(ISERROR(SEARCH("Not yet due",G74)))</formula>
    </cfRule>
    <cfRule type="containsText" dxfId="491" priority="481" operator="containsText" text="Not Yet Due">
      <formula>NOT(ISERROR(SEARCH("Not Yet Due",G74)))</formula>
    </cfRule>
    <cfRule type="containsText" dxfId="490" priority="482" operator="containsText" text="Deferred">
      <formula>NOT(ISERROR(SEARCH("Deferred",G74)))</formula>
    </cfRule>
    <cfRule type="containsText" dxfId="489" priority="483" operator="containsText" text="Deleted">
      <formula>NOT(ISERROR(SEARCH("Deleted",G74)))</formula>
    </cfRule>
    <cfRule type="containsText" dxfId="488" priority="484" operator="containsText" text="In Danger of Falling Behind Target">
      <formula>NOT(ISERROR(SEARCH("In Danger of Falling Behind Target",G74)))</formula>
    </cfRule>
    <cfRule type="containsText" dxfId="487" priority="485" operator="containsText" text="Not yet due">
      <formula>NOT(ISERROR(SEARCH("Not yet due",G74)))</formula>
    </cfRule>
    <cfRule type="containsText" dxfId="486" priority="486" operator="containsText" text="Completed Behind Schedule">
      <formula>NOT(ISERROR(SEARCH("Completed Behind Schedule",G74)))</formula>
    </cfRule>
    <cfRule type="containsText" dxfId="485" priority="487" operator="containsText" text="Off Target">
      <formula>NOT(ISERROR(SEARCH("Off Target",G74)))</formula>
    </cfRule>
    <cfRule type="containsText" dxfId="484" priority="488" operator="containsText" text="In Danger of Falling Behind Target">
      <formula>NOT(ISERROR(SEARCH("In Danger of Falling Behind Target",G74)))</formula>
    </cfRule>
    <cfRule type="containsText" dxfId="483" priority="489" operator="containsText" text="On Track to be Achieved">
      <formula>NOT(ISERROR(SEARCH("On Track to be Achieved",G74)))</formula>
    </cfRule>
    <cfRule type="containsText" dxfId="482" priority="490" operator="containsText" text="Fully Achieved">
      <formula>NOT(ISERROR(SEARCH("Fully Achieved",G74)))</formula>
    </cfRule>
    <cfRule type="containsText" dxfId="481" priority="491" operator="containsText" text="Update not Provided">
      <formula>NOT(ISERROR(SEARCH("Update not Provided",G74)))</formula>
    </cfRule>
    <cfRule type="containsText" dxfId="480" priority="492" operator="containsText" text="Not yet due">
      <formula>NOT(ISERROR(SEARCH("Not yet due",G74)))</formula>
    </cfRule>
    <cfRule type="containsText" dxfId="479" priority="493" operator="containsText" text="Completed Behind Schedule">
      <formula>NOT(ISERROR(SEARCH("Completed Behind Schedule",G74)))</formula>
    </cfRule>
    <cfRule type="containsText" dxfId="478" priority="494" operator="containsText" text="Off Target">
      <formula>NOT(ISERROR(SEARCH("Off Target",G74)))</formula>
    </cfRule>
    <cfRule type="containsText" dxfId="477" priority="495" operator="containsText" text="In Danger of Falling Behind Target">
      <formula>NOT(ISERROR(SEARCH("In Danger of Falling Behind Target",G74)))</formula>
    </cfRule>
    <cfRule type="containsText" dxfId="476" priority="496" operator="containsText" text="On Track to be Achieved">
      <formula>NOT(ISERROR(SEARCH("On Track to be Achieved",G74)))</formula>
    </cfRule>
    <cfRule type="containsText" dxfId="475" priority="497" operator="containsText" text="Fully Achieved">
      <formula>NOT(ISERROR(SEARCH("Fully Achieved",G74)))</formula>
    </cfRule>
    <cfRule type="containsText" dxfId="474" priority="498" operator="containsText" text="Fully Achieved">
      <formula>NOT(ISERROR(SEARCH("Fully Achieved",G74)))</formula>
    </cfRule>
    <cfRule type="containsText" dxfId="473" priority="499" operator="containsText" text="Fully Achieved">
      <formula>NOT(ISERROR(SEARCH("Fully Achieved",G74)))</formula>
    </cfRule>
    <cfRule type="containsText" dxfId="472" priority="500" operator="containsText" text="Deferred">
      <formula>NOT(ISERROR(SEARCH("Deferred",G74)))</formula>
    </cfRule>
    <cfRule type="containsText" dxfId="471" priority="501" operator="containsText" text="Deleted">
      <formula>NOT(ISERROR(SEARCH("Deleted",G74)))</formula>
    </cfRule>
    <cfRule type="containsText" dxfId="470" priority="502" operator="containsText" text="In Danger of Falling Behind Target">
      <formula>NOT(ISERROR(SEARCH("In Danger of Falling Behind Target",G74)))</formula>
    </cfRule>
    <cfRule type="containsText" dxfId="469" priority="503" operator="containsText" text="Not yet due">
      <formula>NOT(ISERROR(SEARCH("Not yet due",G74)))</formula>
    </cfRule>
    <cfRule type="containsText" dxfId="468" priority="504" operator="containsText" text="Update not Provided">
      <formula>NOT(ISERROR(SEARCH("Update not Provided",G74)))</formula>
    </cfRule>
  </conditionalFormatting>
  <conditionalFormatting sqref="G76">
    <cfRule type="containsText" dxfId="467" priority="433" operator="containsText" text="On track to be achieved">
      <formula>NOT(ISERROR(SEARCH("On track to be achieved",G76)))</formula>
    </cfRule>
    <cfRule type="containsText" dxfId="466" priority="434" operator="containsText" text="Deferred">
      <formula>NOT(ISERROR(SEARCH("Deferred",G76)))</formula>
    </cfRule>
    <cfRule type="containsText" dxfId="465" priority="435" operator="containsText" text="Deleted">
      <formula>NOT(ISERROR(SEARCH("Deleted",G76)))</formula>
    </cfRule>
    <cfRule type="containsText" dxfId="464" priority="436" operator="containsText" text="In Danger of Falling Behind Target">
      <formula>NOT(ISERROR(SEARCH("In Danger of Falling Behind Target",G76)))</formula>
    </cfRule>
    <cfRule type="containsText" dxfId="463" priority="437" operator="containsText" text="Not yet due">
      <formula>NOT(ISERROR(SEARCH("Not yet due",G76)))</formula>
    </cfRule>
    <cfRule type="containsText" dxfId="462" priority="438" operator="containsText" text="Update not Provided">
      <formula>NOT(ISERROR(SEARCH("Update not Provided",G76)))</formula>
    </cfRule>
    <cfRule type="containsText" dxfId="461" priority="439" operator="containsText" text="Not yet due">
      <formula>NOT(ISERROR(SEARCH("Not yet due",G76)))</formula>
    </cfRule>
    <cfRule type="containsText" dxfId="460" priority="440" operator="containsText" text="Completed Behind Schedule">
      <formula>NOT(ISERROR(SEARCH("Completed Behind Schedule",G76)))</formula>
    </cfRule>
    <cfRule type="containsText" dxfId="459" priority="441" operator="containsText" text="Off Target">
      <formula>NOT(ISERROR(SEARCH("Off Target",G76)))</formula>
    </cfRule>
    <cfRule type="containsText" dxfId="458" priority="442" operator="containsText" text="On Track to be Achieved">
      <formula>NOT(ISERROR(SEARCH("On Track to be Achieved",G76)))</formula>
    </cfRule>
    <cfRule type="containsText" dxfId="457" priority="443" operator="containsText" text="Fully Achieved">
      <formula>NOT(ISERROR(SEARCH("Fully Achieved",G76)))</formula>
    </cfRule>
    <cfRule type="containsText" dxfId="456" priority="444" operator="containsText" text="Not yet due">
      <formula>NOT(ISERROR(SEARCH("Not yet due",G76)))</formula>
    </cfRule>
    <cfRule type="containsText" dxfId="455" priority="445" operator="containsText" text="Not Yet Due">
      <formula>NOT(ISERROR(SEARCH("Not Yet Due",G76)))</formula>
    </cfRule>
    <cfRule type="containsText" dxfId="454" priority="446" operator="containsText" text="Deferred">
      <formula>NOT(ISERROR(SEARCH("Deferred",G76)))</formula>
    </cfRule>
    <cfRule type="containsText" dxfId="453" priority="447" operator="containsText" text="Deleted">
      <formula>NOT(ISERROR(SEARCH("Deleted",G76)))</formula>
    </cfRule>
    <cfRule type="containsText" dxfId="452" priority="448" operator="containsText" text="In Danger of Falling Behind Target">
      <formula>NOT(ISERROR(SEARCH("In Danger of Falling Behind Target",G76)))</formula>
    </cfRule>
    <cfRule type="containsText" dxfId="451" priority="449" operator="containsText" text="Not yet due">
      <formula>NOT(ISERROR(SEARCH("Not yet due",G76)))</formula>
    </cfRule>
    <cfRule type="containsText" dxfId="450" priority="450" operator="containsText" text="Completed Behind Schedule">
      <formula>NOT(ISERROR(SEARCH("Completed Behind Schedule",G76)))</formula>
    </cfRule>
    <cfRule type="containsText" dxfId="449" priority="451" operator="containsText" text="Off Target">
      <formula>NOT(ISERROR(SEARCH("Off Target",G76)))</formula>
    </cfRule>
    <cfRule type="containsText" dxfId="448" priority="452" operator="containsText" text="In Danger of Falling Behind Target">
      <formula>NOT(ISERROR(SEARCH("In Danger of Falling Behind Target",G76)))</formula>
    </cfRule>
    <cfRule type="containsText" dxfId="447" priority="453" operator="containsText" text="On Track to be Achieved">
      <formula>NOT(ISERROR(SEARCH("On Track to be Achieved",G76)))</formula>
    </cfRule>
    <cfRule type="containsText" dxfId="446" priority="454" operator="containsText" text="Fully Achieved">
      <formula>NOT(ISERROR(SEARCH("Fully Achieved",G76)))</formula>
    </cfRule>
    <cfRule type="containsText" dxfId="445" priority="455" operator="containsText" text="Update not Provided">
      <formula>NOT(ISERROR(SEARCH("Update not Provided",G76)))</formula>
    </cfRule>
    <cfRule type="containsText" dxfId="444" priority="456" operator="containsText" text="Not yet due">
      <formula>NOT(ISERROR(SEARCH("Not yet due",G76)))</formula>
    </cfRule>
    <cfRule type="containsText" dxfId="443" priority="457" operator="containsText" text="Completed Behind Schedule">
      <formula>NOT(ISERROR(SEARCH("Completed Behind Schedule",G76)))</formula>
    </cfRule>
    <cfRule type="containsText" dxfId="442" priority="458" operator="containsText" text="Off Target">
      <formula>NOT(ISERROR(SEARCH("Off Target",G76)))</formula>
    </cfRule>
    <cfRule type="containsText" dxfId="441" priority="459" operator="containsText" text="In Danger of Falling Behind Target">
      <formula>NOT(ISERROR(SEARCH("In Danger of Falling Behind Target",G76)))</formula>
    </cfRule>
    <cfRule type="containsText" dxfId="440" priority="460" operator="containsText" text="On Track to be Achieved">
      <formula>NOT(ISERROR(SEARCH("On Track to be Achieved",G76)))</formula>
    </cfRule>
    <cfRule type="containsText" dxfId="439" priority="461" operator="containsText" text="Fully Achieved">
      <formula>NOT(ISERROR(SEARCH("Fully Achieved",G76)))</formula>
    </cfRule>
    <cfRule type="containsText" dxfId="438" priority="462" operator="containsText" text="Fully Achieved">
      <formula>NOT(ISERROR(SEARCH("Fully Achieved",G76)))</formula>
    </cfRule>
    <cfRule type="containsText" dxfId="437" priority="463" operator="containsText" text="Fully Achieved">
      <formula>NOT(ISERROR(SEARCH("Fully Achieved",G76)))</formula>
    </cfRule>
    <cfRule type="containsText" dxfId="436" priority="464" operator="containsText" text="Deferred">
      <formula>NOT(ISERROR(SEARCH("Deferred",G76)))</formula>
    </cfRule>
    <cfRule type="containsText" dxfId="435" priority="465" operator="containsText" text="Deleted">
      <formula>NOT(ISERROR(SEARCH("Deleted",G76)))</formula>
    </cfRule>
    <cfRule type="containsText" dxfId="434" priority="466" operator="containsText" text="In Danger of Falling Behind Target">
      <formula>NOT(ISERROR(SEARCH("In Danger of Falling Behind Target",G76)))</formula>
    </cfRule>
    <cfRule type="containsText" dxfId="433" priority="467" operator="containsText" text="Not yet due">
      <formula>NOT(ISERROR(SEARCH("Not yet due",G76)))</formula>
    </cfRule>
    <cfRule type="containsText" dxfId="432" priority="468" operator="containsText" text="Update not Provided">
      <formula>NOT(ISERROR(SEARCH("Update not Provided",G76)))</formula>
    </cfRule>
  </conditionalFormatting>
  <conditionalFormatting sqref="G76">
    <cfRule type="containsText" dxfId="431" priority="397" operator="containsText" text="On track to be achieved">
      <formula>NOT(ISERROR(SEARCH("On track to be achieved",G76)))</formula>
    </cfRule>
    <cfRule type="containsText" dxfId="430" priority="398" operator="containsText" text="Deferred">
      <formula>NOT(ISERROR(SEARCH("Deferred",G76)))</formula>
    </cfRule>
    <cfRule type="containsText" dxfId="429" priority="399" operator="containsText" text="Deleted">
      <formula>NOT(ISERROR(SEARCH("Deleted",G76)))</formula>
    </cfRule>
    <cfRule type="containsText" dxfId="428" priority="400" operator="containsText" text="In Danger of Falling Behind Target">
      <formula>NOT(ISERROR(SEARCH("In Danger of Falling Behind Target",G76)))</formula>
    </cfRule>
    <cfRule type="containsText" dxfId="427" priority="401" operator="containsText" text="Not yet due">
      <formula>NOT(ISERROR(SEARCH("Not yet due",G76)))</formula>
    </cfRule>
    <cfRule type="containsText" dxfId="426" priority="402" operator="containsText" text="Update not Provided">
      <formula>NOT(ISERROR(SEARCH("Update not Provided",G76)))</formula>
    </cfRule>
    <cfRule type="containsText" dxfId="425" priority="403" operator="containsText" text="Not yet due">
      <formula>NOT(ISERROR(SEARCH("Not yet due",G76)))</formula>
    </cfRule>
    <cfRule type="containsText" dxfId="424" priority="404" operator="containsText" text="Completed Behind Schedule">
      <formula>NOT(ISERROR(SEARCH("Completed Behind Schedule",G76)))</formula>
    </cfRule>
    <cfRule type="containsText" dxfId="423" priority="405" operator="containsText" text="Off Target">
      <formula>NOT(ISERROR(SEARCH("Off Target",G76)))</formula>
    </cfRule>
    <cfRule type="containsText" dxfId="422" priority="406" operator="containsText" text="On Track to be Achieved">
      <formula>NOT(ISERROR(SEARCH("On Track to be Achieved",G76)))</formula>
    </cfRule>
    <cfRule type="containsText" dxfId="421" priority="407" operator="containsText" text="Fully Achieved">
      <formula>NOT(ISERROR(SEARCH("Fully Achieved",G76)))</formula>
    </cfRule>
    <cfRule type="containsText" dxfId="420" priority="408" operator="containsText" text="Not yet due">
      <formula>NOT(ISERROR(SEARCH("Not yet due",G76)))</formula>
    </cfRule>
    <cfRule type="containsText" dxfId="419" priority="409" operator="containsText" text="Not Yet Due">
      <formula>NOT(ISERROR(SEARCH("Not Yet Due",G76)))</formula>
    </cfRule>
    <cfRule type="containsText" dxfId="418" priority="410" operator="containsText" text="Deferred">
      <formula>NOT(ISERROR(SEARCH("Deferred",G76)))</formula>
    </cfRule>
    <cfRule type="containsText" dxfId="417" priority="411" operator="containsText" text="Deleted">
      <formula>NOT(ISERROR(SEARCH("Deleted",G76)))</formula>
    </cfRule>
    <cfRule type="containsText" dxfId="416" priority="412" operator="containsText" text="In Danger of Falling Behind Target">
      <formula>NOT(ISERROR(SEARCH("In Danger of Falling Behind Target",G76)))</formula>
    </cfRule>
    <cfRule type="containsText" dxfId="415" priority="413" operator="containsText" text="Not yet due">
      <formula>NOT(ISERROR(SEARCH("Not yet due",G76)))</formula>
    </cfRule>
    <cfRule type="containsText" dxfId="414" priority="414" operator="containsText" text="Completed Behind Schedule">
      <formula>NOT(ISERROR(SEARCH("Completed Behind Schedule",G76)))</formula>
    </cfRule>
    <cfRule type="containsText" dxfId="413" priority="415" operator="containsText" text="Off Target">
      <formula>NOT(ISERROR(SEARCH("Off Target",G76)))</formula>
    </cfRule>
    <cfRule type="containsText" dxfId="412" priority="416" operator="containsText" text="In Danger of Falling Behind Target">
      <formula>NOT(ISERROR(SEARCH("In Danger of Falling Behind Target",G76)))</formula>
    </cfRule>
    <cfRule type="containsText" dxfId="411" priority="417" operator="containsText" text="On Track to be Achieved">
      <formula>NOT(ISERROR(SEARCH("On Track to be Achieved",G76)))</formula>
    </cfRule>
    <cfRule type="containsText" dxfId="410" priority="418" operator="containsText" text="Fully Achieved">
      <formula>NOT(ISERROR(SEARCH("Fully Achieved",G76)))</formula>
    </cfRule>
    <cfRule type="containsText" dxfId="409" priority="419" operator="containsText" text="Update not Provided">
      <formula>NOT(ISERROR(SEARCH("Update not Provided",G76)))</formula>
    </cfRule>
    <cfRule type="containsText" dxfId="408" priority="420" operator="containsText" text="Not yet due">
      <formula>NOT(ISERROR(SEARCH("Not yet due",G76)))</formula>
    </cfRule>
    <cfRule type="containsText" dxfId="407" priority="421" operator="containsText" text="Completed Behind Schedule">
      <formula>NOT(ISERROR(SEARCH("Completed Behind Schedule",G76)))</formula>
    </cfRule>
    <cfRule type="containsText" dxfId="406" priority="422" operator="containsText" text="Off Target">
      <formula>NOT(ISERROR(SEARCH("Off Target",G76)))</formula>
    </cfRule>
    <cfRule type="containsText" dxfId="405" priority="423" operator="containsText" text="In Danger of Falling Behind Target">
      <formula>NOT(ISERROR(SEARCH("In Danger of Falling Behind Target",G76)))</formula>
    </cfRule>
    <cfRule type="containsText" dxfId="404" priority="424" operator="containsText" text="On Track to be Achieved">
      <formula>NOT(ISERROR(SEARCH("On Track to be Achieved",G76)))</formula>
    </cfRule>
    <cfRule type="containsText" dxfId="403" priority="425" operator="containsText" text="Fully Achieved">
      <formula>NOT(ISERROR(SEARCH("Fully Achieved",G76)))</formula>
    </cfRule>
    <cfRule type="containsText" dxfId="402" priority="426" operator="containsText" text="Fully Achieved">
      <formula>NOT(ISERROR(SEARCH("Fully Achieved",G76)))</formula>
    </cfRule>
    <cfRule type="containsText" dxfId="401" priority="427" operator="containsText" text="Fully Achieved">
      <formula>NOT(ISERROR(SEARCH("Fully Achieved",G76)))</formula>
    </cfRule>
    <cfRule type="containsText" dxfId="400" priority="428" operator="containsText" text="Deferred">
      <formula>NOT(ISERROR(SEARCH("Deferred",G76)))</formula>
    </cfRule>
    <cfRule type="containsText" dxfId="399" priority="429" operator="containsText" text="Deleted">
      <formula>NOT(ISERROR(SEARCH("Deleted",G76)))</formula>
    </cfRule>
    <cfRule type="containsText" dxfId="398" priority="430" operator="containsText" text="In Danger of Falling Behind Target">
      <formula>NOT(ISERROR(SEARCH("In Danger of Falling Behind Target",G76)))</formula>
    </cfRule>
    <cfRule type="containsText" dxfId="397" priority="431" operator="containsText" text="Not yet due">
      <formula>NOT(ISERROR(SEARCH("Not yet due",G76)))</formula>
    </cfRule>
    <cfRule type="containsText" dxfId="396" priority="432" operator="containsText" text="Update not Provided">
      <formula>NOT(ISERROR(SEARCH("Update not Provided",G76)))</formula>
    </cfRule>
  </conditionalFormatting>
  <conditionalFormatting sqref="G77:G80">
    <cfRule type="containsText" dxfId="395" priority="361" operator="containsText" text="On track to be achieved">
      <formula>NOT(ISERROR(SEARCH("On track to be achieved",G77)))</formula>
    </cfRule>
    <cfRule type="containsText" dxfId="394" priority="362" operator="containsText" text="Deferred">
      <formula>NOT(ISERROR(SEARCH("Deferred",G77)))</formula>
    </cfRule>
    <cfRule type="containsText" dxfId="393" priority="363" operator="containsText" text="Deleted">
      <formula>NOT(ISERROR(SEARCH("Deleted",G77)))</formula>
    </cfRule>
    <cfRule type="containsText" dxfId="392" priority="364" operator="containsText" text="In Danger of Falling Behind Target">
      <formula>NOT(ISERROR(SEARCH("In Danger of Falling Behind Target",G77)))</formula>
    </cfRule>
    <cfRule type="containsText" dxfId="391" priority="365" operator="containsText" text="Not yet due">
      <formula>NOT(ISERROR(SEARCH("Not yet due",G77)))</formula>
    </cfRule>
    <cfRule type="containsText" dxfId="390" priority="366" operator="containsText" text="Update not Provided">
      <formula>NOT(ISERROR(SEARCH("Update not Provided",G77)))</formula>
    </cfRule>
    <cfRule type="containsText" dxfId="389" priority="367" operator="containsText" text="Not yet due">
      <formula>NOT(ISERROR(SEARCH("Not yet due",G77)))</formula>
    </cfRule>
    <cfRule type="containsText" dxfId="388" priority="368" operator="containsText" text="Completed Behind Schedule">
      <formula>NOT(ISERROR(SEARCH("Completed Behind Schedule",G77)))</formula>
    </cfRule>
    <cfRule type="containsText" dxfId="387" priority="369" operator="containsText" text="Off Target">
      <formula>NOT(ISERROR(SEARCH("Off Target",G77)))</formula>
    </cfRule>
    <cfRule type="containsText" dxfId="386" priority="370" operator="containsText" text="On Track to be Achieved">
      <formula>NOT(ISERROR(SEARCH("On Track to be Achieved",G77)))</formula>
    </cfRule>
    <cfRule type="containsText" dxfId="385" priority="371" operator="containsText" text="Fully Achieved">
      <formula>NOT(ISERROR(SEARCH("Fully Achieved",G77)))</formula>
    </cfRule>
    <cfRule type="containsText" dxfId="384" priority="372" operator="containsText" text="Not yet due">
      <formula>NOT(ISERROR(SEARCH("Not yet due",G77)))</formula>
    </cfRule>
    <cfRule type="containsText" dxfId="383" priority="373" operator="containsText" text="Not Yet Due">
      <formula>NOT(ISERROR(SEARCH("Not Yet Due",G77)))</formula>
    </cfRule>
    <cfRule type="containsText" dxfId="382" priority="374" operator="containsText" text="Deferred">
      <formula>NOT(ISERROR(SEARCH("Deferred",G77)))</formula>
    </cfRule>
    <cfRule type="containsText" dxfId="381" priority="375" operator="containsText" text="Deleted">
      <formula>NOT(ISERROR(SEARCH("Deleted",G77)))</formula>
    </cfRule>
    <cfRule type="containsText" dxfId="380" priority="376" operator="containsText" text="In Danger of Falling Behind Target">
      <formula>NOT(ISERROR(SEARCH("In Danger of Falling Behind Target",G77)))</formula>
    </cfRule>
    <cfRule type="containsText" dxfId="379" priority="377" operator="containsText" text="Not yet due">
      <formula>NOT(ISERROR(SEARCH("Not yet due",G77)))</formula>
    </cfRule>
    <cfRule type="containsText" dxfId="378" priority="378" operator="containsText" text="Completed Behind Schedule">
      <formula>NOT(ISERROR(SEARCH("Completed Behind Schedule",G77)))</formula>
    </cfRule>
    <cfRule type="containsText" dxfId="377" priority="379" operator="containsText" text="Off Target">
      <formula>NOT(ISERROR(SEARCH("Off Target",G77)))</formula>
    </cfRule>
    <cfRule type="containsText" dxfId="376" priority="380" operator="containsText" text="In Danger of Falling Behind Target">
      <formula>NOT(ISERROR(SEARCH("In Danger of Falling Behind Target",G77)))</formula>
    </cfRule>
    <cfRule type="containsText" dxfId="375" priority="381" operator="containsText" text="On Track to be Achieved">
      <formula>NOT(ISERROR(SEARCH("On Track to be Achieved",G77)))</formula>
    </cfRule>
    <cfRule type="containsText" dxfId="374" priority="382" operator="containsText" text="Fully Achieved">
      <formula>NOT(ISERROR(SEARCH("Fully Achieved",G77)))</formula>
    </cfRule>
    <cfRule type="containsText" dxfId="373" priority="383" operator="containsText" text="Update not Provided">
      <formula>NOT(ISERROR(SEARCH("Update not Provided",G77)))</formula>
    </cfRule>
    <cfRule type="containsText" dxfId="372" priority="384" operator="containsText" text="Not yet due">
      <formula>NOT(ISERROR(SEARCH("Not yet due",G77)))</formula>
    </cfRule>
    <cfRule type="containsText" dxfId="371" priority="385" operator="containsText" text="Completed Behind Schedule">
      <formula>NOT(ISERROR(SEARCH("Completed Behind Schedule",G77)))</formula>
    </cfRule>
    <cfRule type="containsText" dxfId="370" priority="386" operator="containsText" text="Off Target">
      <formula>NOT(ISERROR(SEARCH("Off Target",G77)))</formula>
    </cfRule>
    <cfRule type="containsText" dxfId="369" priority="387" operator="containsText" text="In Danger of Falling Behind Target">
      <formula>NOT(ISERROR(SEARCH("In Danger of Falling Behind Target",G77)))</formula>
    </cfRule>
    <cfRule type="containsText" dxfId="368" priority="388" operator="containsText" text="On Track to be Achieved">
      <formula>NOT(ISERROR(SEARCH("On Track to be Achieved",G77)))</formula>
    </cfRule>
    <cfRule type="containsText" dxfId="367" priority="389" operator="containsText" text="Fully Achieved">
      <formula>NOT(ISERROR(SEARCH("Fully Achieved",G77)))</formula>
    </cfRule>
    <cfRule type="containsText" dxfId="366" priority="390" operator="containsText" text="Fully Achieved">
      <formula>NOT(ISERROR(SEARCH("Fully Achieved",G77)))</formula>
    </cfRule>
    <cfRule type="containsText" dxfId="365" priority="391" operator="containsText" text="Fully Achieved">
      <formula>NOT(ISERROR(SEARCH("Fully Achieved",G77)))</formula>
    </cfRule>
    <cfRule type="containsText" dxfId="364" priority="392" operator="containsText" text="Deferred">
      <formula>NOT(ISERROR(SEARCH("Deferred",G77)))</formula>
    </cfRule>
    <cfRule type="containsText" dxfId="363" priority="393" operator="containsText" text="Deleted">
      <formula>NOT(ISERROR(SEARCH("Deleted",G77)))</formula>
    </cfRule>
    <cfRule type="containsText" dxfId="362" priority="394" operator="containsText" text="In Danger of Falling Behind Target">
      <formula>NOT(ISERROR(SEARCH("In Danger of Falling Behind Target",G77)))</formula>
    </cfRule>
    <cfRule type="containsText" dxfId="361" priority="395" operator="containsText" text="Not yet due">
      <formula>NOT(ISERROR(SEARCH("Not yet due",G77)))</formula>
    </cfRule>
    <cfRule type="containsText" dxfId="360" priority="396" operator="containsText" text="Update not Provided">
      <formula>NOT(ISERROR(SEARCH("Update not Provided",G77)))</formula>
    </cfRule>
  </conditionalFormatting>
  <conditionalFormatting sqref="G82:G85">
    <cfRule type="containsText" dxfId="359" priority="325" operator="containsText" text="On track to be achieved">
      <formula>NOT(ISERROR(SEARCH("On track to be achieved",G82)))</formula>
    </cfRule>
    <cfRule type="containsText" dxfId="358" priority="326" operator="containsText" text="Deferred">
      <formula>NOT(ISERROR(SEARCH("Deferred",G82)))</formula>
    </cfRule>
    <cfRule type="containsText" dxfId="357" priority="327" operator="containsText" text="Deleted">
      <formula>NOT(ISERROR(SEARCH("Deleted",G82)))</formula>
    </cfRule>
    <cfRule type="containsText" dxfId="356" priority="328" operator="containsText" text="In Danger of Falling Behind Target">
      <formula>NOT(ISERROR(SEARCH("In Danger of Falling Behind Target",G82)))</formula>
    </cfRule>
    <cfRule type="containsText" dxfId="355" priority="329" operator="containsText" text="Not yet due">
      <formula>NOT(ISERROR(SEARCH("Not yet due",G82)))</formula>
    </cfRule>
    <cfRule type="containsText" dxfId="354" priority="330" operator="containsText" text="Update not Provided">
      <formula>NOT(ISERROR(SEARCH("Update not Provided",G82)))</formula>
    </cfRule>
    <cfRule type="containsText" dxfId="353" priority="331" operator="containsText" text="Not yet due">
      <formula>NOT(ISERROR(SEARCH("Not yet due",G82)))</formula>
    </cfRule>
    <cfRule type="containsText" dxfId="352" priority="332" operator="containsText" text="Completed Behind Schedule">
      <formula>NOT(ISERROR(SEARCH("Completed Behind Schedule",G82)))</formula>
    </cfRule>
    <cfRule type="containsText" dxfId="351" priority="333" operator="containsText" text="Off Target">
      <formula>NOT(ISERROR(SEARCH("Off Target",G82)))</formula>
    </cfRule>
    <cfRule type="containsText" dxfId="350" priority="334" operator="containsText" text="On Track to be Achieved">
      <formula>NOT(ISERROR(SEARCH("On Track to be Achieved",G82)))</formula>
    </cfRule>
    <cfRule type="containsText" dxfId="349" priority="335" operator="containsText" text="Fully Achieved">
      <formula>NOT(ISERROR(SEARCH("Fully Achieved",G82)))</formula>
    </cfRule>
    <cfRule type="containsText" dxfId="348" priority="336" operator="containsText" text="Not yet due">
      <formula>NOT(ISERROR(SEARCH("Not yet due",G82)))</formula>
    </cfRule>
    <cfRule type="containsText" dxfId="347" priority="337" operator="containsText" text="Not Yet Due">
      <formula>NOT(ISERROR(SEARCH("Not Yet Due",G82)))</formula>
    </cfRule>
    <cfRule type="containsText" dxfId="346" priority="338" operator="containsText" text="Deferred">
      <formula>NOT(ISERROR(SEARCH("Deferred",G82)))</formula>
    </cfRule>
    <cfRule type="containsText" dxfId="345" priority="339" operator="containsText" text="Deleted">
      <formula>NOT(ISERROR(SEARCH("Deleted",G82)))</formula>
    </cfRule>
    <cfRule type="containsText" dxfId="344" priority="340" operator="containsText" text="In Danger of Falling Behind Target">
      <formula>NOT(ISERROR(SEARCH("In Danger of Falling Behind Target",G82)))</formula>
    </cfRule>
    <cfRule type="containsText" dxfId="343" priority="341" operator="containsText" text="Not yet due">
      <formula>NOT(ISERROR(SEARCH("Not yet due",G82)))</formula>
    </cfRule>
    <cfRule type="containsText" dxfId="342" priority="342" operator="containsText" text="Completed Behind Schedule">
      <formula>NOT(ISERROR(SEARCH("Completed Behind Schedule",G82)))</formula>
    </cfRule>
    <cfRule type="containsText" dxfId="341" priority="343" operator="containsText" text="Off Target">
      <formula>NOT(ISERROR(SEARCH("Off Target",G82)))</formula>
    </cfRule>
    <cfRule type="containsText" dxfId="340" priority="344" operator="containsText" text="In Danger of Falling Behind Target">
      <formula>NOT(ISERROR(SEARCH("In Danger of Falling Behind Target",G82)))</formula>
    </cfRule>
    <cfRule type="containsText" dxfId="339" priority="345" operator="containsText" text="On Track to be Achieved">
      <formula>NOT(ISERROR(SEARCH("On Track to be Achieved",G82)))</formula>
    </cfRule>
    <cfRule type="containsText" dxfId="338" priority="346" operator="containsText" text="Fully Achieved">
      <formula>NOT(ISERROR(SEARCH("Fully Achieved",G82)))</formula>
    </cfRule>
    <cfRule type="containsText" dxfId="337" priority="347" operator="containsText" text="Update not Provided">
      <formula>NOT(ISERROR(SEARCH("Update not Provided",G82)))</formula>
    </cfRule>
    <cfRule type="containsText" dxfId="336" priority="348" operator="containsText" text="Not yet due">
      <formula>NOT(ISERROR(SEARCH("Not yet due",G82)))</formula>
    </cfRule>
    <cfRule type="containsText" dxfId="335" priority="349" operator="containsText" text="Completed Behind Schedule">
      <formula>NOT(ISERROR(SEARCH("Completed Behind Schedule",G82)))</formula>
    </cfRule>
    <cfRule type="containsText" dxfId="334" priority="350" operator="containsText" text="Off Target">
      <formula>NOT(ISERROR(SEARCH("Off Target",G82)))</formula>
    </cfRule>
    <cfRule type="containsText" dxfId="333" priority="351" operator="containsText" text="In Danger of Falling Behind Target">
      <formula>NOT(ISERROR(SEARCH("In Danger of Falling Behind Target",G82)))</formula>
    </cfRule>
    <cfRule type="containsText" dxfId="332" priority="352" operator="containsText" text="On Track to be Achieved">
      <formula>NOT(ISERROR(SEARCH("On Track to be Achieved",G82)))</formula>
    </cfRule>
    <cfRule type="containsText" dxfId="331" priority="353" operator="containsText" text="Fully Achieved">
      <formula>NOT(ISERROR(SEARCH("Fully Achieved",G82)))</formula>
    </cfRule>
    <cfRule type="containsText" dxfId="330" priority="354" operator="containsText" text="Fully Achieved">
      <formula>NOT(ISERROR(SEARCH("Fully Achieved",G82)))</formula>
    </cfRule>
    <cfRule type="containsText" dxfId="329" priority="355" operator="containsText" text="Fully Achieved">
      <formula>NOT(ISERROR(SEARCH("Fully Achieved",G82)))</formula>
    </cfRule>
    <cfRule type="containsText" dxfId="328" priority="356" operator="containsText" text="Deferred">
      <formula>NOT(ISERROR(SEARCH("Deferred",G82)))</formula>
    </cfRule>
    <cfRule type="containsText" dxfId="327" priority="357" operator="containsText" text="Deleted">
      <formula>NOT(ISERROR(SEARCH("Deleted",G82)))</formula>
    </cfRule>
    <cfRule type="containsText" dxfId="326" priority="358" operator="containsText" text="In Danger of Falling Behind Target">
      <formula>NOT(ISERROR(SEARCH("In Danger of Falling Behind Target",G82)))</formula>
    </cfRule>
    <cfRule type="containsText" dxfId="325" priority="359" operator="containsText" text="Not yet due">
      <formula>NOT(ISERROR(SEARCH("Not yet due",G82)))</formula>
    </cfRule>
    <cfRule type="containsText" dxfId="324" priority="360" operator="containsText" text="Update not Provided">
      <formula>NOT(ISERROR(SEARCH("Update not Provided",G82)))</formula>
    </cfRule>
  </conditionalFormatting>
  <conditionalFormatting sqref="G87:G88">
    <cfRule type="containsText" dxfId="323" priority="289" operator="containsText" text="On track to be achieved">
      <formula>NOT(ISERROR(SEARCH("On track to be achieved",G87)))</formula>
    </cfRule>
    <cfRule type="containsText" dxfId="322" priority="290" operator="containsText" text="Deferred">
      <formula>NOT(ISERROR(SEARCH("Deferred",G87)))</formula>
    </cfRule>
    <cfRule type="containsText" dxfId="321" priority="291" operator="containsText" text="Deleted">
      <formula>NOT(ISERROR(SEARCH("Deleted",G87)))</formula>
    </cfRule>
    <cfRule type="containsText" dxfId="320" priority="292" operator="containsText" text="In Danger of Falling Behind Target">
      <formula>NOT(ISERROR(SEARCH("In Danger of Falling Behind Target",G87)))</formula>
    </cfRule>
    <cfRule type="containsText" dxfId="319" priority="293" operator="containsText" text="Not yet due">
      <formula>NOT(ISERROR(SEARCH("Not yet due",G87)))</formula>
    </cfRule>
    <cfRule type="containsText" dxfId="318" priority="294" operator="containsText" text="Update not Provided">
      <formula>NOT(ISERROR(SEARCH("Update not Provided",G87)))</formula>
    </cfRule>
    <cfRule type="containsText" dxfId="317" priority="295" operator="containsText" text="Not yet due">
      <formula>NOT(ISERROR(SEARCH("Not yet due",G87)))</formula>
    </cfRule>
    <cfRule type="containsText" dxfId="316" priority="296" operator="containsText" text="Completed Behind Schedule">
      <formula>NOT(ISERROR(SEARCH("Completed Behind Schedule",G87)))</formula>
    </cfRule>
    <cfRule type="containsText" dxfId="315" priority="297" operator="containsText" text="Off Target">
      <formula>NOT(ISERROR(SEARCH("Off Target",G87)))</formula>
    </cfRule>
    <cfRule type="containsText" dxfId="314" priority="298" operator="containsText" text="On Track to be Achieved">
      <formula>NOT(ISERROR(SEARCH("On Track to be Achieved",G87)))</formula>
    </cfRule>
    <cfRule type="containsText" dxfId="313" priority="299" operator="containsText" text="Fully Achieved">
      <formula>NOT(ISERROR(SEARCH("Fully Achieved",G87)))</formula>
    </cfRule>
    <cfRule type="containsText" dxfId="312" priority="300" operator="containsText" text="Not yet due">
      <formula>NOT(ISERROR(SEARCH("Not yet due",G87)))</formula>
    </cfRule>
    <cfRule type="containsText" dxfId="311" priority="301" operator="containsText" text="Not Yet Due">
      <formula>NOT(ISERROR(SEARCH("Not Yet Due",G87)))</formula>
    </cfRule>
    <cfRule type="containsText" dxfId="310" priority="302" operator="containsText" text="Deferred">
      <formula>NOT(ISERROR(SEARCH("Deferred",G87)))</formula>
    </cfRule>
    <cfRule type="containsText" dxfId="309" priority="303" operator="containsText" text="Deleted">
      <formula>NOT(ISERROR(SEARCH("Deleted",G87)))</formula>
    </cfRule>
    <cfRule type="containsText" dxfId="308" priority="304" operator="containsText" text="In Danger of Falling Behind Target">
      <formula>NOT(ISERROR(SEARCH("In Danger of Falling Behind Target",G87)))</formula>
    </cfRule>
    <cfRule type="containsText" dxfId="307" priority="305" operator="containsText" text="Not yet due">
      <formula>NOT(ISERROR(SEARCH("Not yet due",G87)))</formula>
    </cfRule>
    <cfRule type="containsText" dxfId="306" priority="306" operator="containsText" text="Completed Behind Schedule">
      <formula>NOT(ISERROR(SEARCH("Completed Behind Schedule",G87)))</formula>
    </cfRule>
    <cfRule type="containsText" dxfId="305" priority="307" operator="containsText" text="Off Target">
      <formula>NOT(ISERROR(SEARCH("Off Target",G87)))</formula>
    </cfRule>
    <cfRule type="containsText" dxfId="304" priority="308" operator="containsText" text="In Danger of Falling Behind Target">
      <formula>NOT(ISERROR(SEARCH("In Danger of Falling Behind Target",G87)))</formula>
    </cfRule>
    <cfRule type="containsText" dxfId="303" priority="309" operator="containsText" text="On Track to be Achieved">
      <formula>NOT(ISERROR(SEARCH("On Track to be Achieved",G87)))</formula>
    </cfRule>
    <cfRule type="containsText" dxfId="302" priority="310" operator="containsText" text="Fully Achieved">
      <formula>NOT(ISERROR(SEARCH("Fully Achieved",G87)))</formula>
    </cfRule>
    <cfRule type="containsText" dxfId="301" priority="311" operator="containsText" text="Update not Provided">
      <formula>NOT(ISERROR(SEARCH("Update not Provided",G87)))</formula>
    </cfRule>
    <cfRule type="containsText" dxfId="300" priority="312" operator="containsText" text="Not yet due">
      <formula>NOT(ISERROR(SEARCH("Not yet due",G87)))</formula>
    </cfRule>
    <cfRule type="containsText" dxfId="299" priority="313" operator="containsText" text="Completed Behind Schedule">
      <formula>NOT(ISERROR(SEARCH("Completed Behind Schedule",G87)))</formula>
    </cfRule>
    <cfRule type="containsText" dxfId="298" priority="314" operator="containsText" text="Off Target">
      <formula>NOT(ISERROR(SEARCH("Off Target",G87)))</formula>
    </cfRule>
    <cfRule type="containsText" dxfId="297" priority="315" operator="containsText" text="In Danger of Falling Behind Target">
      <formula>NOT(ISERROR(SEARCH("In Danger of Falling Behind Target",G87)))</formula>
    </cfRule>
    <cfRule type="containsText" dxfId="296" priority="316" operator="containsText" text="On Track to be Achieved">
      <formula>NOT(ISERROR(SEARCH("On Track to be Achieved",G87)))</formula>
    </cfRule>
    <cfRule type="containsText" dxfId="295" priority="317" operator="containsText" text="Fully Achieved">
      <formula>NOT(ISERROR(SEARCH("Fully Achieved",G87)))</formula>
    </cfRule>
    <cfRule type="containsText" dxfId="294" priority="318" operator="containsText" text="Fully Achieved">
      <formula>NOT(ISERROR(SEARCH("Fully Achieved",G87)))</formula>
    </cfRule>
    <cfRule type="containsText" dxfId="293" priority="319" operator="containsText" text="Fully Achieved">
      <formula>NOT(ISERROR(SEARCH("Fully Achieved",G87)))</formula>
    </cfRule>
    <cfRule type="containsText" dxfId="292" priority="320" operator="containsText" text="Deferred">
      <formula>NOT(ISERROR(SEARCH("Deferred",G87)))</formula>
    </cfRule>
    <cfRule type="containsText" dxfId="291" priority="321" operator="containsText" text="Deleted">
      <formula>NOT(ISERROR(SEARCH("Deleted",G87)))</formula>
    </cfRule>
    <cfRule type="containsText" dxfId="290" priority="322" operator="containsText" text="In Danger of Falling Behind Target">
      <formula>NOT(ISERROR(SEARCH("In Danger of Falling Behind Target",G87)))</formula>
    </cfRule>
    <cfRule type="containsText" dxfId="289" priority="323" operator="containsText" text="Not yet due">
      <formula>NOT(ISERROR(SEARCH("Not yet due",G87)))</formula>
    </cfRule>
    <cfRule type="containsText" dxfId="288" priority="324" operator="containsText" text="Update not Provided">
      <formula>NOT(ISERROR(SEARCH("Update not Provided",G87)))</formula>
    </cfRule>
  </conditionalFormatting>
  <conditionalFormatting sqref="G89">
    <cfRule type="containsText" dxfId="287" priority="253" operator="containsText" text="On track to be achieved">
      <formula>NOT(ISERROR(SEARCH("On track to be achieved",G89)))</formula>
    </cfRule>
    <cfRule type="containsText" dxfId="286" priority="254" operator="containsText" text="Deferred">
      <formula>NOT(ISERROR(SEARCH("Deferred",G89)))</formula>
    </cfRule>
    <cfRule type="containsText" dxfId="285" priority="255" operator="containsText" text="Deleted">
      <formula>NOT(ISERROR(SEARCH("Deleted",G89)))</formula>
    </cfRule>
    <cfRule type="containsText" dxfId="284" priority="256" operator="containsText" text="In Danger of Falling Behind Target">
      <formula>NOT(ISERROR(SEARCH("In Danger of Falling Behind Target",G89)))</formula>
    </cfRule>
    <cfRule type="containsText" dxfId="283" priority="257" operator="containsText" text="Not yet due">
      <formula>NOT(ISERROR(SEARCH("Not yet due",G89)))</formula>
    </cfRule>
    <cfRule type="containsText" dxfId="282" priority="258" operator="containsText" text="Update not Provided">
      <formula>NOT(ISERROR(SEARCH("Update not Provided",G89)))</formula>
    </cfRule>
    <cfRule type="containsText" dxfId="281" priority="259" operator="containsText" text="Not yet due">
      <formula>NOT(ISERROR(SEARCH("Not yet due",G89)))</formula>
    </cfRule>
    <cfRule type="containsText" dxfId="280" priority="260" operator="containsText" text="Completed Behind Schedule">
      <formula>NOT(ISERROR(SEARCH("Completed Behind Schedule",G89)))</formula>
    </cfRule>
    <cfRule type="containsText" dxfId="279" priority="261" operator="containsText" text="Off Target">
      <formula>NOT(ISERROR(SEARCH("Off Target",G89)))</formula>
    </cfRule>
    <cfRule type="containsText" dxfId="278" priority="262" operator="containsText" text="On Track to be Achieved">
      <formula>NOT(ISERROR(SEARCH("On Track to be Achieved",G89)))</formula>
    </cfRule>
    <cfRule type="containsText" dxfId="277" priority="263" operator="containsText" text="Fully Achieved">
      <formula>NOT(ISERROR(SEARCH("Fully Achieved",G89)))</formula>
    </cfRule>
    <cfRule type="containsText" dxfId="276" priority="264" operator="containsText" text="Not yet due">
      <formula>NOT(ISERROR(SEARCH("Not yet due",G89)))</formula>
    </cfRule>
    <cfRule type="containsText" dxfId="275" priority="265" operator="containsText" text="Not Yet Due">
      <formula>NOT(ISERROR(SEARCH("Not Yet Due",G89)))</formula>
    </cfRule>
    <cfRule type="containsText" dxfId="274" priority="266" operator="containsText" text="Deferred">
      <formula>NOT(ISERROR(SEARCH("Deferred",G89)))</formula>
    </cfRule>
    <cfRule type="containsText" dxfId="273" priority="267" operator="containsText" text="Deleted">
      <formula>NOT(ISERROR(SEARCH("Deleted",G89)))</formula>
    </cfRule>
    <cfRule type="containsText" dxfId="272" priority="268" operator="containsText" text="In Danger of Falling Behind Target">
      <formula>NOT(ISERROR(SEARCH("In Danger of Falling Behind Target",G89)))</formula>
    </cfRule>
    <cfRule type="containsText" dxfId="271" priority="269" operator="containsText" text="Not yet due">
      <formula>NOT(ISERROR(SEARCH("Not yet due",G89)))</formula>
    </cfRule>
    <cfRule type="containsText" dxfId="270" priority="270" operator="containsText" text="Completed Behind Schedule">
      <formula>NOT(ISERROR(SEARCH("Completed Behind Schedule",G89)))</formula>
    </cfRule>
    <cfRule type="containsText" dxfId="269" priority="271" operator="containsText" text="Off Target">
      <formula>NOT(ISERROR(SEARCH("Off Target",G89)))</formula>
    </cfRule>
    <cfRule type="containsText" dxfId="268" priority="272" operator="containsText" text="In Danger of Falling Behind Target">
      <formula>NOT(ISERROR(SEARCH("In Danger of Falling Behind Target",G89)))</formula>
    </cfRule>
    <cfRule type="containsText" dxfId="267" priority="273" operator="containsText" text="On Track to be Achieved">
      <formula>NOT(ISERROR(SEARCH("On Track to be Achieved",G89)))</formula>
    </cfRule>
    <cfRule type="containsText" dxfId="266" priority="274" operator="containsText" text="Fully Achieved">
      <formula>NOT(ISERROR(SEARCH("Fully Achieved",G89)))</formula>
    </cfRule>
    <cfRule type="containsText" dxfId="265" priority="275" operator="containsText" text="Update not Provided">
      <formula>NOT(ISERROR(SEARCH("Update not Provided",G89)))</formula>
    </cfRule>
    <cfRule type="containsText" dxfId="264" priority="276" operator="containsText" text="Not yet due">
      <formula>NOT(ISERROR(SEARCH("Not yet due",G89)))</formula>
    </cfRule>
    <cfRule type="containsText" dxfId="263" priority="277" operator="containsText" text="Completed Behind Schedule">
      <formula>NOT(ISERROR(SEARCH("Completed Behind Schedule",G89)))</formula>
    </cfRule>
    <cfRule type="containsText" dxfId="262" priority="278" operator="containsText" text="Off Target">
      <formula>NOT(ISERROR(SEARCH("Off Target",G89)))</formula>
    </cfRule>
    <cfRule type="containsText" dxfId="261" priority="279" operator="containsText" text="In Danger of Falling Behind Target">
      <formula>NOT(ISERROR(SEARCH("In Danger of Falling Behind Target",G89)))</formula>
    </cfRule>
    <cfRule type="containsText" dxfId="260" priority="280" operator="containsText" text="On Track to be Achieved">
      <formula>NOT(ISERROR(SEARCH("On Track to be Achieved",G89)))</formula>
    </cfRule>
    <cfRule type="containsText" dxfId="259" priority="281" operator="containsText" text="Fully Achieved">
      <formula>NOT(ISERROR(SEARCH("Fully Achieved",G89)))</formula>
    </cfRule>
    <cfRule type="containsText" dxfId="258" priority="282" operator="containsText" text="Fully Achieved">
      <formula>NOT(ISERROR(SEARCH("Fully Achieved",G89)))</formula>
    </cfRule>
    <cfRule type="containsText" dxfId="257" priority="283" operator="containsText" text="Fully Achieved">
      <formula>NOT(ISERROR(SEARCH("Fully Achieved",G89)))</formula>
    </cfRule>
    <cfRule type="containsText" dxfId="256" priority="284" operator="containsText" text="Deferred">
      <formula>NOT(ISERROR(SEARCH("Deferred",G89)))</formula>
    </cfRule>
    <cfRule type="containsText" dxfId="255" priority="285" operator="containsText" text="Deleted">
      <formula>NOT(ISERROR(SEARCH("Deleted",G89)))</formula>
    </cfRule>
    <cfRule type="containsText" dxfId="254" priority="286" operator="containsText" text="In Danger of Falling Behind Target">
      <formula>NOT(ISERROR(SEARCH("In Danger of Falling Behind Target",G89)))</formula>
    </cfRule>
    <cfRule type="containsText" dxfId="253" priority="287" operator="containsText" text="Not yet due">
      <formula>NOT(ISERROR(SEARCH("Not yet due",G89)))</formula>
    </cfRule>
    <cfRule type="containsText" dxfId="252" priority="288" operator="containsText" text="Update not Provided">
      <formula>NOT(ISERROR(SEARCH("Update not Provided",G89)))</formula>
    </cfRule>
  </conditionalFormatting>
  <conditionalFormatting sqref="G89">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90:G100">
    <cfRule type="containsText" dxfId="215" priority="181" operator="containsText" text="On track to be achieved">
      <formula>NOT(ISERROR(SEARCH("On track to be achieved",G90)))</formula>
    </cfRule>
    <cfRule type="containsText" dxfId="214" priority="182" operator="containsText" text="Deferred">
      <formula>NOT(ISERROR(SEARCH("Deferred",G90)))</formula>
    </cfRule>
    <cfRule type="containsText" dxfId="213" priority="183" operator="containsText" text="Deleted">
      <formula>NOT(ISERROR(SEARCH("Deleted",G90)))</formula>
    </cfRule>
    <cfRule type="containsText" dxfId="212" priority="184" operator="containsText" text="In Danger of Falling Behind Target">
      <formula>NOT(ISERROR(SEARCH("In Danger of Falling Behind Target",G90)))</formula>
    </cfRule>
    <cfRule type="containsText" dxfId="211" priority="185" operator="containsText" text="Not yet due">
      <formula>NOT(ISERROR(SEARCH("Not yet due",G90)))</formula>
    </cfRule>
    <cfRule type="containsText" dxfId="210" priority="186" operator="containsText" text="Update not Provided">
      <formula>NOT(ISERROR(SEARCH("Update not Provided",G90)))</formula>
    </cfRule>
    <cfRule type="containsText" dxfId="209" priority="187" operator="containsText" text="Not yet due">
      <formula>NOT(ISERROR(SEARCH("Not yet due",G90)))</formula>
    </cfRule>
    <cfRule type="containsText" dxfId="208" priority="188" operator="containsText" text="Completed Behind Schedule">
      <formula>NOT(ISERROR(SEARCH("Completed Behind Schedule",G90)))</formula>
    </cfRule>
    <cfRule type="containsText" dxfId="207" priority="189" operator="containsText" text="Off Target">
      <formula>NOT(ISERROR(SEARCH("Off Target",G90)))</formula>
    </cfRule>
    <cfRule type="containsText" dxfId="206" priority="190" operator="containsText" text="On Track to be Achieved">
      <formula>NOT(ISERROR(SEARCH("On Track to be Achieved",G90)))</formula>
    </cfRule>
    <cfRule type="containsText" dxfId="205" priority="191" operator="containsText" text="Fully Achieved">
      <formula>NOT(ISERROR(SEARCH("Fully Achieved",G90)))</formula>
    </cfRule>
    <cfRule type="containsText" dxfId="204" priority="192" operator="containsText" text="Not yet due">
      <formula>NOT(ISERROR(SEARCH("Not yet due",G90)))</formula>
    </cfRule>
    <cfRule type="containsText" dxfId="203" priority="193" operator="containsText" text="Not Yet Due">
      <formula>NOT(ISERROR(SEARCH("Not Yet Due",G90)))</formula>
    </cfRule>
    <cfRule type="containsText" dxfId="202" priority="194" operator="containsText" text="Deferred">
      <formula>NOT(ISERROR(SEARCH("Deferred",G90)))</formula>
    </cfRule>
    <cfRule type="containsText" dxfId="201" priority="195" operator="containsText" text="Deleted">
      <formula>NOT(ISERROR(SEARCH("Deleted",G90)))</formula>
    </cfRule>
    <cfRule type="containsText" dxfId="200" priority="196" operator="containsText" text="In Danger of Falling Behind Target">
      <formula>NOT(ISERROR(SEARCH("In Danger of Falling Behind Target",G90)))</formula>
    </cfRule>
    <cfRule type="containsText" dxfId="199" priority="197" operator="containsText" text="Not yet due">
      <formula>NOT(ISERROR(SEARCH("Not yet due",G90)))</formula>
    </cfRule>
    <cfRule type="containsText" dxfId="198" priority="198" operator="containsText" text="Completed Behind Schedule">
      <formula>NOT(ISERROR(SEARCH("Completed Behind Schedule",G90)))</formula>
    </cfRule>
    <cfRule type="containsText" dxfId="197" priority="199" operator="containsText" text="Off Target">
      <formula>NOT(ISERROR(SEARCH("Off Target",G90)))</formula>
    </cfRule>
    <cfRule type="containsText" dxfId="196" priority="200" operator="containsText" text="In Danger of Falling Behind Target">
      <formula>NOT(ISERROR(SEARCH("In Danger of Falling Behind Target",G90)))</formula>
    </cfRule>
    <cfRule type="containsText" dxfId="195" priority="201" operator="containsText" text="On Track to be Achieved">
      <formula>NOT(ISERROR(SEARCH("On Track to be Achieved",G90)))</formula>
    </cfRule>
    <cfRule type="containsText" dxfId="194" priority="202" operator="containsText" text="Fully Achieved">
      <formula>NOT(ISERROR(SEARCH("Fully Achieved",G90)))</formula>
    </cfRule>
    <cfRule type="containsText" dxfId="193" priority="203" operator="containsText" text="Update not Provided">
      <formula>NOT(ISERROR(SEARCH("Update not Provided",G90)))</formula>
    </cfRule>
    <cfRule type="containsText" dxfId="192" priority="204" operator="containsText" text="Not yet due">
      <formula>NOT(ISERROR(SEARCH("Not yet due",G90)))</formula>
    </cfRule>
    <cfRule type="containsText" dxfId="191" priority="205" operator="containsText" text="Completed Behind Schedule">
      <formula>NOT(ISERROR(SEARCH("Completed Behind Schedule",G90)))</formula>
    </cfRule>
    <cfRule type="containsText" dxfId="190" priority="206" operator="containsText" text="Off Target">
      <formula>NOT(ISERROR(SEARCH("Off Target",G90)))</formula>
    </cfRule>
    <cfRule type="containsText" dxfId="189" priority="207" operator="containsText" text="In Danger of Falling Behind Target">
      <formula>NOT(ISERROR(SEARCH("In Danger of Falling Behind Target",G90)))</formula>
    </cfRule>
    <cfRule type="containsText" dxfId="188" priority="208" operator="containsText" text="On Track to be Achieved">
      <formula>NOT(ISERROR(SEARCH("On Track to be Achieved",G90)))</formula>
    </cfRule>
    <cfRule type="containsText" dxfId="187" priority="209" operator="containsText" text="Fully Achieved">
      <formula>NOT(ISERROR(SEARCH("Fully Achieved",G90)))</formula>
    </cfRule>
    <cfRule type="containsText" dxfId="186" priority="210" operator="containsText" text="Fully Achieved">
      <formula>NOT(ISERROR(SEARCH("Fully Achieved",G90)))</formula>
    </cfRule>
    <cfRule type="containsText" dxfId="185" priority="211" operator="containsText" text="Fully Achieved">
      <formula>NOT(ISERROR(SEARCH("Fully Achieved",G90)))</formula>
    </cfRule>
    <cfRule type="containsText" dxfId="184" priority="212" operator="containsText" text="Deferred">
      <formula>NOT(ISERROR(SEARCH("Deferred",G90)))</formula>
    </cfRule>
    <cfRule type="containsText" dxfId="183" priority="213" operator="containsText" text="Deleted">
      <formula>NOT(ISERROR(SEARCH("Deleted",G90)))</formula>
    </cfRule>
    <cfRule type="containsText" dxfId="182" priority="214" operator="containsText" text="In Danger of Falling Behind Target">
      <formula>NOT(ISERROR(SEARCH("In Danger of Falling Behind Target",G90)))</formula>
    </cfRule>
    <cfRule type="containsText" dxfId="181" priority="215" operator="containsText" text="Not yet due">
      <formula>NOT(ISERROR(SEARCH("Not yet due",G90)))</formula>
    </cfRule>
    <cfRule type="containsText" dxfId="180" priority="216" operator="containsText" text="Update not Provided">
      <formula>NOT(ISERROR(SEARCH("Update not Provided",G90)))</formula>
    </cfRule>
  </conditionalFormatting>
  <conditionalFormatting sqref="G101">
    <cfRule type="containsText" dxfId="179" priority="145" operator="containsText" text="On track to be achieved">
      <formula>NOT(ISERROR(SEARCH("On track to be achieved",G101)))</formula>
    </cfRule>
    <cfRule type="containsText" dxfId="178" priority="146" operator="containsText" text="Deferred">
      <formula>NOT(ISERROR(SEARCH("Deferred",G101)))</formula>
    </cfRule>
    <cfRule type="containsText" dxfId="177" priority="147" operator="containsText" text="Deleted">
      <formula>NOT(ISERROR(SEARCH("Deleted",G101)))</formula>
    </cfRule>
    <cfRule type="containsText" dxfId="176" priority="148" operator="containsText" text="In Danger of Falling Behind Target">
      <formula>NOT(ISERROR(SEARCH("In Danger of Falling Behind Target",G101)))</formula>
    </cfRule>
    <cfRule type="containsText" dxfId="175" priority="149" operator="containsText" text="Not yet due">
      <formula>NOT(ISERROR(SEARCH("Not yet due",G101)))</formula>
    </cfRule>
    <cfRule type="containsText" dxfId="174" priority="150" operator="containsText" text="Update not Provided">
      <formula>NOT(ISERROR(SEARCH("Update not Provided",G101)))</formula>
    </cfRule>
    <cfRule type="containsText" dxfId="173" priority="151" operator="containsText" text="Not yet due">
      <formula>NOT(ISERROR(SEARCH("Not yet due",G101)))</formula>
    </cfRule>
    <cfRule type="containsText" dxfId="172" priority="152" operator="containsText" text="Completed Behind Schedule">
      <formula>NOT(ISERROR(SEARCH("Completed Behind Schedule",G101)))</formula>
    </cfRule>
    <cfRule type="containsText" dxfId="171" priority="153" operator="containsText" text="Off Target">
      <formula>NOT(ISERROR(SEARCH("Off Target",G101)))</formula>
    </cfRule>
    <cfRule type="containsText" dxfId="170" priority="154" operator="containsText" text="On Track to be Achieved">
      <formula>NOT(ISERROR(SEARCH("On Track to be Achieved",G101)))</formula>
    </cfRule>
    <cfRule type="containsText" dxfId="169" priority="155" operator="containsText" text="Fully Achieved">
      <formula>NOT(ISERROR(SEARCH("Fully Achieved",G101)))</formula>
    </cfRule>
    <cfRule type="containsText" dxfId="168" priority="156" operator="containsText" text="Not yet due">
      <formula>NOT(ISERROR(SEARCH("Not yet due",G101)))</formula>
    </cfRule>
    <cfRule type="containsText" dxfId="167" priority="157" operator="containsText" text="Not Yet Due">
      <formula>NOT(ISERROR(SEARCH("Not Yet Due",G101)))</formula>
    </cfRule>
    <cfRule type="containsText" dxfId="166" priority="158" operator="containsText" text="Deferred">
      <formula>NOT(ISERROR(SEARCH("Deferred",G101)))</formula>
    </cfRule>
    <cfRule type="containsText" dxfId="165" priority="159" operator="containsText" text="Deleted">
      <formula>NOT(ISERROR(SEARCH("Deleted",G101)))</formula>
    </cfRule>
    <cfRule type="containsText" dxfId="164" priority="160" operator="containsText" text="In Danger of Falling Behind Target">
      <formula>NOT(ISERROR(SEARCH("In Danger of Falling Behind Target",G101)))</formula>
    </cfRule>
    <cfRule type="containsText" dxfId="163" priority="161" operator="containsText" text="Not yet due">
      <formula>NOT(ISERROR(SEARCH("Not yet due",G101)))</formula>
    </cfRule>
    <cfRule type="containsText" dxfId="162" priority="162" operator="containsText" text="Completed Behind Schedule">
      <formula>NOT(ISERROR(SEARCH("Completed Behind Schedule",G101)))</formula>
    </cfRule>
    <cfRule type="containsText" dxfId="161" priority="163" operator="containsText" text="Off Target">
      <formula>NOT(ISERROR(SEARCH("Off Target",G101)))</formula>
    </cfRule>
    <cfRule type="containsText" dxfId="160" priority="164" operator="containsText" text="In Danger of Falling Behind Target">
      <formula>NOT(ISERROR(SEARCH("In Danger of Falling Behind Target",G101)))</formula>
    </cfRule>
    <cfRule type="containsText" dxfId="159" priority="165" operator="containsText" text="On Track to be Achieved">
      <formula>NOT(ISERROR(SEARCH("On Track to be Achieved",G101)))</formula>
    </cfRule>
    <cfRule type="containsText" dxfId="158" priority="166" operator="containsText" text="Fully Achieved">
      <formula>NOT(ISERROR(SEARCH("Fully Achieved",G101)))</formula>
    </cfRule>
    <cfRule type="containsText" dxfId="157" priority="167" operator="containsText" text="Update not Provided">
      <formula>NOT(ISERROR(SEARCH("Update not Provided",G101)))</formula>
    </cfRule>
    <cfRule type="containsText" dxfId="156" priority="168" operator="containsText" text="Not yet due">
      <formula>NOT(ISERROR(SEARCH("Not yet due",G101)))</formula>
    </cfRule>
    <cfRule type="containsText" dxfId="155" priority="169" operator="containsText" text="Completed Behind Schedule">
      <formula>NOT(ISERROR(SEARCH("Completed Behind Schedule",G101)))</formula>
    </cfRule>
    <cfRule type="containsText" dxfId="154" priority="170" operator="containsText" text="Off Target">
      <formula>NOT(ISERROR(SEARCH("Off Target",G101)))</formula>
    </cfRule>
    <cfRule type="containsText" dxfId="153" priority="171" operator="containsText" text="In Danger of Falling Behind Target">
      <formula>NOT(ISERROR(SEARCH("In Danger of Falling Behind Target",G101)))</formula>
    </cfRule>
    <cfRule type="containsText" dxfId="152" priority="172" operator="containsText" text="On Track to be Achieved">
      <formula>NOT(ISERROR(SEARCH("On Track to be Achieved",G101)))</formula>
    </cfRule>
    <cfRule type="containsText" dxfId="151" priority="173" operator="containsText" text="Fully Achieved">
      <formula>NOT(ISERROR(SEARCH("Fully Achieved",G101)))</formula>
    </cfRule>
    <cfRule type="containsText" dxfId="150" priority="174" operator="containsText" text="Fully Achieved">
      <formula>NOT(ISERROR(SEARCH("Fully Achieved",G101)))</formula>
    </cfRule>
    <cfRule type="containsText" dxfId="149" priority="175" operator="containsText" text="Fully Achieved">
      <formula>NOT(ISERROR(SEARCH("Fully Achieved",G101)))</formula>
    </cfRule>
    <cfRule type="containsText" dxfId="148" priority="176" operator="containsText" text="Deferred">
      <formula>NOT(ISERROR(SEARCH("Deferred",G101)))</formula>
    </cfRule>
    <cfRule type="containsText" dxfId="147" priority="177" operator="containsText" text="Deleted">
      <formula>NOT(ISERROR(SEARCH("Deleted",G101)))</formula>
    </cfRule>
    <cfRule type="containsText" dxfId="146" priority="178" operator="containsText" text="In Danger of Falling Behind Target">
      <formula>NOT(ISERROR(SEARCH("In Danger of Falling Behind Target",G101)))</formula>
    </cfRule>
    <cfRule type="containsText" dxfId="145" priority="179" operator="containsText" text="Not yet due">
      <formula>NOT(ISERROR(SEARCH("Not yet due",G101)))</formula>
    </cfRule>
    <cfRule type="containsText" dxfId="144" priority="180" operator="containsText" text="Update not Provided">
      <formula>NOT(ISERROR(SEARCH("Update not Provided",G101)))</formula>
    </cfRule>
  </conditionalFormatting>
  <conditionalFormatting sqref="G101">
    <cfRule type="containsText" dxfId="143" priority="109" operator="containsText" text="On track to be achieved">
      <formula>NOT(ISERROR(SEARCH("On track to be achieved",G101)))</formula>
    </cfRule>
    <cfRule type="containsText" dxfId="142" priority="110" operator="containsText" text="Deferred">
      <formula>NOT(ISERROR(SEARCH("Deferred",G101)))</formula>
    </cfRule>
    <cfRule type="containsText" dxfId="141" priority="111" operator="containsText" text="Deleted">
      <formula>NOT(ISERROR(SEARCH("Deleted",G101)))</formula>
    </cfRule>
    <cfRule type="containsText" dxfId="140" priority="112" operator="containsText" text="In Danger of Falling Behind Target">
      <formula>NOT(ISERROR(SEARCH("In Danger of Falling Behind Target",G101)))</formula>
    </cfRule>
    <cfRule type="containsText" dxfId="139" priority="113" operator="containsText" text="Not yet due">
      <formula>NOT(ISERROR(SEARCH("Not yet due",G101)))</formula>
    </cfRule>
    <cfRule type="containsText" dxfId="138" priority="114" operator="containsText" text="Update not Provided">
      <formula>NOT(ISERROR(SEARCH("Update not Provided",G101)))</formula>
    </cfRule>
    <cfRule type="containsText" dxfId="137" priority="115" operator="containsText" text="Not yet due">
      <formula>NOT(ISERROR(SEARCH("Not yet due",G101)))</formula>
    </cfRule>
    <cfRule type="containsText" dxfId="136" priority="116" operator="containsText" text="Completed Behind Schedule">
      <formula>NOT(ISERROR(SEARCH("Completed Behind Schedule",G101)))</formula>
    </cfRule>
    <cfRule type="containsText" dxfId="135" priority="117" operator="containsText" text="Off Target">
      <formula>NOT(ISERROR(SEARCH("Off Target",G101)))</formula>
    </cfRule>
    <cfRule type="containsText" dxfId="134" priority="118" operator="containsText" text="On Track to be Achieved">
      <formula>NOT(ISERROR(SEARCH("On Track to be Achieved",G101)))</formula>
    </cfRule>
    <cfRule type="containsText" dxfId="133" priority="119" operator="containsText" text="Fully Achieved">
      <formula>NOT(ISERROR(SEARCH("Fully Achieved",G101)))</formula>
    </cfRule>
    <cfRule type="containsText" dxfId="132" priority="120" operator="containsText" text="Not yet due">
      <formula>NOT(ISERROR(SEARCH("Not yet due",G101)))</formula>
    </cfRule>
    <cfRule type="containsText" dxfId="131" priority="121" operator="containsText" text="Not Yet Due">
      <formula>NOT(ISERROR(SEARCH("Not Yet Due",G101)))</formula>
    </cfRule>
    <cfRule type="containsText" dxfId="130" priority="122" operator="containsText" text="Deferred">
      <formula>NOT(ISERROR(SEARCH("Deferred",G101)))</formula>
    </cfRule>
    <cfRule type="containsText" dxfId="129" priority="123" operator="containsText" text="Deleted">
      <formula>NOT(ISERROR(SEARCH("Deleted",G101)))</formula>
    </cfRule>
    <cfRule type="containsText" dxfId="128" priority="124" operator="containsText" text="In Danger of Falling Behind Target">
      <formula>NOT(ISERROR(SEARCH("In Danger of Falling Behind Target",G101)))</formula>
    </cfRule>
    <cfRule type="containsText" dxfId="127" priority="125" operator="containsText" text="Not yet due">
      <formula>NOT(ISERROR(SEARCH("Not yet due",G101)))</formula>
    </cfRule>
    <cfRule type="containsText" dxfId="126" priority="126" operator="containsText" text="Completed Behind Schedule">
      <formula>NOT(ISERROR(SEARCH("Completed Behind Schedule",G101)))</formula>
    </cfRule>
    <cfRule type="containsText" dxfId="125" priority="127" operator="containsText" text="Off Target">
      <formula>NOT(ISERROR(SEARCH("Off Target",G101)))</formula>
    </cfRule>
    <cfRule type="containsText" dxfId="124" priority="128" operator="containsText" text="In Danger of Falling Behind Target">
      <formula>NOT(ISERROR(SEARCH("In Danger of Falling Behind Target",G101)))</formula>
    </cfRule>
    <cfRule type="containsText" dxfId="123" priority="129" operator="containsText" text="On Track to be Achieved">
      <formula>NOT(ISERROR(SEARCH("On Track to be Achieved",G101)))</formula>
    </cfRule>
    <cfRule type="containsText" dxfId="122" priority="130" operator="containsText" text="Fully Achieved">
      <formula>NOT(ISERROR(SEARCH("Fully Achieved",G101)))</formula>
    </cfRule>
    <cfRule type="containsText" dxfId="121" priority="131" operator="containsText" text="Update not Provided">
      <formula>NOT(ISERROR(SEARCH("Update not Provided",G101)))</formula>
    </cfRule>
    <cfRule type="containsText" dxfId="120" priority="132" operator="containsText" text="Not yet due">
      <formula>NOT(ISERROR(SEARCH("Not yet due",G101)))</formula>
    </cfRule>
    <cfRule type="containsText" dxfId="119" priority="133" operator="containsText" text="Completed Behind Schedule">
      <formula>NOT(ISERROR(SEARCH("Completed Behind Schedule",G101)))</formula>
    </cfRule>
    <cfRule type="containsText" dxfId="118" priority="134" operator="containsText" text="Off Target">
      <formula>NOT(ISERROR(SEARCH("Off Target",G101)))</formula>
    </cfRule>
    <cfRule type="containsText" dxfId="117" priority="135" operator="containsText" text="In Danger of Falling Behind Target">
      <formula>NOT(ISERROR(SEARCH("In Danger of Falling Behind Target",G101)))</formula>
    </cfRule>
    <cfRule type="containsText" dxfId="116" priority="136" operator="containsText" text="On Track to be Achieved">
      <formula>NOT(ISERROR(SEARCH("On Track to be Achieved",G101)))</formula>
    </cfRule>
    <cfRule type="containsText" dxfId="115" priority="137" operator="containsText" text="Fully Achieved">
      <formula>NOT(ISERROR(SEARCH("Fully Achieved",G101)))</formula>
    </cfRule>
    <cfRule type="containsText" dxfId="114" priority="138" operator="containsText" text="Fully Achieved">
      <formula>NOT(ISERROR(SEARCH("Fully Achieved",G101)))</formula>
    </cfRule>
    <cfRule type="containsText" dxfId="113" priority="139" operator="containsText" text="Fully Achieved">
      <formula>NOT(ISERROR(SEARCH("Fully Achieved",G101)))</formula>
    </cfRule>
    <cfRule type="containsText" dxfId="112" priority="140" operator="containsText" text="Deferred">
      <formula>NOT(ISERROR(SEARCH("Deferred",G101)))</formula>
    </cfRule>
    <cfRule type="containsText" dxfId="111" priority="141" operator="containsText" text="Deleted">
      <formula>NOT(ISERROR(SEARCH("Deleted",G101)))</formula>
    </cfRule>
    <cfRule type="containsText" dxfId="110" priority="142" operator="containsText" text="In Danger of Falling Behind Target">
      <formula>NOT(ISERROR(SEARCH("In Danger of Falling Behind Target",G101)))</formula>
    </cfRule>
    <cfRule type="containsText" dxfId="109" priority="143" operator="containsText" text="Not yet due">
      <formula>NOT(ISERROR(SEARCH("Not yet due",G101)))</formula>
    </cfRule>
    <cfRule type="containsText" dxfId="108" priority="144" operator="containsText" text="Update not Provided">
      <formula>NOT(ISERROR(SEARCH("Update not Provided",G101)))</formula>
    </cfRule>
  </conditionalFormatting>
  <conditionalFormatting sqref="G103:G121">
    <cfRule type="containsText" dxfId="107" priority="73" operator="containsText" text="On track to be achieved">
      <formula>NOT(ISERROR(SEARCH("On track to be achieved",G103)))</formula>
    </cfRule>
    <cfRule type="containsText" dxfId="106" priority="74" operator="containsText" text="Deferred">
      <formula>NOT(ISERROR(SEARCH("Deferred",G103)))</formula>
    </cfRule>
    <cfRule type="containsText" dxfId="105" priority="75" operator="containsText" text="Deleted">
      <formula>NOT(ISERROR(SEARCH("Deleted",G103)))</formula>
    </cfRule>
    <cfRule type="containsText" dxfId="104" priority="76" operator="containsText" text="In Danger of Falling Behind Target">
      <formula>NOT(ISERROR(SEARCH("In Danger of Falling Behind Target",G103)))</formula>
    </cfRule>
    <cfRule type="containsText" dxfId="103" priority="77" operator="containsText" text="Not yet due">
      <formula>NOT(ISERROR(SEARCH("Not yet due",G103)))</formula>
    </cfRule>
    <cfRule type="containsText" dxfId="102" priority="78" operator="containsText" text="Update not Provided">
      <formula>NOT(ISERROR(SEARCH("Update not Provided",G103)))</formula>
    </cfRule>
    <cfRule type="containsText" dxfId="101" priority="79" operator="containsText" text="Not yet due">
      <formula>NOT(ISERROR(SEARCH("Not yet due",G103)))</formula>
    </cfRule>
    <cfRule type="containsText" dxfId="100" priority="80" operator="containsText" text="Completed Behind Schedule">
      <formula>NOT(ISERROR(SEARCH("Completed Behind Schedule",G103)))</formula>
    </cfRule>
    <cfRule type="containsText" dxfId="99" priority="81" operator="containsText" text="Off Target">
      <formula>NOT(ISERROR(SEARCH("Off Target",G103)))</formula>
    </cfRule>
    <cfRule type="containsText" dxfId="98" priority="82" operator="containsText" text="On Track to be Achieved">
      <formula>NOT(ISERROR(SEARCH("On Track to be Achieved",G103)))</formula>
    </cfRule>
    <cfRule type="containsText" dxfId="97" priority="83" operator="containsText" text="Fully Achieved">
      <formula>NOT(ISERROR(SEARCH("Fully Achieved",G103)))</formula>
    </cfRule>
    <cfRule type="containsText" dxfId="96" priority="84" operator="containsText" text="Not yet due">
      <formula>NOT(ISERROR(SEARCH("Not yet due",G103)))</formula>
    </cfRule>
    <cfRule type="containsText" dxfId="95" priority="85" operator="containsText" text="Not Yet Due">
      <formula>NOT(ISERROR(SEARCH("Not Yet Due",G103)))</formula>
    </cfRule>
    <cfRule type="containsText" dxfId="94" priority="86" operator="containsText" text="Deferred">
      <formula>NOT(ISERROR(SEARCH("Deferred",G103)))</formula>
    </cfRule>
    <cfRule type="containsText" dxfId="93" priority="87" operator="containsText" text="Deleted">
      <formula>NOT(ISERROR(SEARCH("Deleted",G103)))</formula>
    </cfRule>
    <cfRule type="containsText" dxfId="92" priority="88" operator="containsText" text="In Danger of Falling Behind Target">
      <formula>NOT(ISERROR(SEARCH("In Danger of Falling Behind Target",G103)))</formula>
    </cfRule>
    <cfRule type="containsText" dxfId="91" priority="89" operator="containsText" text="Not yet due">
      <formula>NOT(ISERROR(SEARCH("Not yet due",G103)))</formula>
    </cfRule>
    <cfRule type="containsText" dxfId="90" priority="90" operator="containsText" text="Completed Behind Schedule">
      <formula>NOT(ISERROR(SEARCH("Completed Behind Schedule",G103)))</formula>
    </cfRule>
    <cfRule type="containsText" dxfId="89" priority="91" operator="containsText" text="Off Target">
      <formula>NOT(ISERROR(SEARCH("Off Target",G103)))</formula>
    </cfRule>
    <cfRule type="containsText" dxfId="88" priority="92" operator="containsText" text="In Danger of Falling Behind Target">
      <formula>NOT(ISERROR(SEARCH("In Danger of Falling Behind Target",G103)))</formula>
    </cfRule>
    <cfRule type="containsText" dxfId="87" priority="93" operator="containsText" text="On Track to be Achieved">
      <formula>NOT(ISERROR(SEARCH("On Track to be Achieved",G103)))</formula>
    </cfRule>
    <cfRule type="containsText" dxfId="86" priority="94" operator="containsText" text="Fully Achieved">
      <formula>NOT(ISERROR(SEARCH("Fully Achieved",G103)))</formula>
    </cfRule>
    <cfRule type="containsText" dxfId="85" priority="95" operator="containsText" text="Update not Provided">
      <formula>NOT(ISERROR(SEARCH("Update not Provided",G103)))</formula>
    </cfRule>
    <cfRule type="containsText" dxfId="84" priority="96" operator="containsText" text="Not yet due">
      <formula>NOT(ISERROR(SEARCH("Not yet due",G103)))</formula>
    </cfRule>
    <cfRule type="containsText" dxfId="83" priority="97" operator="containsText" text="Completed Behind Schedule">
      <formula>NOT(ISERROR(SEARCH("Completed Behind Schedule",G103)))</formula>
    </cfRule>
    <cfRule type="containsText" dxfId="82" priority="98" operator="containsText" text="Off Target">
      <formula>NOT(ISERROR(SEARCH("Off Target",G103)))</formula>
    </cfRule>
    <cfRule type="containsText" dxfId="81" priority="99" operator="containsText" text="In Danger of Falling Behind Target">
      <formula>NOT(ISERROR(SEARCH("In Danger of Falling Behind Target",G103)))</formula>
    </cfRule>
    <cfRule type="containsText" dxfId="80" priority="100" operator="containsText" text="On Track to be Achieved">
      <formula>NOT(ISERROR(SEARCH("On Track to be Achieved",G103)))</formula>
    </cfRule>
    <cfRule type="containsText" dxfId="79" priority="101" operator="containsText" text="Fully Achieved">
      <formula>NOT(ISERROR(SEARCH("Fully Achieved",G103)))</formula>
    </cfRule>
    <cfRule type="containsText" dxfId="78" priority="102" operator="containsText" text="Fully Achieved">
      <formula>NOT(ISERROR(SEARCH("Fully Achieved",G103)))</formula>
    </cfRule>
    <cfRule type="containsText" dxfId="77" priority="103" operator="containsText" text="Fully Achieved">
      <formula>NOT(ISERROR(SEARCH("Fully Achieved",G103)))</formula>
    </cfRule>
    <cfRule type="containsText" dxfId="76" priority="104" operator="containsText" text="Deferred">
      <formula>NOT(ISERROR(SEARCH("Deferred",G103)))</formula>
    </cfRule>
    <cfRule type="containsText" dxfId="75" priority="105" operator="containsText" text="Deleted">
      <formula>NOT(ISERROR(SEARCH("Deleted",G103)))</formula>
    </cfRule>
    <cfRule type="containsText" dxfId="74" priority="106" operator="containsText" text="In Danger of Falling Behind Target">
      <formula>NOT(ISERROR(SEARCH("In Danger of Falling Behind Target",G103)))</formula>
    </cfRule>
    <cfRule type="containsText" dxfId="73" priority="107" operator="containsText" text="Not yet due">
      <formula>NOT(ISERROR(SEARCH("Not yet due",G103)))</formula>
    </cfRule>
    <cfRule type="containsText" dxfId="72" priority="108" operator="containsText" text="Update not Provided">
      <formula>NOT(ISERROR(SEARCH("Update not Provided",G103)))</formula>
    </cfRule>
  </conditionalFormatting>
  <conditionalFormatting sqref="G122">
    <cfRule type="containsText" dxfId="71" priority="37" operator="containsText" text="On track to be achieved">
      <formula>NOT(ISERROR(SEARCH("On track to be achieved",G122)))</formula>
    </cfRule>
    <cfRule type="containsText" dxfId="70" priority="38" operator="containsText" text="Deferred">
      <formula>NOT(ISERROR(SEARCH("Deferred",G122)))</formula>
    </cfRule>
    <cfRule type="containsText" dxfId="69" priority="39" operator="containsText" text="Deleted">
      <formula>NOT(ISERROR(SEARCH("Deleted",G122)))</formula>
    </cfRule>
    <cfRule type="containsText" dxfId="68" priority="40" operator="containsText" text="In Danger of Falling Behind Target">
      <formula>NOT(ISERROR(SEARCH("In Danger of Falling Behind Target",G122)))</formula>
    </cfRule>
    <cfRule type="containsText" dxfId="67" priority="41" operator="containsText" text="Not yet due">
      <formula>NOT(ISERROR(SEARCH("Not yet due",G122)))</formula>
    </cfRule>
    <cfRule type="containsText" dxfId="66" priority="42" operator="containsText" text="Update not Provided">
      <formula>NOT(ISERROR(SEARCH("Update not Provided",G122)))</formula>
    </cfRule>
    <cfRule type="containsText" dxfId="65" priority="43" operator="containsText" text="Not yet due">
      <formula>NOT(ISERROR(SEARCH("Not yet due",G122)))</formula>
    </cfRule>
    <cfRule type="containsText" dxfId="64" priority="44" operator="containsText" text="Completed Behind Schedule">
      <formula>NOT(ISERROR(SEARCH("Completed Behind Schedule",G122)))</formula>
    </cfRule>
    <cfRule type="containsText" dxfId="63" priority="45" operator="containsText" text="Off Target">
      <formula>NOT(ISERROR(SEARCH("Off Target",G122)))</formula>
    </cfRule>
    <cfRule type="containsText" dxfId="62" priority="46" operator="containsText" text="On Track to be Achieved">
      <formula>NOT(ISERROR(SEARCH("On Track to be Achieved",G122)))</formula>
    </cfRule>
    <cfRule type="containsText" dxfId="61" priority="47" operator="containsText" text="Fully Achieved">
      <formula>NOT(ISERROR(SEARCH("Fully Achieved",G122)))</formula>
    </cfRule>
    <cfRule type="containsText" dxfId="60" priority="48" operator="containsText" text="Not yet due">
      <formula>NOT(ISERROR(SEARCH("Not yet due",G122)))</formula>
    </cfRule>
    <cfRule type="containsText" dxfId="59" priority="49" operator="containsText" text="Not Yet Due">
      <formula>NOT(ISERROR(SEARCH("Not Yet Due",G122)))</formula>
    </cfRule>
    <cfRule type="containsText" dxfId="58" priority="50" operator="containsText" text="Deferred">
      <formula>NOT(ISERROR(SEARCH("Deferred",G122)))</formula>
    </cfRule>
    <cfRule type="containsText" dxfId="57" priority="51" operator="containsText" text="Deleted">
      <formula>NOT(ISERROR(SEARCH("Deleted",G122)))</formula>
    </cfRule>
    <cfRule type="containsText" dxfId="56" priority="52" operator="containsText" text="In Danger of Falling Behind Target">
      <formula>NOT(ISERROR(SEARCH("In Danger of Falling Behind Target",G122)))</formula>
    </cfRule>
    <cfRule type="containsText" dxfId="55" priority="53" operator="containsText" text="Not yet due">
      <formula>NOT(ISERROR(SEARCH("Not yet due",G122)))</formula>
    </cfRule>
    <cfRule type="containsText" dxfId="54" priority="54" operator="containsText" text="Completed Behind Schedule">
      <formula>NOT(ISERROR(SEARCH("Completed Behind Schedule",G122)))</formula>
    </cfRule>
    <cfRule type="containsText" dxfId="53" priority="55" operator="containsText" text="Off Target">
      <formula>NOT(ISERROR(SEARCH("Off Target",G122)))</formula>
    </cfRule>
    <cfRule type="containsText" dxfId="52" priority="56" operator="containsText" text="In Danger of Falling Behind Target">
      <formula>NOT(ISERROR(SEARCH("In Danger of Falling Behind Target",G122)))</formula>
    </cfRule>
    <cfRule type="containsText" dxfId="51" priority="57" operator="containsText" text="On Track to be Achieved">
      <formula>NOT(ISERROR(SEARCH("On Track to be Achieved",G122)))</formula>
    </cfRule>
    <cfRule type="containsText" dxfId="50" priority="58" operator="containsText" text="Fully Achieved">
      <formula>NOT(ISERROR(SEARCH("Fully Achieved",G122)))</formula>
    </cfRule>
    <cfRule type="containsText" dxfId="49" priority="59" operator="containsText" text="Update not Provided">
      <formula>NOT(ISERROR(SEARCH("Update not Provided",G122)))</formula>
    </cfRule>
    <cfRule type="containsText" dxfId="48" priority="60" operator="containsText" text="Not yet due">
      <formula>NOT(ISERROR(SEARCH("Not yet due",G122)))</formula>
    </cfRule>
    <cfRule type="containsText" dxfId="47" priority="61" operator="containsText" text="Completed Behind Schedule">
      <formula>NOT(ISERROR(SEARCH("Completed Behind Schedule",G122)))</formula>
    </cfRule>
    <cfRule type="containsText" dxfId="46" priority="62" operator="containsText" text="Off Target">
      <formula>NOT(ISERROR(SEARCH("Off Target",G122)))</formula>
    </cfRule>
    <cfRule type="containsText" dxfId="45" priority="63" operator="containsText" text="In Danger of Falling Behind Target">
      <formula>NOT(ISERROR(SEARCH("In Danger of Falling Behind Target",G122)))</formula>
    </cfRule>
    <cfRule type="containsText" dxfId="44" priority="64" operator="containsText" text="On Track to be Achieved">
      <formula>NOT(ISERROR(SEARCH("On Track to be Achieved",G122)))</formula>
    </cfRule>
    <cfRule type="containsText" dxfId="43" priority="65" operator="containsText" text="Fully Achieved">
      <formula>NOT(ISERROR(SEARCH("Fully Achieved",G122)))</formula>
    </cfRule>
    <cfRule type="containsText" dxfId="42" priority="66" operator="containsText" text="Fully Achieved">
      <formula>NOT(ISERROR(SEARCH("Fully Achieved",G122)))</formula>
    </cfRule>
    <cfRule type="containsText" dxfId="41" priority="67" operator="containsText" text="Fully Achieved">
      <formula>NOT(ISERROR(SEARCH("Fully Achieved",G122)))</formula>
    </cfRule>
    <cfRule type="containsText" dxfId="40" priority="68" operator="containsText" text="Deferred">
      <formula>NOT(ISERROR(SEARCH("Deferred",G122)))</formula>
    </cfRule>
    <cfRule type="containsText" dxfId="39" priority="69" operator="containsText" text="Deleted">
      <formula>NOT(ISERROR(SEARCH("Deleted",G122)))</formula>
    </cfRule>
    <cfRule type="containsText" dxfId="38" priority="70" operator="containsText" text="In Danger of Falling Behind Target">
      <formula>NOT(ISERROR(SEARCH("In Danger of Falling Behind Target",G122)))</formula>
    </cfRule>
    <cfRule type="containsText" dxfId="37" priority="71" operator="containsText" text="Not yet due">
      <formula>NOT(ISERROR(SEARCH("Not yet due",G122)))</formula>
    </cfRule>
    <cfRule type="containsText" dxfId="36" priority="72" operator="containsText" text="Update not Provided">
      <formula>NOT(ISERROR(SEARCH("Update not Provided",G122)))</formula>
    </cfRule>
  </conditionalFormatting>
  <conditionalFormatting sqref="G122">
    <cfRule type="containsText" dxfId="35" priority="1" operator="containsText" text="On track to be achieved">
      <formula>NOT(ISERROR(SEARCH("On track to be achieved",G122)))</formula>
    </cfRule>
    <cfRule type="containsText" dxfId="34" priority="2" operator="containsText" text="Deferred">
      <formula>NOT(ISERROR(SEARCH("Deferred",G122)))</formula>
    </cfRule>
    <cfRule type="containsText" dxfId="33" priority="3" operator="containsText" text="Deleted">
      <formula>NOT(ISERROR(SEARCH("Deleted",G122)))</formula>
    </cfRule>
    <cfRule type="containsText" dxfId="32" priority="4" operator="containsText" text="In Danger of Falling Behind Target">
      <formula>NOT(ISERROR(SEARCH("In Danger of Falling Behind Target",G122)))</formula>
    </cfRule>
    <cfRule type="containsText" dxfId="31" priority="5" operator="containsText" text="Not yet due">
      <formula>NOT(ISERROR(SEARCH("Not yet due",G122)))</formula>
    </cfRule>
    <cfRule type="containsText" dxfId="30" priority="6" operator="containsText" text="Update not Provided">
      <formula>NOT(ISERROR(SEARCH("Update not Provided",G122)))</formula>
    </cfRule>
    <cfRule type="containsText" dxfId="29" priority="7" operator="containsText" text="Not yet due">
      <formula>NOT(ISERROR(SEARCH("Not yet due",G122)))</formula>
    </cfRule>
    <cfRule type="containsText" dxfId="28" priority="8" operator="containsText" text="Completed Behind Schedule">
      <formula>NOT(ISERROR(SEARCH("Completed Behind Schedule",G122)))</formula>
    </cfRule>
    <cfRule type="containsText" dxfId="27" priority="9" operator="containsText" text="Off Target">
      <formula>NOT(ISERROR(SEARCH("Off Target",G122)))</formula>
    </cfRule>
    <cfRule type="containsText" dxfId="26" priority="10" operator="containsText" text="On Track to be Achieved">
      <formula>NOT(ISERROR(SEARCH("On Track to be Achieved",G122)))</formula>
    </cfRule>
    <cfRule type="containsText" dxfId="25" priority="11" operator="containsText" text="Fully Achieved">
      <formula>NOT(ISERROR(SEARCH("Fully Achieved",G122)))</formula>
    </cfRule>
    <cfRule type="containsText" dxfId="24" priority="12" operator="containsText" text="Not yet due">
      <formula>NOT(ISERROR(SEARCH("Not yet due",G122)))</formula>
    </cfRule>
    <cfRule type="containsText" dxfId="23" priority="13" operator="containsText" text="Not Yet Due">
      <formula>NOT(ISERROR(SEARCH("Not Yet Due",G122)))</formula>
    </cfRule>
    <cfRule type="containsText" dxfId="22" priority="14" operator="containsText" text="Deferred">
      <formula>NOT(ISERROR(SEARCH("Deferred",G122)))</formula>
    </cfRule>
    <cfRule type="containsText" dxfId="21" priority="15" operator="containsText" text="Deleted">
      <formula>NOT(ISERROR(SEARCH("Deleted",G122)))</formula>
    </cfRule>
    <cfRule type="containsText" dxfId="20" priority="16" operator="containsText" text="In Danger of Falling Behind Target">
      <formula>NOT(ISERROR(SEARCH("In Danger of Falling Behind Target",G122)))</formula>
    </cfRule>
    <cfRule type="containsText" dxfId="19" priority="17" operator="containsText" text="Not yet due">
      <formula>NOT(ISERROR(SEARCH("Not yet due",G122)))</formula>
    </cfRule>
    <cfRule type="containsText" dxfId="18" priority="18" operator="containsText" text="Completed Behind Schedule">
      <formula>NOT(ISERROR(SEARCH("Completed Behind Schedule",G122)))</formula>
    </cfRule>
    <cfRule type="containsText" dxfId="17" priority="19" operator="containsText" text="Off Target">
      <formula>NOT(ISERROR(SEARCH("Off Target",G122)))</formula>
    </cfRule>
    <cfRule type="containsText" dxfId="16" priority="20" operator="containsText" text="In Danger of Falling Behind Target">
      <formula>NOT(ISERROR(SEARCH("In Danger of Falling Behind Target",G122)))</formula>
    </cfRule>
    <cfRule type="containsText" dxfId="15" priority="21" operator="containsText" text="On Track to be Achieved">
      <formula>NOT(ISERROR(SEARCH("On Track to be Achieved",G122)))</formula>
    </cfRule>
    <cfRule type="containsText" dxfId="14" priority="22" operator="containsText" text="Fully Achieved">
      <formula>NOT(ISERROR(SEARCH("Fully Achieved",G122)))</formula>
    </cfRule>
    <cfRule type="containsText" dxfId="13" priority="23" operator="containsText" text="Update not Provided">
      <formula>NOT(ISERROR(SEARCH("Update not Provided",G122)))</formula>
    </cfRule>
    <cfRule type="containsText" dxfId="12" priority="24" operator="containsText" text="Not yet due">
      <formula>NOT(ISERROR(SEARCH("Not yet due",G122)))</formula>
    </cfRule>
    <cfRule type="containsText" dxfId="11" priority="25" operator="containsText" text="Completed Behind Schedule">
      <formula>NOT(ISERROR(SEARCH("Completed Behind Schedule",G122)))</formula>
    </cfRule>
    <cfRule type="containsText" dxfId="10" priority="26" operator="containsText" text="Off Target">
      <formula>NOT(ISERROR(SEARCH("Off Target",G122)))</formula>
    </cfRule>
    <cfRule type="containsText" dxfId="9" priority="27" operator="containsText" text="In Danger of Falling Behind Target">
      <formula>NOT(ISERROR(SEARCH("In Danger of Falling Behind Target",G122)))</formula>
    </cfRule>
    <cfRule type="containsText" dxfId="8" priority="28" operator="containsText" text="On Track to be Achieved">
      <formula>NOT(ISERROR(SEARCH("On Track to be Achieved",G122)))</formula>
    </cfRule>
    <cfRule type="containsText" dxfId="7" priority="29" operator="containsText" text="Fully Achieved">
      <formula>NOT(ISERROR(SEARCH("Fully Achieved",G122)))</formula>
    </cfRule>
    <cfRule type="containsText" dxfId="6" priority="30" operator="containsText" text="Fully Achieved">
      <formula>NOT(ISERROR(SEARCH("Fully Achieved",G122)))</formula>
    </cfRule>
    <cfRule type="containsText" dxfId="5" priority="31" operator="containsText" text="Fully Achieved">
      <formula>NOT(ISERROR(SEARCH("Fully Achieved",G122)))</formula>
    </cfRule>
    <cfRule type="containsText" dxfId="4" priority="32" operator="containsText" text="Deferred">
      <formula>NOT(ISERROR(SEARCH("Deferred",G122)))</formula>
    </cfRule>
    <cfRule type="containsText" dxfId="3" priority="33" operator="containsText" text="Deleted">
      <formula>NOT(ISERROR(SEARCH("Deleted",G122)))</formula>
    </cfRule>
    <cfRule type="containsText" dxfId="2" priority="34" operator="containsText" text="In Danger of Falling Behind Target">
      <formula>NOT(ISERROR(SEARCH("In Danger of Falling Behind Target",G122)))</formula>
    </cfRule>
    <cfRule type="containsText" dxfId="1" priority="35" operator="containsText" text="Not yet due">
      <formula>NOT(ISERROR(SEARCH("Not yet due",G122)))</formula>
    </cfRule>
    <cfRule type="containsText" dxfId="0" priority="36" operator="containsText" text="Update not Provided">
      <formula>NOT(ISERROR(SEARCH("Update not Provided",G122)))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O1" zoomScale="70" zoomScaleNormal="70" workbookViewId="0">
      <pane ySplit="1" topLeftCell="A2" activePane="bottomLeft" state="frozen"/>
      <selection pane="bottomLeft" activeCell="Q6" sqref="Q6:Q7"/>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7" customWidth="1"/>
    <col min="29" max="32" width="9.140625" style="61" customWidth="1"/>
    <col min="33" max="16384" width="9.140625" style="61"/>
  </cols>
  <sheetData>
    <row r="1" spans="2:32" s="59" customFormat="1" ht="20.25">
      <c r="B1" s="67"/>
      <c r="C1" s="302" t="s">
        <v>14</v>
      </c>
      <c r="D1" s="58"/>
      <c r="E1" s="58"/>
      <c r="F1" s="58"/>
      <c r="G1" s="58"/>
      <c r="H1" s="303"/>
      <c r="I1" s="302" t="s">
        <v>15</v>
      </c>
      <c r="J1" s="304"/>
      <c r="K1" s="102"/>
      <c r="L1" s="102"/>
      <c r="M1" s="102"/>
      <c r="N1" s="102"/>
      <c r="O1" s="303"/>
      <c r="P1" s="102" t="s">
        <v>16</v>
      </c>
      <c r="Q1" s="102"/>
      <c r="R1" s="102"/>
      <c r="S1" s="102"/>
      <c r="T1" s="102"/>
      <c r="U1" s="90"/>
      <c r="V1" s="303"/>
      <c r="W1" s="102" t="s">
        <v>17</v>
      </c>
      <c r="X1" s="102"/>
      <c r="Y1" s="102"/>
      <c r="Z1" s="102"/>
      <c r="AA1" s="102"/>
      <c r="AB1" s="251"/>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2"/>
    </row>
    <row r="3" spans="2:32" ht="15.75">
      <c r="B3" s="70" t="s">
        <v>18</v>
      </c>
      <c r="C3" s="194"/>
      <c r="D3" s="194"/>
      <c r="E3" s="194"/>
      <c r="F3" s="194"/>
      <c r="G3" s="195"/>
      <c r="I3" s="351" t="s">
        <v>18</v>
      </c>
      <c r="J3" s="194"/>
      <c r="K3" s="194"/>
      <c r="L3" s="194"/>
      <c r="M3" s="194"/>
      <c r="N3" s="195"/>
      <c r="P3" s="351" t="s">
        <v>18</v>
      </c>
      <c r="Q3" s="83"/>
      <c r="R3" s="83"/>
      <c r="S3" s="83"/>
      <c r="T3" s="83"/>
      <c r="U3" s="92"/>
      <c r="W3" s="351" t="s">
        <v>18</v>
      </c>
      <c r="X3" s="83"/>
      <c r="Y3" s="83"/>
      <c r="Z3" s="83"/>
      <c r="AA3" s="83"/>
      <c r="AB3" s="253"/>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4"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5"/>
    </row>
    <row r="6" spans="2:32" ht="30.75" customHeight="1">
      <c r="B6" s="295" t="s">
        <v>46</v>
      </c>
      <c r="C6" s="305">
        <f>COUNTIF('1. ALL DATA'!$H$5:$H$123,"Fully Achieved")</f>
        <v>22</v>
      </c>
      <c r="D6" s="306">
        <f>C6/C20</f>
        <v>0.18803418803418803</v>
      </c>
      <c r="E6" s="478">
        <f>D6+D7</f>
        <v>0.7350427350427351</v>
      </c>
      <c r="F6" s="306">
        <f>C6/C21</f>
        <v>0.25287356321839083</v>
      </c>
      <c r="G6" s="481">
        <f>F6+F7</f>
        <v>0.9885057471264368</v>
      </c>
      <c r="I6" s="339" t="s">
        <v>46</v>
      </c>
      <c r="J6" s="305">
        <f>COUNTIF('1. ALL DATA'!$M$5:$M$123,"Fully Achieved")</f>
        <v>36</v>
      </c>
      <c r="K6" s="306">
        <f>J6/J20</f>
        <v>0.30769230769230771</v>
      </c>
      <c r="L6" s="478">
        <f>K6+K7</f>
        <v>0.88034188034188032</v>
      </c>
      <c r="M6" s="306">
        <f>J6/J21</f>
        <v>0.34615384615384615</v>
      </c>
      <c r="N6" s="481">
        <f>M6+M7</f>
        <v>0.99038461538461542</v>
      </c>
      <c r="P6" s="344" t="s">
        <v>46</v>
      </c>
      <c r="Q6" s="305">
        <f>COUNTIF('1. ALL DATA'!R5:R123,"Fully Achieved")</f>
        <v>54</v>
      </c>
      <c r="R6" s="306">
        <f>Q6/Q20</f>
        <v>0.46153846153846156</v>
      </c>
      <c r="S6" s="478">
        <f>R6+R7</f>
        <v>0.92307692307692313</v>
      </c>
      <c r="T6" s="306">
        <f>Q6/Q21</f>
        <v>0.48214285714285715</v>
      </c>
      <c r="U6" s="481">
        <f>T6+T7</f>
        <v>0.9642857142857143</v>
      </c>
      <c r="W6" s="344" t="s">
        <v>41</v>
      </c>
      <c r="X6" s="307">
        <f>COUNTIF('1. ALL DATA'!V5:V123,"Fully Achieved")</f>
        <v>0</v>
      </c>
      <c r="Y6" s="306">
        <f>X6/$X$20</f>
        <v>0</v>
      </c>
      <c r="Z6" s="478">
        <f>Y6+Y7</f>
        <v>0</v>
      </c>
      <c r="AA6" s="306" t="e">
        <f>X6/$X$21</f>
        <v>#DIV/0!</v>
      </c>
      <c r="AB6" s="481" t="e">
        <f>AA6+AA7</f>
        <v>#DIV/0!</v>
      </c>
    </row>
    <row r="7" spans="2:32" ht="30.75" customHeight="1">
      <c r="B7" s="295" t="s">
        <v>42</v>
      </c>
      <c r="C7" s="305">
        <f>COUNTIF('1. ALL DATA'!H5:H123,"On Track to be Achieved")</f>
        <v>64</v>
      </c>
      <c r="D7" s="306">
        <f>C7/C20</f>
        <v>0.54700854700854706</v>
      </c>
      <c r="E7" s="478"/>
      <c r="F7" s="306">
        <f>C7/C21</f>
        <v>0.73563218390804597</v>
      </c>
      <c r="G7" s="481"/>
      <c r="I7" s="339" t="s">
        <v>42</v>
      </c>
      <c r="J7" s="305">
        <f>COUNTIF('1. ALL DATA'!M5:M123,"On Track to be Achieved")</f>
        <v>67</v>
      </c>
      <c r="K7" s="306">
        <f>J7/J20</f>
        <v>0.57264957264957261</v>
      </c>
      <c r="L7" s="478"/>
      <c r="M7" s="306">
        <f>J7/J21</f>
        <v>0.64423076923076927</v>
      </c>
      <c r="N7" s="481"/>
      <c r="P7" s="344" t="s">
        <v>42</v>
      </c>
      <c r="Q7" s="305">
        <f>COUNTIF('1. ALL DATA'!R5:R123,"On Track to be Achieved")</f>
        <v>54</v>
      </c>
      <c r="R7" s="306">
        <f>Q7/Q20</f>
        <v>0.46153846153846156</v>
      </c>
      <c r="S7" s="478"/>
      <c r="T7" s="306">
        <f>Q7/Q21</f>
        <v>0.48214285714285715</v>
      </c>
      <c r="U7" s="481"/>
      <c r="W7" s="344" t="s">
        <v>83</v>
      </c>
      <c r="X7" s="307">
        <f>COUNTIF('1. ALL DATA'!V5:V123,"Numerical Outturn Within 5% Tolerance")</f>
        <v>0</v>
      </c>
      <c r="Y7" s="306">
        <f>X7/$X$20</f>
        <v>0</v>
      </c>
      <c r="Z7" s="478"/>
      <c r="AA7" s="306" t="e">
        <f>X7/$X$21</f>
        <v>#DIV/0!</v>
      </c>
      <c r="AB7" s="481"/>
    </row>
    <row r="8" spans="2:32" s="62" customFormat="1" ht="6" customHeight="1">
      <c r="B8" s="53"/>
      <c r="C8" s="308"/>
      <c r="D8" s="212"/>
      <c r="E8" s="212"/>
      <c r="F8" s="212"/>
      <c r="G8" s="54"/>
      <c r="H8" s="309"/>
      <c r="I8" s="340"/>
      <c r="J8" s="308"/>
      <c r="K8" s="212"/>
      <c r="L8" s="212"/>
      <c r="M8" s="212"/>
      <c r="N8" s="54"/>
      <c r="O8" s="309"/>
      <c r="P8" s="345"/>
      <c r="Q8" s="308"/>
      <c r="R8" s="212"/>
      <c r="S8" s="212"/>
      <c r="T8" s="212"/>
      <c r="U8" s="54"/>
      <c r="V8" s="309"/>
      <c r="W8" s="352"/>
      <c r="X8" s="56"/>
      <c r="Y8" s="212"/>
      <c r="Z8" s="212"/>
      <c r="AA8" s="212"/>
      <c r="AB8" s="54"/>
      <c r="AD8" s="64"/>
      <c r="AE8" s="64"/>
      <c r="AF8" s="64"/>
    </row>
    <row r="9" spans="2:32" ht="18.75" customHeight="1">
      <c r="B9" s="476" t="s">
        <v>27</v>
      </c>
      <c r="C9" s="477">
        <f>COUNTIF('1. ALL DATA'!H5:H123,"in danger of falling behind target")</f>
        <v>0</v>
      </c>
      <c r="D9" s="478">
        <f>C9/C20</f>
        <v>0</v>
      </c>
      <c r="E9" s="478">
        <f>D9</f>
        <v>0</v>
      </c>
      <c r="F9" s="478">
        <f>C9/C21</f>
        <v>0</v>
      </c>
      <c r="G9" s="479">
        <f>F9</f>
        <v>0</v>
      </c>
      <c r="I9" s="476" t="s">
        <v>27</v>
      </c>
      <c r="J9" s="477">
        <f>COUNTIF('1. ALL DATA'!M5:M123,"in danger of falling behind target")</f>
        <v>0</v>
      </c>
      <c r="K9" s="478">
        <f>J9/J20</f>
        <v>0</v>
      </c>
      <c r="L9" s="478">
        <f>K9</f>
        <v>0</v>
      </c>
      <c r="M9" s="478">
        <f>J9/J21</f>
        <v>0</v>
      </c>
      <c r="N9" s="479">
        <f>M9</f>
        <v>0</v>
      </c>
      <c r="P9" s="476" t="s">
        <v>27</v>
      </c>
      <c r="Q9" s="477">
        <f>COUNTIF('1. ALL DATA'!R5:R123,"in danger of falling behind target")</f>
        <v>3</v>
      </c>
      <c r="R9" s="478">
        <f>Q9/Q20</f>
        <v>2.564102564102564E-2</v>
      </c>
      <c r="S9" s="478">
        <f>R9</f>
        <v>2.564102564102564E-2</v>
      </c>
      <c r="T9" s="478">
        <f>Q9/Q21</f>
        <v>2.6785714285714284E-2</v>
      </c>
      <c r="U9" s="479">
        <f>T9</f>
        <v>2.6785714285714284E-2</v>
      </c>
      <c r="W9" s="346" t="s">
        <v>84</v>
      </c>
      <c r="X9" s="307">
        <f>COUNTIF('1. ALL DATA'!V5:V123,"Numerical Outturn Within 10% Tolerance")</f>
        <v>0</v>
      </c>
      <c r="Y9" s="306">
        <f>X9/$X$20</f>
        <v>0</v>
      </c>
      <c r="Z9" s="482">
        <f>SUM(Y9:Y11)</f>
        <v>0</v>
      </c>
      <c r="AA9" s="311" t="e">
        <f>X9/$X$21</f>
        <v>#DIV/0!</v>
      </c>
      <c r="AB9" s="479" t="e">
        <f>SUM(AA9:AA11)</f>
        <v>#DIV/0!</v>
      </c>
      <c r="AD9" s="262"/>
    </row>
    <row r="10" spans="2:32" ht="19.5" customHeight="1">
      <c r="B10" s="476"/>
      <c r="C10" s="477"/>
      <c r="D10" s="478"/>
      <c r="E10" s="478"/>
      <c r="F10" s="478"/>
      <c r="G10" s="479"/>
      <c r="I10" s="476"/>
      <c r="J10" s="477"/>
      <c r="K10" s="478"/>
      <c r="L10" s="478"/>
      <c r="M10" s="478"/>
      <c r="N10" s="479"/>
      <c r="P10" s="476"/>
      <c r="Q10" s="477"/>
      <c r="R10" s="478"/>
      <c r="S10" s="478"/>
      <c r="T10" s="478"/>
      <c r="U10" s="479"/>
      <c r="W10" s="346" t="s">
        <v>85</v>
      </c>
      <c r="X10" s="307">
        <f>COUNTIF('1. ALL DATA'!V5:V123,"Target Partially Met")</f>
        <v>0</v>
      </c>
      <c r="Y10" s="306">
        <f>X10/$X$20</f>
        <v>0</v>
      </c>
      <c r="Z10" s="483"/>
      <c r="AA10" s="311" t="e">
        <f>X10/$X$21</f>
        <v>#DIV/0!</v>
      </c>
      <c r="AB10" s="479"/>
      <c r="AD10" s="262"/>
    </row>
    <row r="11" spans="2:32" ht="19.5" customHeight="1">
      <c r="B11" s="476"/>
      <c r="C11" s="477"/>
      <c r="D11" s="478"/>
      <c r="E11" s="478"/>
      <c r="F11" s="478"/>
      <c r="G11" s="479"/>
      <c r="I11" s="476"/>
      <c r="J11" s="477"/>
      <c r="K11" s="478"/>
      <c r="L11" s="478"/>
      <c r="M11" s="478"/>
      <c r="N11" s="479"/>
      <c r="P11" s="476"/>
      <c r="Q11" s="477"/>
      <c r="R11" s="478"/>
      <c r="S11" s="478"/>
      <c r="T11" s="478"/>
      <c r="U11" s="479"/>
      <c r="W11" s="346" t="s">
        <v>87</v>
      </c>
      <c r="X11" s="307">
        <f>COUNTIF('1. ALL DATA'!V5:V123,"Completion Date Within Reasonable Tolerance")</f>
        <v>0</v>
      </c>
      <c r="Y11" s="306">
        <f>X11/$X$20</f>
        <v>0</v>
      </c>
      <c r="Z11" s="484"/>
      <c r="AA11" s="311" t="e">
        <f>X11/$X$21</f>
        <v>#DIV/0!</v>
      </c>
      <c r="AB11" s="479"/>
      <c r="AD11" s="262"/>
    </row>
    <row r="12" spans="2:32" s="64" customFormat="1" ht="6" customHeight="1">
      <c r="B12" s="184"/>
      <c r="C12" s="196"/>
      <c r="D12" s="299"/>
      <c r="E12" s="299"/>
      <c r="F12" s="299"/>
      <c r="G12" s="186"/>
      <c r="H12" s="1"/>
      <c r="I12" s="342"/>
      <c r="J12" s="196"/>
      <c r="K12" s="299"/>
      <c r="L12" s="299"/>
      <c r="M12" s="299"/>
      <c r="N12" s="186"/>
      <c r="O12" s="1"/>
      <c r="P12" s="347"/>
      <c r="Q12" s="196"/>
      <c r="R12" s="299"/>
      <c r="S12" s="299"/>
      <c r="T12" s="299"/>
      <c r="U12" s="186"/>
      <c r="V12" s="1"/>
      <c r="W12" s="352"/>
      <c r="X12" s="196"/>
      <c r="Y12" s="299"/>
      <c r="Z12" s="299"/>
      <c r="AA12" s="299"/>
      <c r="AB12" s="186"/>
      <c r="AD12" s="188"/>
    </row>
    <row r="13" spans="2:32" ht="29.25" customHeight="1">
      <c r="B13" s="389" t="s">
        <v>43</v>
      </c>
      <c r="C13" s="305">
        <f>COUNTIF('1. ALL DATA'!H5:H123,"completed behind schedule")</f>
        <v>1</v>
      </c>
      <c r="D13" s="306">
        <f>C13/C20</f>
        <v>8.5470085470085479E-3</v>
      </c>
      <c r="E13" s="478">
        <f>D13+D14</f>
        <v>8.5470085470085479E-3</v>
      </c>
      <c r="F13" s="306">
        <f>C13/C21</f>
        <v>1.1494252873563218E-2</v>
      </c>
      <c r="G13" s="480">
        <f>F13+F14</f>
        <v>1.1494252873563218E-2</v>
      </c>
      <c r="I13" s="390" t="s">
        <v>43</v>
      </c>
      <c r="J13" s="305">
        <f>COUNTIF('1. ALL DATA'!M5:M123,"completed behind schedule")</f>
        <v>1</v>
      </c>
      <c r="K13" s="306">
        <f>J13/J20</f>
        <v>8.5470085470085479E-3</v>
      </c>
      <c r="L13" s="478">
        <f>K13+K14</f>
        <v>8.5470085470085479E-3</v>
      </c>
      <c r="M13" s="306">
        <f>J13/J21</f>
        <v>9.6153846153846159E-3</v>
      </c>
      <c r="N13" s="480">
        <f>M13+M14</f>
        <v>9.6153846153846159E-3</v>
      </c>
      <c r="P13" s="391" t="s">
        <v>43</v>
      </c>
      <c r="Q13" s="305">
        <f>COUNTIF('1. ALL DATA'!R5:R123,"completed behind schedule")</f>
        <v>1</v>
      </c>
      <c r="R13" s="306">
        <f>Q13/Q20</f>
        <v>8.5470085470085479E-3</v>
      </c>
      <c r="S13" s="478">
        <f>R13+R14</f>
        <v>8.5470085470085479E-3</v>
      </c>
      <c r="T13" s="306">
        <f>Q13/Q21</f>
        <v>8.9285714285714281E-3</v>
      </c>
      <c r="U13" s="480">
        <f>T13+T14</f>
        <v>8.9285714285714281E-3</v>
      </c>
      <c r="W13" s="391" t="s">
        <v>86</v>
      </c>
      <c r="X13" s="312">
        <f>COUNTIF('1. ALL DATA'!V5:V123,"Completed Significantly After Target Deadline")</f>
        <v>0</v>
      </c>
      <c r="Y13" s="306">
        <f>X13/$X$20</f>
        <v>0</v>
      </c>
      <c r="Z13" s="478">
        <f>Y13+Y14</f>
        <v>0</v>
      </c>
      <c r="AA13" s="306" t="e">
        <f>X13/$X$21</f>
        <v>#DIV/0!</v>
      </c>
      <c r="AB13" s="480" t="e">
        <f>AA13+AA14</f>
        <v>#DIV/0!</v>
      </c>
    </row>
    <row r="14" spans="2:32" ht="29.25" customHeight="1">
      <c r="B14" s="389" t="s">
        <v>28</v>
      </c>
      <c r="C14" s="305">
        <f>COUNTIF('1. ALL DATA'!H5:H123,"off target")</f>
        <v>0</v>
      </c>
      <c r="D14" s="306">
        <f>C14/C20</f>
        <v>0</v>
      </c>
      <c r="E14" s="478"/>
      <c r="F14" s="306">
        <f>C14/C21</f>
        <v>0</v>
      </c>
      <c r="G14" s="480"/>
      <c r="I14" s="390" t="s">
        <v>28</v>
      </c>
      <c r="J14" s="305">
        <f>COUNTIF('1. ALL DATA'!M5:M123,"off target")</f>
        <v>0</v>
      </c>
      <c r="K14" s="306">
        <f>J14/J20</f>
        <v>0</v>
      </c>
      <c r="L14" s="478"/>
      <c r="M14" s="306">
        <f>J14/J21</f>
        <v>0</v>
      </c>
      <c r="N14" s="480"/>
      <c r="P14" s="391" t="s">
        <v>28</v>
      </c>
      <c r="Q14" s="305">
        <f>COUNTIF('1. ALL DATA'!R5:R123,"off target")</f>
        <v>0</v>
      </c>
      <c r="R14" s="306">
        <f>Q14/Q20</f>
        <v>0</v>
      </c>
      <c r="S14" s="478"/>
      <c r="T14" s="306">
        <f>Q14/Q21</f>
        <v>0</v>
      </c>
      <c r="U14" s="480"/>
      <c r="W14" s="391" t="s">
        <v>28</v>
      </c>
      <c r="X14" s="312">
        <f>COUNTIF('1. ALL DATA'!V5:V123,"off target")</f>
        <v>0</v>
      </c>
      <c r="Y14" s="306">
        <f>X14/$X$20</f>
        <v>0</v>
      </c>
      <c r="Z14" s="478"/>
      <c r="AA14" s="306" t="e">
        <f>X14/$X$21</f>
        <v>#DIV/0!</v>
      </c>
      <c r="AB14" s="480"/>
    </row>
    <row r="15" spans="2:32" s="64" customFormat="1" ht="7.5" customHeight="1">
      <c r="B15" s="184"/>
      <c r="C15" s="313"/>
      <c r="D15" s="299"/>
      <c r="E15" s="299"/>
      <c r="F15" s="299"/>
      <c r="G15" s="190"/>
      <c r="H15" s="1"/>
      <c r="I15" s="342"/>
      <c r="J15" s="313"/>
      <c r="K15" s="299"/>
      <c r="L15" s="299"/>
      <c r="M15" s="299"/>
      <c r="N15" s="190"/>
      <c r="O15" s="1"/>
      <c r="P15" s="196"/>
      <c r="Q15" s="313"/>
      <c r="R15" s="299"/>
      <c r="S15" s="299"/>
      <c r="T15" s="299"/>
      <c r="U15" s="190"/>
      <c r="V15" s="1"/>
      <c r="W15" s="314"/>
      <c r="X15" s="314"/>
      <c r="Y15" s="315"/>
      <c r="Z15" s="315"/>
      <c r="AA15" s="316"/>
      <c r="AB15" s="256"/>
    </row>
    <row r="16" spans="2:32" ht="20.25" customHeight="1">
      <c r="B16" s="48" t="s">
        <v>2</v>
      </c>
      <c r="C16" s="317">
        <f>COUNTIF('1. ALL DATA'!H5:H123,"not yet due")</f>
        <v>29</v>
      </c>
      <c r="D16" s="300">
        <f>C16/C20</f>
        <v>0.24786324786324787</v>
      </c>
      <c r="E16" s="300">
        <f>D16</f>
        <v>0.24786324786324787</v>
      </c>
      <c r="F16" s="51"/>
      <c r="G16" s="47"/>
      <c r="I16" s="332" t="s">
        <v>2</v>
      </c>
      <c r="J16" s="317">
        <f>COUNTIF('1. ALL DATA'!M5:M123,"not yet due")</f>
        <v>12</v>
      </c>
      <c r="K16" s="300">
        <f>J16/J20</f>
        <v>0.10256410256410256</v>
      </c>
      <c r="L16" s="300">
        <f>K16</f>
        <v>0.10256410256410256</v>
      </c>
      <c r="M16" s="51"/>
      <c r="N16" s="47"/>
      <c r="P16" s="332" t="s">
        <v>2</v>
      </c>
      <c r="Q16" s="317">
        <f>COUNTIF('1. ALL DATA'!R5:R123,"not yet due")</f>
        <v>4</v>
      </c>
      <c r="R16" s="300">
        <f>Q16/Q20</f>
        <v>3.4188034188034191E-2</v>
      </c>
      <c r="S16" s="300">
        <f>R16</f>
        <v>3.4188034188034191E-2</v>
      </c>
      <c r="T16" s="51"/>
      <c r="U16" s="99"/>
      <c r="W16" s="336" t="s">
        <v>2</v>
      </c>
      <c r="X16" s="312">
        <f>COUNTIF('1. ALL DATA'!V5:V123,"not yet due")</f>
        <v>0</v>
      </c>
      <c r="Y16" s="300">
        <f>X16/$X$20</f>
        <v>0</v>
      </c>
      <c r="Z16" s="300">
        <f>Y16</f>
        <v>0</v>
      </c>
      <c r="AA16" s="330"/>
      <c r="AB16" s="331"/>
    </row>
    <row r="17" spans="2:30" ht="20.25" customHeight="1">
      <c r="B17" s="48" t="s">
        <v>47</v>
      </c>
      <c r="C17" s="317">
        <f>COUNTIF('1. ALL DATA'!H5:H123,"update not provided")</f>
        <v>0</v>
      </c>
      <c r="D17" s="300">
        <f>C17/C20</f>
        <v>0</v>
      </c>
      <c r="E17" s="300">
        <f>D17</f>
        <v>0</v>
      </c>
      <c r="F17" s="51"/>
      <c r="G17" s="104"/>
      <c r="I17" s="332" t="s">
        <v>47</v>
      </c>
      <c r="J17" s="317">
        <f>COUNTIF('1. ALL DATA'!M5:M123,"update not provided")</f>
        <v>0</v>
      </c>
      <c r="K17" s="300">
        <f>J17/J20</f>
        <v>0</v>
      </c>
      <c r="L17" s="300">
        <f>K17</f>
        <v>0</v>
      </c>
      <c r="M17" s="51"/>
      <c r="N17" s="104"/>
      <c r="P17" s="332" t="s">
        <v>47</v>
      </c>
      <c r="Q17" s="317">
        <f>COUNTIF('1. ALL DATA'!R5:R123,"update not provided")</f>
        <v>0</v>
      </c>
      <c r="R17" s="300">
        <f>Q17/Q20</f>
        <v>0</v>
      </c>
      <c r="S17" s="300">
        <f>R17</f>
        <v>0</v>
      </c>
      <c r="T17" s="51"/>
      <c r="U17" s="100"/>
      <c r="W17" s="337" t="s">
        <v>47</v>
      </c>
      <c r="X17" s="312">
        <f>COUNTIF('1. ALL DATA'!V5:V123,"update not provided")</f>
        <v>117</v>
      </c>
      <c r="Y17" s="300">
        <f>X17/$X$20</f>
        <v>1</v>
      </c>
      <c r="Z17" s="300">
        <f>Y17</f>
        <v>1</v>
      </c>
      <c r="AA17" s="330"/>
    </row>
    <row r="18" spans="2:30" ht="15.75" customHeight="1">
      <c r="B18" s="49" t="s">
        <v>23</v>
      </c>
      <c r="C18" s="317">
        <f>COUNTIF('1. ALL DATA'!H5:H123,"deferred")</f>
        <v>0</v>
      </c>
      <c r="D18" s="301">
        <f>C18/C20</f>
        <v>0</v>
      </c>
      <c r="E18" s="301">
        <f>D18</f>
        <v>0</v>
      </c>
      <c r="F18" s="46"/>
      <c r="G18" s="47"/>
      <c r="I18" s="333" t="s">
        <v>23</v>
      </c>
      <c r="J18" s="317">
        <f>COUNTIF('1. ALL DATA'!M5:M123,"deferred")</f>
        <v>0</v>
      </c>
      <c r="K18" s="301">
        <f>J18/J20</f>
        <v>0</v>
      </c>
      <c r="L18" s="301">
        <f>K18</f>
        <v>0</v>
      </c>
      <c r="M18" s="46"/>
      <c r="N18" s="47"/>
      <c r="P18" s="333" t="s">
        <v>23</v>
      </c>
      <c r="Q18" s="317">
        <f>COUNTIF('1. ALL DATA'!R5:R123,"deferred")</f>
        <v>0</v>
      </c>
      <c r="R18" s="301">
        <f>Q18/Q20</f>
        <v>0</v>
      </c>
      <c r="S18" s="301">
        <f>R18</f>
        <v>0</v>
      </c>
      <c r="T18" s="46"/>
      <c r="U18" s="99"/>
      <c r="W18" s="333" t="s">
        <v>23</v>
      </c>
      <c r="X18" s="312">
        <f>COUNTIF('1. ALL DATA'!V5:V123,"deferred")</f>
        <v>0</v>
      </c>
      <c r="Y18" s="301">
        <f>X18/$X$20</f>
        <v>0</v>
      </c>
      <c r="Z18" s="301">
        <f>Y18</f>
        <v>0</v>
      </c>
      <c r="AA18" s="330"/>
      <c r="AB18" s="258"/>
      <c r="AD18" s="262"/>
    </row>
    <row r="19" spans="2:30" ht="15.75" customHeight="1">
      <c r="B19" s="49" t="s">
        <v>29</v>
      </c>
      <c r="C19" s="317">
        <f>COUNTIF('1. ALL DATA'!H6:H123,"deleted")</f>
        <v>1</v>
      </c>
      <c r="D19" s="318">
        <f>C19/C20</f>
        <v>8.5470085470085479E-3</v>
      </c>
      <c r="E19" s="301">
        <f>D19</f>
        <v>8.5470085470085479E-3</v>
      </c>
      <c r="F19" s="46"/>
      <c r="G19" s="259" t="s">
        <v>63</v>
      </c>
      <c r="I19" s="333" t="s">
        <v>29</v>
      </c>
      <c r="J19" s="317">
        <f>COUNTIF('1. ALL DATA'!M6:M123,"deleted")</f>
        <v>1</v>
      </c>
      <c r="K19" s="301">
        <f>J19/J20</f>
        <v>8.5470085470085479E-3</v>
      </c>
      <c r="L19" s="301">
        <f>K19</f>
        <v>8.5470085470085479E-3</v>
      </c>
      <c r="M19" s="46"/>
      <c r="N19" s="259" t="s">
        <v>63</v>
      </c>
      <c r="P19" s="333" t="s">
        <v>29</v>
      </c>
      <c r="Q19" s="317">
        <f>COUNTIF('1. ALL DATA'!R5:R123,"deleted")</f>
        <v>1</v>
      </c>
      <c r="R19" s="301">
        <f>Q19/Q20</f>
        <v>8.5470085470085479E-3</v>
      </c>
      <c r="S19" s="301">
        <f>R19</f>
        <v>8.5470085470085479E-3</v>
      </c>
      <c r="T19" s="46"/>
      <c r="U19" s="259" t="s">
        <v>63</v>
      </c>
      <c r="W19" s="333" t="s">
        <v>29</v>
      </c>
      <c r="X19" s="312">
        <f>COUNTIF('1. ALL DATA'!V5:V123,"deleted")</f>
        <v>0</v>
      </c>
      <c r="Y19" s="301">
        <f>X19/$X$20</f>
        <v>0</v>
      </c>
      <c r="Z19" s="301">
        <f>Y19</f>
        <v>0</v>
      </c>
      <c r="AA19" s="330"/>
      <c r="AB19" s="259" t="s">
        <v>63</v>
      </c>
    </row>
    <row r="20" spans="2:30" ht="15.75" customHeight="1">
      <c r="B20" s="50" t="s">
        <v>31</v>
      </c>
      <c r="C20" s="319">
        <f>SUM(C6:C19)</f>
        <v>117</v>
      </c>
      <c r="D20" s="46"/>
      <c r="E20" s="46"/>
      <c r="F20" s="47"/>
      <c r="G20" s="47"/>
      <c r="I20" s="334" t="s">
        <v>31</v>
      </c>
      <c r="J20" s="319">
        <f>SUM(J6:J19)</f>
        <v>117</v>
      </c>
      <c r="K20" s="46"/>
      <c r="L20" s="46"/>
      <c r="M20" s="47"/>
      <c r="N20" s="47"/>
      <c r="P20" s="334" t="s">
        <v>31</v>
      </c>
      <c r="Q20" s="319">
        <f>SUM(Q6:Q19)</f>
        <v>117</v>
      </c>
      <c r="R20" s="46"/>
      <c r="S20" s="46"/>
      <c r="T20" s="47"/>
      <c r="U20" s="99"/>
      <c r="W20" s="334" t="s">
        <v>31</v>
      </c>
      <c r="X20" s="320">
        <f>SUM(X6:X19)</f>
        <v>117</v>
      </c>
      <c r="Y20" s="46"/>
      <c r="Z20" s="46"/>
      <c r="AA20" s="330"/>
      <c r="AB20" s="258"/>
    </row>
    <row r="21" spans="2:30" ht="15.75" customHeight="1">
      <c r="B21" s="50" t="s">
        <v>32</v>
      </c>
      <c r="C21" s="319">
        <f>C20-C19-C18-C17-C16</f>
        <v>87</v>
      </c>
      <c r="D21" s="47"/>
      <c r="E21" s="47"/>
      <c r="F21" s="47"/>
      <c r="G21" s="47"/>
      <c r="I21" s="334" t="s">
        <v>32</v>
      </c>
      <c r="J21" s="319">
        <f>J20-J19-J18-J17-J16</f>
        <v>104</v>
      </c>
      <c r="K21" s="47"/>
      <c r="L21" s="47"/>
      <c r="M21" s="47"/>
      <c r="N21" s="47"/>
      <c r="P21" s="334" t="s">
        <v>32</v>
      </c>
      <c r="Q21" s="319">
        <f>Q20-Q19-Q18-Q17-Q16</f>
        <v>112</v>
      </c>
      <c r="R21" s="47"/>
      <c r="S21" s="47"/>
      <c r="T21" s="47"/>
      <c r="U21" s="99"/>
      <c r="W21" s="334" t="s">
        <v>32</v>
      </c>
      <c r="X21" s="320">
        <f>X20-X19-X18-X17-X16</f>
        <v>0</v>
      </c>
      <c r="Y21" s="47"/>
      <c r="Z21" s="47"/>
      <c r="AA21" s="330"/>
      <c r="AB21" s="258"/>
      <c r="AD21" s="262"/>
    </row>
    <row r="22" spans="2:30" ht="15.75" customHeight="1">
      <c r="W22" s="335"/>
      <c r="AA22" s="330"/>
      <c r="AD22" s="262"/>
    </row>
    <row r="23" spans="2:30" ht="15.75" customHeight="1">
      <c r="AA23" s="330"/>
    </row>
    <row r="24" spans="2:30" ht="15" customHeight="1">
      <c r="AA24" s="330"/>
    </row>
    <row r="25" spans="2:30" ht="19.5" customHeight="1">
      <c r="B25" s="199" t="s">
        <v>232</v>
      </c>
      <c r="C25" s="200"/>
      <c r="D25" s="200"/>
      <c r="E25" s="200"/>
      <c r="F25" s="194"/>
      <c r="G25" s="201"/>
      <c r="I25" s="343" t="s">
        <v>232</v>
      </c>
      <c r="J25" s="350"/>
      <c r="K25" s="350"/>
      <c r="L25" s="350"/>
      <c r="M25" s="194"/>
      <c r="N25" s="195"/>
      <c r="P25" s="348" t="s">
        <v>232</v>
      </c>
      <c r="Q25" s="349"/>
      <c r="R25" s="349"/>
      <c r="S25" s="349"/>
      <c r="T25" s="83"/>
      <c r="U25" s="92"/>
      <c r="W25" s="348" t="s">
        <v>232</v>
      </c>
      <c r="X25" s="83"/>
      <c r="Y25" s="83"/>
      <c r="Z25" s="83"/>
      <c r="AA25" s="83"/>
      <c r="AB25" s="253"/>
    </row>
    <row r="26" spans="2:30" ht="42"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4" t="s">
        <v>50</v>
      </c>
    </row>
    <row r="27" spans="2:30" s="64" customFormat="1" ht="6"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10"/>
      <c r="Z27" s="196"/>
      <c r="AA27" s="196"/>
      <c r="AB27" s="255"/>
    </row>
    <row r="28" spans="2:30" ht="21.75" customHeight="1">
      <c r="B28" s="295" t="s">
        <v>46</v>
      </c>
      <c r="C28" s="305">
        <f>COUNTIFS('1. ALL DATA'!$X$5:$X$123,"Value For Money Council Services",'1. ALL DATA'!$H$5:$H$123,"Fully Achieved")</f>
        <v>13</v>
      </c>
      <c r="D28" s="306">
        <f>C28/C42</f>
        <v>0.22033898305084745</v>
      </c>
      <c r="E28" s="478">
        <f>D28+D29</f>
        <v>0.72881355932203384</v>
      </c>
      <c r="F28" s="306">
        <f>C28/C43</f>
        <v>0.30232558139534882</v>
      </c>
      <c r="G28" s="481">
        <f>F28+F29</f>
        <v>1</v>
      </c>
      <c r="I28" s="339" t="s">
        <v>46</v>
      </c>
      <c r="J28" s="305">
        <f>COUNTIFS('1. ALL DATA'!$X$5:$X$123,"Value For Money Council Services",'1. ALL DATA'!$M$5:$M$123,"Fully Achieved")</f>
        <v>19</v>
      </c>
      <c r="K28" s="306">
        <f>J28/J42</f>
        <v>0.32203389830508472</v>
      </c>
      <c r="L28" s="478">
        <f>K28+K29</f>
        <v>0.89830508474576276</v>
      </c>
      <c r="M28" s="306">
        <f>J28/J43</f>
        <v>0.35849056603773582</v>
      </c>
      <c r="N28" s="481">
        <f>M28+M29</f>
        <v>1</v>
      </c>
      <c r="P28" s="344" t="s">
        <v>46</v>
      </c>
      <c r="Q28" s="305">
        <f>COUNTIFS('1. ALL DATA'!$X$5:$X$123,"Value For Money Council Services",'1. ALL DATA'!$R$5:$R$123,"Fully Achieved")</f>
        <v>30</v>
      </c>
      <c r="R28" s="306">
        <f>Q28/Q42</f>
        <v>0.50847457627118642</v>
      </c>
      <c r="S28" s="478">
        <f>R28+R29</f>
        <v>0.94915254237288127</v>
      </c>
      <c r="T28" s="306">
        <f>Q28/Q43</f>
        <v>0.52631578947368418</v>
      </c>
      <c r="U28" s="481">
        <f>T28+T29</f>
        <v>0.98245614035087714</v>
      </c>
      <c r="W28" s="344" t="s">
        <v>41</v>
      </c>
      <c r="X28" s="307">
        <f>COUNTIFS('1. ALL DATA'!$X$5:$X$123,"Value For Money Council Services",'1. ALL DATA'!$V$5:$V$123,"Fully Achieved")</f>
        <v>0</v>
      </c>
      <c r="Y28" s="403">
        <f>X28/$X$42</f>
        <v>0</v>
      </c>
      <c r="Z28" s="478">
        <f>Y28+Y29</f>
        <v>0</v>
      </c>
      <c r="AA28" s="306" t="e">
        <f>X28/$X$43</f>
        <v>#DIV/0!</v>
      </c>
      <c r="AB28" s="481" t="e">
        <f>AA28+AA29</f>
        <v>#DIV/0!</v>
      </c>
    </row>
    <row r="29" spans="2:30" ht="18.75" customHeight="1">
      <c r="B29" s="295" t="s">
        <v>42</v>
      </c>
      <c r="C29" s="305">
        <f>COUNTIFS('1. ALL DATA'!$X$5:$X$123,"Value For Money Council Services",'1. ALL DATA'!$H$5:$H$123,"On track to be achieved")</f>
        <v>30</v>
      </c>
      <c r="D29" s="306">
        <f>C29/C42</f>
        <v>0.50847457627118642</v>
      </c>
      <c r="E29" s="478"/>
      <c r="F29" s="306">
        <f>C29/C43</f>
        <v>0.69767441860465118</v>
      </c>
      <c r="G29" s="481"/>
      <c r="I29" s="339" t="s">
        <v>42</v>
      </c>
      <c r="J29" s="305">
        <f>COUNTIFS('1. ALL DATA'!$X$5:$X$123,"Value For Money Council Services",'1. ALL DATA'!$M$5:$M$123,"On track to be achieved")</f>
        <v>34</v>
      </c>
      <c r="K29" s="306">
        <f>J29/J42</f>
        <v>0.57627118644067798</v>
      </c>
      <c r="L29" s="478"/>
      <c r="M29" s="306">
        <f>J29/J43</f>
        <v>0.64150943396226412</v>
      </c>
      <c r="N29" s="481"/>
      <c r="P29" s="344" t="s">
        <v>42</v>
      </c>
      <c r="Q29" s="305">
        <f>COUNTIFS('1. ALL DATA'!$X$5:$X$123,"Value For Money Council Services",'1. ALL DATA'!$R$5:$R$123,"On track to be achieved")</f>
        <v>26</v>
      </c>
      <c r="R29" s="306">
        <f>Q29/Q42</f>
        <v>0.44067796610169491</v>
      </c>
      <c r="S29" s="478"/>
      <c r="T29" s="306">
        <f>Q29/Q43</f>
        <v>0.45614035087719296</v>
      </c>
      <c r="U29" s="481"/>
      <c r="W29" s="344" t="s">
        <v>83</v>
      </c>
      <c r="X29" s="312">
        <f>COUNTIFS('1. ALL DATA'!$X$5:$X$123,"Value For Money Council Services",'1. ALL DATA'!$V$5:$V$123,"Numerical Outturn Within 5% Tolerance")</f>
        <v>0</v>
      </c>
      <c r="Y29" s="403">
        <f>X29/$X$42</f>
        <v>0</v>
      </c>
      <c r="Z29" s="478"/>
      <c r="AA29" s="306" t="e">
        <f>X29/$X$43</f>
        <v>#DIV/0!</v>
      </c>
      <c r="AB29" s="481"/>
    </row>
    <row r="30" spans="2:30" s="64" customFormat="1" ht="6" customHeight="1">
      <c r="B30" s="53"/>
      <c r="C30" s="313"/>
      <c r="D30" s="299"/>
      <c r="E30" s="299"/>
      <c r="F30" s="299"/>
      <c r="G30" s="54"/>
      <c r="H30" s="1"/>
      <c r="I30" s="340"/>
      <c r="J30" s="313"/>
      <c r="K30" s="299"/>
      <c r="L30" s="299"/>
      <c r="M30" s="299"/>
      <c r="N30" s="54"/>
      <c r="O30" s="1"/>
      <c r="P30" s="345"/>
      <c r="Q30" s="313"/>
      <c r="R30" s="299"/>
      <c r="S30" s="299"/>
      <c r="T30" s="299"/>
      <c r="U30" s="54"/>
      <c r="V30" s="1"/>
      <c r="W30" s="352"/>
      <c r="X30" s="196"/>
      <c r="Y30" s="56"/>
      <c r="Z30" s="299"/>
      <c r="AA30" s="299"/>
      <c r="AB30" s="54"/>
    </row>
    <row r="31" spans="2:30" ht="21" customHeight="1">
      <c r="B31" s="476" t="s">
        <v>27</v>
      </c>
      <c r="C31" s="477">
        <f>COUNTIFS('1. ALL DATA'!$X$5:$X$123,"Value For Money Council Services",'1. ALL DATA'!$H$5:$H$123,"In danger of falling behind target")</f>
        <v>0</v>
      </c>
      <c r="D31" s="478">
        <f>C31/C42</f>
        <v>0</v>
      </c>
      <c r="E31" s="478">
        <f>D31</f>
        <v>0</v>
      </c>
      <c r="F31" s="478">
        <f>C31/C43</f>
        <v>0</v>
      </c>
      <c r="G31" s="479">
        <f>F31</f>
        <v>0</v>
      </c>
      <c r="I31" s="476" t="s">
        <v>27</v>
      </c>
      <c r="J31" s="477">
        <f>COUNTIFS('1. ALL DATA'!$X$5:$X$123,"Value For Money Council Services",'1. ALL DATA'!$M$5:$M$123,"In danger of falling behind target")</f>
        <v>0</v>
      </c>
      <c r="K31" s="478">
        <f>J31/J42</f>
        <v>0</v>
      </c>
      <c r="L31" s="478">
        <f>K31</f>
        <v>0</v>
      </c>
      <c r="M31" s="478">
        <f>J31/J43</f>
        <v>0</v>
      </c>
      <c r="N31" s="479">
        <f>M31</f>
        <v>0</v>
      </c>
      <c r="P31" s="476" t="s">
        <v>27</v>
      </c>
      <c r="Q31" s="477">
        <f>COUNTIFS('1. ALL DATA'!$X$5:$X$123,"Value For Money Council Services",'1. ALL DATA'!$R$5:$R$123,"In danger of falling behind target")</f>
        <v>1</v>
      </c>
      <c r="R31" s="478">
        <f>Q31/Q42</f>
        <v>1.6949152542372881E-2</v>
      </c>
      <c r="S31" s="478">
        <f>R31</f>
        <v>1.6949152542372881E-2</v>
      </c>
      <c r="T31" s="478">
        <f>Q31/Q43</f>
        <v>1.7543859649122806E-2</v>
      </c>
      <c r="U31" s="479">
        <f>T31</f>
        <v>1.7543859649122806E-2</v>
      </c>
      <c r="W31" s="346" t="s">
        <v>84</v>
      </c>
      <c r="X31" s="312">
        <f>COUNTIFS('1. ALL DATA'!$X$5:$X$123,"Value For Money Council Services",'1. ALL DATA'!$V$5:$V$123,"Numerical Outturn within 10% Tolerance")</f>
        <v>0</v>
      </c>
      <c r="Y31" s="403">
        <f>X31/$X$42</f>
        <v>0</v>
      </c>
      <c r="Z31" s="478">
        <f>SUM(Y31:Y33)</f>
        <v>0</v>
      </c>
      <c r="AA31" s="311" t="e">
        <f>X31/$X$43</f>
        <v>#DIV/0!</v>
      </c>
      <c r="AB31" s="479" t="e">
        <f>SUM(AA31:AA33)</f>
        <v>#DIV/0!</v>
      </c>
    </row>
    <row r="32" spans="2:30" ht="20.25" customHeight="1">
      <c r="B32" s="476"/>
      <c r="C32" s="477"/>
      <c r="D32" s="478"/>
      <c r="E32" s="478"/>
      <c r="F32" s="478"/>
      <c r="G32" s="479"/>
      <c r="I32" s="476"/>
      <c r="J32" s="477"/>
      <c r="K32" s="478"/>
      <c r="L32" s="478"/>
      <c r="M32" s="478"/>
      <c r="N32" s="479"/>
      <c r="P32" s="476"/>
      <c r="Q32" s="477"/>
      <c r="R32" s="478"/>
      <c r="S32" s="478"/>
      <c r="T32" s="478"/>
      <c r="U32" s="479"/>
      <c r="W32" s="346" t="s">
        <v>85</v>
      </c>
      <c r="X32" s="312">
        <f>COUNTIFS('1. ALL DATA'!$X$5:$X$123,"Value For Money Council Services",'1. ALL DATA'!$V$5:$V$123,"Target Partially Met")</f>
        <v>0</v>
      </c>
      <c r="Y32" s="403">
        <f>X32/$X$42</f>
        <v>0</v>
      </c>
      <c r="Z32" s="478"/>
      <c r="AA32" s="311" t="e">
        <f>X32/$X$43</f>
        <v>#DIV/0!</v>
      </c>
      <c r="AB32" s="479"/>
    </row>
    <row r="33" spans="2:28" ht="18.75" customHeight="1">
      <c r="B33" s="476"/>
      <c r="C33" s="477"/>
      <c r="D33" s="478"/>
      <c r="E33" s="478"/>
      <c r="F33" s="478"/>
      <c r="G33" s="479"/>
      <c r="I33" s="476"/>
      <c r="J33" s="477"/>
      <c r="K33" s="478"/>
      <c r="L33" s="478"/>
      <c r="M33" s="478"/>
      <c r="N33" s="479"/>
      <c r="P33" s="476"/>
      <c r="Q33" s="477"/>
      <c r="R33" s="478"/>
      <c r="S33" s="478"/>
      <c r="T33" s="478"/>
      <c r="U33" s="479"/>
      <c r="W33" s="346" t="s">
        <v>87</v>
      </c>
      <c r="X33" s="312">
        <f>COUNTIFS('1. ALL DATA'!$X$5:$X$123,"Value For Money Council Services",'1. ALL DATA'!$V$5:$V$123,"Completion Date Within Reasonable Tolerance")</f>
        <v>0</v>
      </c>
      <c r="Y33" s="403">
        <f>X33/$X$42</f>
        <v>0</v>
      </c>
      <c r="Z33" s="478"/>
      <c r="AA33" s="311" t="e">
        <f>X33/$X$43</f>
        <v>#DIV/0!</v>
      </c>
      <c r="AB33" s="479"/>
    </row>
    <row r="34" spans="2:28" s="64" customFormat="1" ht="6" customHeight="1">
      <c r="B34" s="184"/>
      <c r="C34" s="196"/>
      <c r="D34" s="299"/>
      <c r="E34" s="299"/>
      <c r="F34" s="299"/>
      <c r="G34" s="186"/>
      <c r="H34" s="1"/>
      <c r="I34" s="342"/>
      <c r="J34" s="196"/>
      <c r="K34" s="299"/>
      <c r="L34" s="299"/>
      <c r="M34" s="299"/>
      <c r="N34" s="186"/>
      <c r="O34" s="1"/>
      <c r="P34" s="347"/>
      <c r="Q34" s="196"/>
      <c r="R34" s="299"/>
      <c r="S34" s="299"/>
      <c r="T34" s="299"/>
      <c r="U34" s="186"/>
      <c r="V34" s="1"/>
      <c r="W34" s="352"/>
      <c r="X34" s="196"/>
      <c r="Y34" s="212"/>
      <c r="Z34" s="299"/>
      <c r="AA34" s="299"/>
      <c r="AB34" s="186"/>
    </row>
    <row r="35" spans="2:28" ht="20.25" customHeight="1">
      <c r="B35" s="389" t="s">
        <v>43</v>
      </c>
      <c r="C35" s="305">
        <f>COUNTIFS('1. ALL DATA'!$X$5:$X$123,"Value For Money Council Services",'1. ALL DATA'!$H$5:$H$123,"Completed behind schedule")</f>
        <v>0</v>
      </c>
      <c r="D35" s="306">
        <f>C35/C42</f>
        <v>0</v>
      </c>
      <c r="E35" s="478">
        <f>D35+D36</f>
        <v>0</v>
      </c>
      <c r="F35" s="306">
        <f>C35/C43</f>
        <v>0</v>
      </c>
      <c r="G35" s="480">
        <f>F35+F36</f>
        <v>0</v>
      </c>
      <c r="I35" s="390" t="s">
        <v>43</v>
      </c>
      <c r="J35" s="305">
        <f>COUNTIFS('1. ALL DATA'!$X$5:$X$123,"Value For Money Council Services",'1. ALL DATA'!$M$5:$M$123,"Completed behind schedule")</f>
        <v>0</v>
      </c>
      <c r="K35" s="306">
        <f>J35/J42</f>
        <v>0</v>
      </c>
      <c r="L35" s="478">
        <f>K35+K36</f>
        <v>0</v>
      </c>
      <c r="M35" s="306">
        <f>J35/J43</f>
        <v>0</v>
      </c>
      <c r="N35" s="480">
        <f>M35+M36</f>
        <v>0</v>
      </c>
      <c r="P35" s="391" t="s">
        <v>43</v>
      </c>
      <c r="Q35" s="305">
        <f>COUNTIFS('1. ALL DATA'!$X$5:$X$123,"Value For Money Council Services",'1. ALL DATA'!$R$5:$R$123,"Completed behind schedule")</f>
        <v>0</v>
      </c>
      <c r="R35" s="306">
        <f>Q35/Q42</f>
        <v>0</v>
      </c>
      <c r="S35" s="478">
        <f>R35+R36</f>
        <v>0</v>
      </c>
      <c r="T35" s="306">
        <f>Q35/Q43</f>
        <v>0</v>
      </c>
      <c r="U35" s="480">
        <f>T35+T36</f>
        <v>0</v>
      </c>
      <c r="W35" s="391" t="s">
        <v>86</v>
      </c>
      <c r="X35" s="312">
        <f>COUNTIFS('1. ALL DATA'!$X$5:$X$123,"Value For Money Council Services",'1. ALL DATA'!$V$5:$V$123,"Completed Significantly After Target Deadline")</f>
        <v>0</v>
      </c>
      <c r="Y35" s="306">
        <f>X35/$X$42</f>
        <v>0</v>
      </c>
      <c r="Z35" s="478">
        <f>Y35+Y36</f>
        <v>0</v>
      </c>
      <c r="AA35" s="306" t="e">
        <f>X35/X43</f>
        <v>#DIV/0!</v>
      </c>
      <c r="AB35" s="480" t="e">
        <f>AA35+AA36</f>
        <v>#DIV/0!</v>
      </c>
    </row>
    <row r="36" spans="2:28" ht="20.25" customHeight="1">
      <c r="B36" s="389" t="s">
        <v>28</v>
      </c>
      <c r="C36" s="305">
        <f>COUNTIFS('1. ALL DATA'!$X$5:$X$123,"Value For Money Council Services",'1. ALL DATA'!$H$5:$H$123,"Off target")</f>
        <v>0</v>
      </c>
      <c r="D36" s="306">
        <f>C36/C42</f>
        <v>0</v>
      </c>
      <c r="E36" s="478"/>
      <c r="F36" s="306">
        <f>C36/C43</f>
        <v>0</v>
      </c>
      <c r="G36" s="480"/>
      <c r="I36" s="390" t="s">
        <v>28</v>
      </c>
      <c r="J36" s="305">
        <f>COUNTIFS('1. ALL DATA'!$X$5:$X$123,"Value For Money Council Services",'1. ALL DATA'!$M$5:$M$123,"Off target")</f>
        <v>0</v>
      </c>
      <c r="K36" s="306">
        <f>J36/J42</f>
        <v>0</v>
      </c>
      <c r="L36" s="478"/>
      <c r="M36" s="306">
        <f>J36/J43</f>
        <v>0</v>
      </c>
      <c r="N36" s="480"/>
      <c r="P36" s="391" t="s">
        <v>28</v>
      </c>
      <c r="Q36" s="305">
        <f>COUNTIFS('1. ALL DATA'!$X$5:$X$123,"Value For Money Council Services",'1. ALL DATA'!$R$5:$R$123,"Off target")</f>
        <v>0</v>
      </c>
      <c r="R36" s="306">
        <f>Q36/Q42</f>
        <v>0</v>
      </c>
      <c r="S36" s="478"/>
      <c r="T36" s="306">
        <f>Q36/Q43</f>
        <v>0</v>
      </c>
      <c r="U36" s="480"/>
      <c r="W36" s="391" t="s">
        <v>28</v>
      </c>
      <c r="X36" s="312">
        <f>COUNTIFS('1. ALL DATA'!$X$5:$X$123,"Value For Money Council Services",'1. ALL DATA'!$V$5:$V$123,"Off Target")</f>
        <v>0</v>
      </c>
      <c r="Y36" s="306">
        <f>X36/$X$42</f>
        <v>0</v>
      </c>
      <c r="Z36" s="478"/>
      <c r="AA36" s="306" t="e">
        <f>X36/X43</f>
        <v>#DIV/0!</v>
      </c>
      <c r="AB36" s="480"/>
    </row>
    <row r="37" spans="2:28" s="64" customFormat="1" ht="6.75" customHeight="1">
      <c r="B37" s="184"/>
      <c r="C37" s="313"/>
      <c r="D37" s="299"/>
      <c r="E37" s="299"/>
      <c r="F37" s="299"/>
      <c r="G37" s="190"/>
      <c r="H37" s="1"/>
      <c r="I37" s="342"/>
      <c r="J37" s="313"/>
      <c r="K37" s="299"/>
      <c r="L37" s="299"/>
      <c r="M37" s="299"/>
      <c r="N37" s="190"/>
      <c r="O37" s="1"/>
      <c r="P37" s="196"/>
      <c r="Q37" s="313"/>
      <c r="R37" s="299"/>
      <c r="S37" s="299"/>
      <c r="T37" s="299"/>
      <c r="U37" s="190"/>
      <c r="V37" s="1"/>
      <c r="W37" s="314"/>
      <c r="X37" s="314"/>
      <c r="Y37" s="315"/>
      <c r="Z37" s="315"/>
      <c r="AA37" s="316"/>
      <c r="AB37" s="256"/>
    </row>
    <row r="38" spans="2:28" ht="15" customHeight="1">
      <c r="B38" s="48" t="s">
        <v>2</v>
      </c>
      <c r="C38" s="317">
        <f>COUNTIFS('1. ALL DATA'!$X$5:$X$123,"Value For Money Council Services",'1. ALL DATA'!$H$5:$H$123,"Not yet due")</f>
        <v>16</v>
      </c>
      <c r="D38" s="300">
        <f>C38/C42</f>
        <v>0.2711864406779661</v>
      </c>
      <c r="E38" s="300">
        <f>D38</f>
        <v>0.2711864406779661</v>
      </c>
      <c r="F38" s="51"/>
      <c r="G38" s="47"/>
      <c r="I38" s="332" t="s">
        <v>2</v>
      </c>
      <c r="J38" s="317">
        <f>COUNTIFS('1. ALL DATA'!$X$5:$X$123,"Value For Money Council Services",'1. ALL DATA'!$M$5:$M$123,"Not yet due")</f>
        <v>6</v>
      </c>
      <c r="K38" s="300">
        <f>J38/J42</f>
        <v>0.10169491525423729</v>
      </c>
      <c r="L38" s="300">
        <f>K38</f>
        <v>0.10169491525423729</v>
      </c>
      <c r="M38" s="51"/>
      <c r="N38" s="47"/>
      <c r="P38" s="332" t="s">
        <v>2</v>
      </c>
      <c r="Q38" s="317">
        <f>COUNTIFS('1. ALL DATA'!$X$5:$X$123,"Value For Money Council Services",'1. ALL DATA'!$R$5:$R$123,"Not yet due")</f>
        <v>2</v>
      </c>
      <c r="R38" s="300">
        <f>Q38/Q42</f>
        <v>3.3898305084745763E-2</v>
      </c>
      <c r="S38" s="300">
        <f>R38</f>
        <v>3.3898305084745763E-2</v>
      </c>
      <c r="T38" s="51"/>
      <c r="U38" s="99"/>
      <c r="W38" s="336" t="s">
        <v>2</v>
      </c>
      <c r="X38" s="312">
        <f>COUNTIFS('1. ALL DATA'!$X$5:$X$123,"Value For Money Council Services",'1. ALL DATA'!$V$5:$V$123,"not yet due")</f>
        <v>0</v>
      </c>
      <c r="Y38" s="300">
        <f>X38/$X$42</f>
        <v>0</v>
      </c>
      <c r="Z38" s="300">
        <f>Y38</f>
        <v>0</v>
      </c>
      <c r="AA38" s="51"/>
      <c r="AB38" s="258"/>
    </row>
    <row r="39" spans="2:28" ht="15" customHeight="1">
      <c r="B39" s="48" t="s">
        <v>47</v>
      </c>
      <c r="C39" s="317">
        <f>COUNTIFS('1. ALL DATA'!$X$5:$X$123,"Value For Money Council Services",'1. ALL DATA'!$H$5:$H$123,"Update not provided")</f>
        <v>0</v>
      </c>
      <c r="D39" s="300">
        <f>C39/C42</f>
        <v>0</v>
      </c>
      <c r="E39" s="300">
        <f>D39</f>
        <v>0</v>
      </c>
      <c r="F39" s="51"/>
      <c r="G39" s="104"/>
      <c r="I39" s="332" t="s">
        <v>47</v>
      </c>
      <c r="J39" s="317">
        <f>COUNTIFS('1. ALL DATA'!$X$5:$X$123,"Value For Money Council Services",'1. ALL DATA'!$M$5:$M$123,"Update not provided")</f>
        <v>0</v>
      </c>
      <c r="K39" s="300">
        <f>J39/J42</f>
        <v>0</v>
      </c>
      <c r="L39" s="300">
        <f>K39</f>
        <v>0</v>
      </c>
      <c r="M39" s="51"/>
      <c r="N39" s="104"/>
      <c r="P39" s="332" t="s">
        <v>47</v>
      </c>
      <c r="Q39" s="317">
        <f>COUNTIFS('1. ALL DATA'!$X$5:$X$123,"Value For Money Council Services",'1. ALL DATA'!$R$5:$R$123,"Update not provided")</f>
        <v>0</v>
      </c>
      <c r="R39" s="300">
        <f>Q39/Q42</f>
        <v>0</v>
      </c>
      <c r="S39" s="300">
        <f>R39</f>
        <v>0</v>
      </c>
      <c r="T39" s="51"/>
      <c r="U39" s="100"/>
      <c r="W39" s="337" t="s">
        <v>47</v>
      </c>
      <c r="X39" s="312">
        <f>COUNTIFS('1. ALL DATA'!$X$5:$X$123,"Value For Money Council Services",'1. ALL DATA'!$V$5:$V$123,"update not provided")</f>
        <v>59</v>
      </c>
      <c r="Y39" s="300">
        <f>X39/$X$42</f>
        <v>1</v>
      </c>
      <c r="Z39" s="300">
        <f>Y39</f>
        <v>1</v>
      </c>
      <c r="AA39" s="51"/>
    </row>
    <row r="40" spans="2:28" ht="15.75" customHeight="1">
      <c r="B40" s="49" t="s">
        <v>23</v>
      </c>
      <c r="C40" s="317">
        <f>COUNTIFS('1. ALL DATA'!$X$5:$X$123,"Value For Money Council Services",'1. ALL DATA'!$H$5:$H$123,"Deferred")</f>
        <v>0</v>
      </c>
      <c r="D40" s="301">
        <f>C40/C42</f>
        <v>0</v>
      </c>
      <c r="E40" s="301">
        <f>D40</f>
        <v>0</v>
      </c>
      <c r="F40" s="46"/>
      <c r="G40" s="47"/>
      <c r="I40" s="333" t="s">
        <v>23</v>
      </c>
      <c r="J40" s="317">
        <f>COUNTIFS('1. ALL DATA'!$X$5:$X$123,"Value For Money Council Services",'1. ALL DATA'!$M$5:$M$123,"Deferred")</f>
        <v>0</v>
      </c>
      <c r="K40" s="301">
        <f>J40/J42</f>
        <v>0</v>
      </c>
      <c r="L40" s="301">
        <f>K40</f>
        <v>0</v>
      </c>
      <c r="M40" s="46"/>
      <c r="N40" s="47"/>
      <c r="P40" s="333" t="s">
        <v>23</v>
      </c>
      <c r="Q40" s="317">
        <f>COUNTIFS('1. ALL DATA'!$X$5:$X$123,"Value For Money Council Services",'1. ALL DATA'!$R$5:$R$123,"Deferred")</f>
        <v>0</v>
      </c>
      <c r="R40" s="301">
        <f>Q40/Q42</f>
        <v>0</v>
      </c>
      <c r="S40" s="301">
        <f>R40</f>
        <v>0</v>
      </c>
      <c r="T40" s="46"/>
      <c r="U40" s="99"/>
      <c r="W40" s="333" t="s">
        <v>23</v>
      </c>
      <c r="X40" s="312">
        <f>COUNTIFS('1. ALL DATA'!$X$5:$X$123,"Value For Money Council Services",'1. ALL DATA'!$V$5:$V$123,"Deferred")</f>
        <v>0</v>
      </c>
      <c r="Y40" s="301">
        <f>X40/$X$42</f>
        <v>0</v>
      </c>
      <c r="Z40" s="301">
        <f>Y40</f>
        <v>0</v>
      </c>
      <c r="AA40" s="46"/>
      <c r="AB40" s="258"/>
    </row>
    <row r="41" spans="2:28" ht="15.75" customHeight="1">
      <c r="B41" s="49" t="s">
        <v>29</v>
      </c>
      <c r="C41" s="317">
        <f>COUNTIFS('1. ALL DATA'!$X$5:$X$123,"Value For Money Council Services",'1. ALL DATA'!$H$5:$H$123,"Deleted")</f>
        <v>0</v>
      </c>
      <c r="D41" s="301">
        <f>C41/C42</f>
        <v>0</v>
      </c>
      <c r="E41" s="301">
        <f>D41</f>
        <v>0</v>
      </c>
      <c r="F41" s="46"/>
      <c r="G41" s="259" t="s">
        <v>63</v>
      </c>
      <c r="I41" s="333" t="s">
        <v>29</v>
      </c>
      <c r="J41" s="317">
        <f>COUNTIFS('1. ALL DATA'!$X$5:$X$123,"Value For Money Council Services",'1. ALL DATA'!$M$5:$M$123,"Deleted")</f>
        <v>0</v>
      </c>
      <c r="K41" s="301">
        <f>J41/J42</f>
        <v>0</v>
      </c>
      <c r="L41" s="301">
        <f>K41</f>
        <v>0</v>
      </c>
      <c r="M41" s="46"/>
      <c r="N41" s="259" t="s">
        <v>63</v>
      </c>
      <c r="P41" s="333" t="s">
        <v>29</v>
      </c>
      <c r="Q41" s="317">
        <f>COUNTIFS('1. ALL DATA'!$X$5:$X$123,"Value For Money Council Services",'1. ALL DATA'!$R$5:$R$123,"Deleted")</f>
        <v>0</v>
      </c>
      <c r="R41" s="301">
        <f>Q41/Q42</f>
        <v>0</v>
      </c>
      <c r="S41" s="301">
        <f>R41</f>
        <v>0</v>
      </c>
      <c r="T41" s="46"/>
      <c r="U41" s="259" t="s">
        <v>63</v>
      </c>
      <c r="W41" s="333" t="s">
        <v>29</v>
      </c>
      <c r="X41" s="312">
        <f>COUNTIFS('1. ALL DATA'!$X$5:$X$123,"Value For Money Council Services",'1. ALL DATA'!$V$5:$V$123,"Deleted")</f>
        <v>0</v>
      </c>
      <c r="Y41" s="301">
        <f>X41/$X$42</f>
        <v>0</v>
      </c>
      <c r="Z41" s="301">
        <f>Y41</f>
        <v>0</v>
      </c>
      <c r="AA41" s="46"/>
      <c r="AB41" s="259" t="s">
        <v>63</v>
      </c>
    </row>
    <row r="42" spans="2:28" ht="15.75" customHeight="1">
      <c r="B42" s="50" t="s">
        <v>31</v>
      </c>
      <c r="C42" s="319">
        <f>SUM(C28:C41)</f>
        <v>59</v>
      </c>
      <c r="D42" s="46"/>
      <c r="E42" s="46"/>
      <c r="F42" s="47"/>
      <c r="G42" s="47"/>
      <c r="I42" s="334" t="s">
        <v>31</v>
      </c>
      <c r="J42" s="319">
        <f>SUM(J28:J41)</f>
        <v>59</v>
      </c>
      <c r="K42" s="46"/>
      <c r="L42" s="46"/>
      <c r="M42" s="47"/>
      <c r="N42" s="47"/>
      <c r="P42" s="334" t="s">
        <v>31</v>
      </c>
      <c r="Q42" s="319">
        <f>SUM(Q28:Q41)</f>
        <v>59</v>
      </c>
      <c r="R42" s="46"/>
      <c r="S42" s="46"/>
      <c r="T42" s="47"/>
      <c r="U42" s="99"/>
      <c r="W42" s="334" t="s">
        <v>31</v>
      </c>
      <c r="X42" s="320">
        <f>SUM(X28:X41)</f>
        <v>59</v>
      </c>
      <c r="Y42" s="46"/>
      <c r="Z42" s="46"/>
      <c r="AA42" s="47"/>
      <c r="AB42" s="258"/>
    </row>
    <row r="43" spans="2:28" ht="15.75" customHeight="1">
      <c r="B43" s="50" t="s">
        <v>32</v>
      </c>
      <c r="C43" s="319">
        <f>C42-C41-C40-C39-C38</f>
        <v>43</v>
      </c>
      <c r="D43" s="47"/>
      <c r="E43" s="47"/>
      <c r="F43" s="47"/>
      <c r="G43" s="47"/>
      <c r="I43" s="334" t="s">
        <v>32</v>
      </c>
      <c r="J43" s="319">
        <f>J42-J41-J40-J39-J38</f>
        <v>53</v>
      </c>
      <c r="K43" s="47"/>
      <c r="L43" s="47"/>
      <c r="M43" s="47"/>
      <c r="N43" s="47"/>
      <c r="P43" s="334" t="s">
        <v>32</v>
      </c>
      <c r="Q43" s="319">
        <f>Q42-Q41-Q40-Q39-Q38</f>
        <v>57</v>
      </c>
      <c r="R43" s="47"/>
      <c r="S43" s="47"/>
      <c r="T43" s="47"/>
      <c r="U43" s="99"/>
      <c r="W43" s="334" t="s">
        <v>32</v>
      </c>
      <c r="X43" s="320">
        <f>X42-X41-X40-X39-X38</f>
        <v>0</v>
      </c>
      <c r="Y43" s="47"/>
      <c r="Z43" s="47"/>
      <c r="AA43" s="47"/>
      <c r="AB43" s="258"/>
    </row>
    <row r="44" spans="2:28" ht="15.75" customHeight="1">
      <c r="P44" s="335"/>
      <c r="W44" s="338"/>
      <c r="X44" s="1"/>
      <c r="Y44" s="1"/>
      <c r="Z44" s="1"/>
      <c r="AA44" s="47"/>
      <c r="AB44" s="258"/>
    </row>
    <row r="45" spans="2:28" ht="15.75" customHeight="1"/>
    <row r="46" spans="2:28" s="64" customFormat="1" ht="15.75" customHeight="1">
      <c r="B46" s="66"/>
      <c r="C46" s="1"/>
      <c r="D46" s="1"/>
      <c r="E46" s="1"/>
      <c r="F46" s="47"/>
      <c r="G46" s="1"/>
      <c r="H46" s="1"/>
      <c r="I46" s="322"/>
      <c r="J46" s="1"/>
      <c r="K46" s="1"/>
      <c r="L46" s="1"/>
      <c r="M46" s="47"/>
      <c r="N46" s="1"/>
      <c r="O46" s="1"/>
      <c r="P46" s="322"/>
      <c r="Q46" s="1"/>
      <c r="R46" s="1"/>
      <c r="S46" s="1"/>
      <c r="T46" s="47"/>
      <c r="U46" s="96"/>
      <c r="V46" s="1"/>
      <c r="W46" s="1"/>
      <c r="X46" s="1"/>
      <c r="Y46" s="1"/>
      <c r="Z46" s="1"/>
      <c r="AA46" s="1"/>
      <c r="AB46" s="258"/>
    </row>
    <row r="47" spans="2:28" ht="15.75" customHeight="1">
      <c r="B47" s="152" t="s">
        <v>233</v>
      </c>
      <c r="C47" s="86"/>
      <c r="D47" s="86"/>
      <c r="E47" s="86"/>
      <c r="F47" s="83"/>
      <c r="G47" s="86"/>
      <c r="I47" s="343" t="s">
        <v>233</v>
      </c>
      <c r="J47" s="200"/>
      <c r="K47" s="200"/>
      <c r="L47" s="200"/>
      <c r="M47" s="194"/>
      <c r="N47" s="201"/>
      <c r="P47" s="348" t="s">
        <v>233</v>
      </c>
      <c r="Q47" s="86"/>
      <c r="R47" s="86"/>
      <c r="S47" s="86"/>
      <c r="T47" s="83"/>
      <c r="U47" s="101"/>
      <c r="W47" s="348" t="s">
        <v>233</v>
      </c>
      <c r="X47" s="83"/>
      <c r="Y47" s="83"/>
      <c r="Z47" s="83"/>
      <c r="AA47" s="83"/>
      <c r="AB47" s="253"/>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4" t="s">
        <v>50</v>
      </c>
    </row>
    <row r="49" spans="2:32" s="62" customFormat="1" ht="7.5" customHeight="1">
      <c r="B49" s="53"/>
      <c r="C49" s="56"/>
      <c r="D49" s="56"/>
      <c r="E49" s="56"/>
      <c r="F49" s="56"/>
      <c r="G49" s="56"/>
      <c r="H49" s="309"/>
      <c r="I49" s="56"/>
      <c r="J49" s="56"/>
      <c r="K49" s="56"/>
      <c r="L49" s="56"/>
      <c r="M49" s="56"/>
      <c r="N49" s="56"/>
      <c r="O49" s="309"/>
      <c r="P49" s="56"/>
      <c r="Q49" s="56"/>
      <c r="R49" s="56"/>
      <c r="S49" s="56"/>
      <c r="T49" s="56"/>
      <c r="U49" s="94"/>
      <c r="V49" s="309"/>
      <c r="W49" s="56"/>
      <c r="X49" s="56"/>
      <c r="Y49" s="56"/>
      <c r="Z49" s="56"/>
      <c r="AA49" s="56"/>
      <c r="AB49" s="260"/>
      <c r="AD49" s="64"/>
      <c r="AE49" s="64"/>
      <c r="AF49" s="64"/>
    </row>
    <row r="50" spans="2:32" ht="18.75" customHeight="1">
      <c r="B50" s="295" t="s">
        <v>46</v>
      </c>
      <c r="C50" s="305">
        <f>COUNTIFS('1. ALL DATA'!$X$5:$X$123,"PROMOTING LOCAL ECONOMIC GROWTH",'1. ALL DATA'!$H$5:$H$123,"Fully Achieved")</f>
        <v>4</v>
      </c>
      <c r="D50" s="306">
        <f>C50/C64</f>
        <v>0.18181818181818182</v>
      </c>
      <c r="E50" s="478">
        <f>D50+D51</f>
        <v>0.72727272727272729</v>
      </c>
      <c r="F50" s="306">
        <f>C50/C65</f>
        <v>0.25</v>
      </c>
      <c r="G50" s="481">
        <f>F50+F51</f>
        <v>1</v>
      </c>
      <c r="I50" s="339" t="s">
        <v>46</v>
      </c>
      <c r="J50" s="305">
        <f>COUNTIFS('1. ALL DATA'!$X$5:$X$123,"PROMOTING LOCAL ECONOMIC GROWTH",'1. ALL DATA'!$M$5:$M$123,"Fully Achieved")</f>
        <v>7</v>
      </c>
      <c r="K50" s="306">
        <f>J50/J64</f>
        <v>0.31818181818181818</v>
      </c>
      <c r="L50" s="478">
        <f>K50+K51</f>
        <v>0.81818181818181812</v>
      </c>
      <c r="M50" s="306">
        <f>J50/J65</f>
        <v>0.3888888888888889</v>
      </c>
      <c r="N50" s="481">
        <f>M50+M51</f>
        <v>1</v>
      </c>
      <c r="P50" s="344" t="s">
        <v>46</v>
      </c>
      <c r="Q50" s="305">
        <f>COUNTIFS('1. ALL DATA'!$X$5:$X$123,"PROMOTING LOCAL ECONOMIC GROWTH",'1. ALL DATA'!$R$5:$R$123,"Fully Achieved")</f>
        <v>9</v>
      </c>
      <c r="R50" s="306">
        <f>Q50/Q64</f>
        <v>0.40909090909090912</v>
      </c>
      <c r="S50" s="478">
        <f>R50+R51</f>
        <v>0.81818181818181823</v>
      </c>
      <c r="T50" s="306">
        <f>Q50/Q65</f>
        <v>0.47368421052631576</v>
      </c>
      <c r="U50" s="481">
        <f>T50+T51</f>
        <v>0.94736842105263153</v>
      </c>
      <c r="W50" s="339" t="s">
        <v>41</v>
      </c>
      <c r="X50" s="307">
        <f>COUNTIFS('1. ALL DATA'!$X$5:$X$123,"PROMOTING LOCAL ECONOMIC GROWTH",'1. ALL DATA'!$V$5:$V$123,"Fully Achieved")</f>
        <v>0</v>
      </c>
      <c r="Y50" s="306">
        <f>X50/$X$64</f>
        <v>0</v>
      </c>
      <c r="Z50" s="478">
        <f>Y50+Y51</f>
        <v>0</v>
      </c>
      <c r="AA50" s="306" t="e">
        <f>X50/$X$65</f>
        <v>#DIV/0!</v>
      </c>
      <c r="AB50" s="481" t="e">
        <f>AA50+AA51</f>
        <v>#DIV/0!</v>
      </c>
    </row>
    <row r="51" spans="2:32" ht="18.75" customHeight="1">
      <c r="B51" s="295" t="s">
        <v>42</v>
      </c>
      <c r="C51" s="305">
        <f>COUNTIFS('1. ALL DATA'!$X$5:$X$123,"PROMOTING LOCAL ECONOMIC GROWTH",'1. ALL DATA'!$H$5:$H$123,"On track to be achieved")</f>
        <v>12</v>
      </c>
      <c r="D51" s="306">
        <f>C51/C64</f>
        <v>0.54545454545454541</v>
      </c>
      <c r="E51" s="478"/>
      <c r="F51" s="306">
        <f>C51/C65</f>
        <v>0.75</v>
      </c>
      <c r="G51" s="481"/>
      <c r="I51" s="339" t="s">
        <v>42</v>
      </c>
      <c r="J51" s="305">
        <f>COUNTIFS('1. ALL DATA'!$X$5:$X$123,"PROMOTING LOCAL ECONOMIC GROWTH",'1. ALL DATA'!$M$5:$M$123,"On track to be achieved")</f>
        <v>11</v>
      </c>
      <c r="K51" s="306">
        <f>J51/J64</f>
        <v>0.5</v>
      </c>
      <c r="L51" s="478"/>
      <c r="M51" s="306">
        <f>J51/J65</f>
        <v>0.61111111111111116</v>
      </c>
      <c r="N51" s="481"/>
      <c r="P51" s="344" t="s">
        <v>42</v>
      </c>
      <c r="Q51" s="305">
        <f>COUNTIFS('1. ALL DATA'!$X$5:$X$123,"PROMOTING LOCAL ECONOMIC GROWTH",'1. ALL DATA'!$R$5:$R$123,"On track to be achieved")</f>
        <v>9</v>
      </c>
      <c r="R51" s="306">
        <f>Q51/Q64</f>
        <v>0.40909090909090912</v>
      </c>
      <c r="S51" s="478"/>
      <c r="T51" s="306">
        <f>Q51/Q65</f>
        <v>0.47368421052631576</v>
      </c>
      <c r="U51" s="481"/>
      <c r="W51" s="339" t="s">
        <v>83</v>
      </c>
      <c r="X51" s="307">
        <f>COUNTIFS('1. ALL DATA'!$X$5:$X$123,"PROMOTING LOCAL ECONOMIC GROWTH",'1. ALL DATA'!$V$5:$V$123,"Numerical Outturn Within 5% Tolerance")</f>
        <v>0</v>
      </c>
      <c r="Y51" s="306">
        <f>X51/$X$64</f>
        <v>0</v>
      </c>
      <c r="Z51" s="478"/>
      <c r="AA51" s="306" t="e">
        <f>X51/$X$65</f>
        <v>#DIV/0!</v>
      </c>
      <c r="AB51" s="481"/>
    </row>
    <row r="52" spans="2:32" s="62" customFormat="1" ht="6.75" customHeight="1">
      <c r="B52" s="53"/>
      <c r="C52" s="308"/>
      <c r="D52" s="212"/>
      <c r="E52" s="212"/>
      <c r="F52" s="212"/>
      <c r="G52" s="54"/>
      <c r="H52" s="309"/>
      <c r="I52" s="340"/>
      <c r="J52" s="308"/>
      <c r="K52" s="212"/>
      <c r="L52" s="212"/>
      <c r="M52" s="212"/>
      <c r="N52" s="54"/>
      <c r="O52" s="309"/>
      <c r="P52" s="345"/>
      <c r="Q52" s="308"/>
      <c r="R52" s="212"/>
      <c r="S52" s="212"/>
      <c r="T52" s="212"/>
      <c r="U52" s="54"/>
      <c r="V52" s="309"/>
      <c r="W52" s="352"/>
      <c r="X52" s="56"/>
      <c r="Y52" s="212"/>
      <c r="Z52" s="212"/>
      <c r="AA52" s="212"/>
      <c r="AB52" s="54"/>
      <c r="AD52" s="64"/>
      <c r="AE52" s="64"/>
      <c r="AF52" s="64"/>
    </row>
    <row r="53" spans="2:32" ht="19.5" customHeight="1">
      <c r="B53" s="476" t="s">
        <v>27</v>
      </c>
      <c r="C53" s="477">
        <f>COUNTIFS('1. ALL DATA'!$X$5:$X$123,"PROMOTING LOCAL ECONOMIC GROWTH",'1. ALL DATA'!$H$5:$H$123,"In danger of falling behind target")</f>
        <v>0</v>
      </c>
      <c r="D53" s="478">
        <f>C53/C64</f>
        <v>0</v>
      </c>
      <c r="E53" s="478">
        <f>D53</f>
        <v>0</v>
      </c>
      <c r="F53" s="478">
        <f>C53/C65</f>
        <v>0</v>
      </c>
      <c r="G53" s="479">
        <f>F53</f>
        <v>0</v>
      </c>
      <c r="I53" s="476" t="s">
        <v>27</v>
      </c>
      <c r="J53" s="477">
        <f>COUNTIFS('1. ALL DATA'!$X$5:$X$123,"PROMOTING LOCAL ECONOMIC GROWTH",'1. ALL DATA'!$M$5:$M$123,"In danger of falling behind target")</f>
        <v>0</v>
      </c>
      <c r="K53" s="478">
        <f>J53/J64</f>
        <v>0</v>
      </c>
      <c r="L53" s="478">
        <f>K53</f>
        <v>0</v>
      </c>
      <c r="M53" s="478">
        <f>J53/J65</f>
        <v>0</v>
      </c>
      <c r="N53" s="479">
        <f>M53</f>
        <v>0</v>
      </c>
      <c r="P53" s="476" t="s">
        <v>27</v>
      </c>
      <c r="Q53" s="477">
        <f>COUNTIFS('1. ALL DATA'!$X$5:$X$123,"PROMOTING LOCAL ECONOMIC GROWTH",'1. ALL DATA'!$R$5:$R$123,"In danger of falling behind target")</f>
        <v>1</v>
      </c>
      <c r="R53" s="478">
        <f>Q53/Q64</f>
        <v>4.5454545454545456E-2</v>
      </c>
      <c r="S53" s="478">
        <f>R53</f>
        <v>4.5454545454545456E-2</v>
      </c>
      <c r="T53" s="478">
        <f>Q53/Q65</f>
        <v>5.2631578947368418E-2</v>
      </c>
      <c r="U53" s="479">
        <f>T53</f>
        <v>5.2631578947368418E-2</v>
      </c>
      <c r="W53" s="341" t="s">
        <v>84</v>
      </c>
      <c r="X53" s="307">
        <f>COUNTIFS('1. ALL DATA'!$X$5:$X$123,"PROMOTING LOCAL ECONOMIC GROWTH",'1. ALL DATA'!$V$5:$V$123,"Numerical Outturn Within 10% Tolerance")</f>
        <v>0</v>
      </c>
      <c r="Y53" s="306">
        <f>X53/$X$64</f>
        <v>0</v>
      </c>
      <c r="Z53" s="482">
        <f>SUM(Y53:Y55)</f>
        <v>0</v>
      </c>
      <c r="AA53" s="311" t="e">
        <f>X53/$X$65</f>
        <v>#DIV/0!</v>
      </c>
      <c r="AB53" s="479" t="e">
        <f>SUM(AA53:AA55)</f>
        <v>#DIV/0!</v>
      </c>
    </row>
    <row r="54" spans="2:32" ht="19.5" customHeight="1">
      <c r="B54" s="476"/>
      <c r="C54" s="477"/>
      <c r="D54" s="478"/>
      <c r="E54" s="478"/>
      <c r="F54" s="478"/>
      <c r="G54" s="479"/>
      <c r="I54" s="476"/>
      <c r="J54" s="477"/>
      <c r="K54" s="478"/>
      <c r="L54" s="478"/>
      <c r="M54" s="478"/>
      <c r="N54" s="479"/>
      <c r="P54" s="476"/>
      <c r="Q54" s="477"/>
      <c r="R54" s="478"/>
      <c r="S54" s="478"/>
      <c r="T54" s="478"/>
      <c r="U54" s="479"/>
      <c r="W54" s="341" t="s">
        <v>85</v>
      </c>
      <c r="X54" s="307">
        <f>COUNTIFS('1. ALL DATA'!$X$5:$X$123,"PROMOTING LOCAL ECONOMIC GROWTH",'1. ALL DATA'!$V$5:$V$123,"Target Partially Met")</f>
        <v>0</v>
      </c>
      <c r="Y54" s="306">
        <f>X54/$X$64</f>
        <v>0</v>
      </c>
      <c r="Z54" s="483"/>
      <c r="AA54" s="311" t="e">
        <f>X54/$X$65</f>
        <v>#DIV/0!</v>
      </c>
      <c r="AB54" s="479"/>
    </row>
    <row r="55" spans="2:32" ht="19.5" customHeight="1">
      <c r="B55" s="476"/>
      <c r="C55" s="477"/>
      <c r="D55" s="478"/>
      <c r="E55" s="478"/>
      <c r="F55" s="478"/>
      <c r="G55" s="479"/>
      <c r="I55" s="476"/>
      <c r="J55" s="477"/>
      <c r="K55" s="478"/>
      <c r="L55" s="478"/>
      <c r="M55" s="478"/>
      <c r="N55" s="479"/>
      <c r="P55" s="476"/>
      <c r="Q55" s="477"/>
      <c r="R55" s="478"/>
      <c r="S55" s="478"/>
      <c r="T55" s="478"/>
      <c r="U55" s="479"/>
      <c r="W55" s="341" t="s">
        <v>87</v>
      </c>
      <c r="X55" s="307">
        <f>COUNTIFS('1. ALL DATA'!$X$5:$X$123,"PROMOTING LOCAL ECONOMIC GROWTH",'1. ALL DATA'!$V$5:$V$123,"Completion Date Within Reasonable Tolerance")</f>
        <v>0</v>
      </c>
      <c r="Y55" s="306">
        <f>X55/$X$64</f>
        <v>0</v>
      </c>
      <c r="Z55" s="484"/>
      <c r="AA55" s="311" t="e">
        <f>X55/$X$65</f>
        <v>#DIV/0!</v>
      </c>
      <c r="AB55" s="479"/>
    </row>
    <row r="56" spans="2:32" s="62" customFormat="1" ht="6" customHeight="1">
      <c r="B56" s="184"/>
      <c r="C56" s="56"/>
      <c r="D56" s="212"/>
      <c r="E56" s="212"/>
      <c r="F56" s="212"/>
      <c r="G56" s="186"/>
      <c r="H56" s="309"/>
      <c r="I56" s="342"/>
      <c r="J56" s="56"/>
      <c r="K56" s="212"/>
      <c r="L56" s="212"/>
      <c r="M56" s="212"/>
      <c r="N56" s="186"/>
      <c r="O56" s="309"/>
      <c r="P56" s="347"/>
      <c r="Q56" s="56"/>
      <c r="R56" s="212"/>
      <c r="S56" s="212"/>
      <c r="T56" s="212"/>
      <c r="U56" s="186"/>
      <c r="V56" s="309"/>
      <c r="W56" s="352"/>
      <c r="X56" s="56"/>
      <c r="Y56" s="212"/>
      <c r="Z56" s="212"/>
      <c r="AA56" s="212"/>
      <c r="AB56" s="186"/>
      <c r="AD56" s="64"/>
      <c r="AE56" s="64"/>
      <c r="AF56" s="64"/>
    </row>
    <row r="57" spans="2:32" ht="22.5" customHeight="1">
      <c r="B57" s="389" t="s">
        <v>43</v>
      </c>
      <c r="C57" s="305">
        <f>COUNTIFS('1. ALL DATA'!$X$5:$X$123,"PROMOTING LOCAL ECONOMIC GROWTH",'1. ALL DATA'!$H$5:$H$123,"Completed behind schedule")</f>
        <v>0</v>
      </c>
      <c r="D57" s="306">
        <f>C57/C64</f>
        <v>0</v>
      </c>
      <c r="E57" s="478">
        <f>D57+D58</f>
        <v>0</v>
      </c>
      <c r="F57" s="306">
        <f>C57/C65</f>
        <v>0</v>
      </c>
      <c r="G57" s="480">
        <f>F57+F58</f>
        <v>0</v>
      </c>
      <c r="I57" s="390" t="s">
        <v>43</v>
      </c>
      <c r="J57" s="305">
        <f>COUNTIFS('1. ALL DATA'!$X$5:$X$123,"PROMOTING LOCAL ECONOMIC GROWTH",'1. ALL DATA'!$M$5:$M$123,"Completed behind schedule")</f>
        <v>0</v>
      </c>
      <c r="K57" s="306">
        <f>J57/J64</f>
        <v>0</v>
      </c>
      <c r="L57" s="478">
        <f>K57+K58</f>
        <v>0</v>
      </c>
      <c r="M57" s="306">
        <f>J57/J65</f>
        <v>0</v>
      </c>
      <c r="N57" s="480">
        <f>M57+M58</f>
        <v>0</v>
      </c>
      <c r="P57" s="391" t="s">
        <v>43</v>
      </c>
      <c r="Q57" s="305">
        <f>COUNTIFS('1. ALL DATA'!$X$5:$X$123,"PROMOTING LOCAL ECONOMIC GROWTH",'1. ALL DATA'!$R$5:$R$123,"Completed behind schedule")</f>
        <v>0</v>
      </c>
      <c r="R57" s="306">
        <f>Q57/Q64</f>
        <v>0</v>
      </c>
      <c r="S57" s="478">
        <f>R57+R58</f>
        <v>0</v>
      </c>
      <c r="T57" s="306">
        <f>Q57/Q65</f>
        <v>0</v>
      </c>
      <c r="U57" s="480">
        <f>T57+T58</f>
        <v>0</v>
      </c>
      <c r="W57" s="390" t="s">
        <v>86</v>
      </c>
      <c r="X57" s="312">
        <f>COUNTIFS('1. ALL DATA'!$X$5:$X$123,"PROMOTING LOCAL ECONOMIC GROWTH",'1. ALL DATA'!$V$5:$V$123,"Completed Significantly After Target Deadline")</f>
        <v>0</v>
      </c>
      <c r="Y57" s="306">
        <f>X57/$X$64</f>
        <v>0</v>
      </c>
      <c r="Z57" s="478">
        <f>Y57+Y58</f>
        <v>0</v>
      </c>
      <c r="AA57" s="306" t="e">
        <f>X57/$X$65</f>
        <v>#DIV/0!</v>
      </c>
      <c r="AB57" s="480" t="e">
        <f>AA57+AA58</f>
        <v>#DIV/0!</v>
      </c>
    </row>
    <row r="58" spans="2:32" ht="22.5" customHeight="1">
      <c r="B58" s="389" t="s">
        <v>28</v>
      </c>
      <c r="C58" s="305">
        <f>COUNTIFS('1. ALL DATA'!$X$5:$X$123,"PROMOTING LOCAL ECONOMIC GROWTH",'1. ALL DATA'!$H$5:$H$123,"Off target")</f>
        <v>0</v>
      </c>
      <c r="D58" s="306">
        <f>C58/C64</f>
        <v>0</v>
      </c>
      <c r="E58" s="478"/>
      <c r="F58" s="306">
        <f>C58/C65</f>
        <v>0</v>
      </c>
      <c r="G58" s="480"/>
      <c r="I58" s="390" t="s">
        <v>28</v>
      </c>
      <c r="J58" s="305">
        <f>COUNTIFS('1. ALL DATA'!$X$5:$X$123,"PROMOTING LOCAL ECONOMIC GROWTH",'1. ALL DATA'!$M$5:$M$123,"Off target")</f>
        <v>0</v>
      </c>
      <c r="K58" s="306">
        <f>J58/J64</f>
        <v>0</v>
      </c>
      <c r="L58" s="478"/>
      <c r="M58" s="306">
        <f>J58/J65</f>
        <v>0</v>
      </c>
      <c r="N58" s="480"/>
      <c r="P58" s="391" t="s">
        <v>28</v>
      </c>
      <c r="Q58" s="305">
        <f>COUNTIFS('1. ALL DATA'!$X$5:$X$123,"PROMOTING LOCAL ECONOMIC GROWTH",'1. ALL DATA'!$R$5:$R$123,"Off target")</f>
        <v>0</v>
      </c>
      <c r="R58" s="306">
        <f>Q58/Q64</f>
        <v>0</v>
      </c>
      <c r="S58" s="478"/>
      <c r="T58" s="306">
        <f>Q58/Q65</f>
        <v>0</v>
      </c>
      <c r="U58" s="480"/>
      <c r="W58" s="390" t="s">
        <v>28</v>
      </c>
      <c r="X58" s="312">
        <f>COUNTIFS('1. ALL DATA'!$X$5:$X$123,"PROMOTING LOCAL ECONOMIC GROWTH",'1. ALL DATA'!$V$5:$V$123,"Off Target")</f>
        <v>0</v>
      </c>
      <c r="Y58" s="306">
        <f>X58/$X$64</f>
        <v>0</v>
      </c>
      <c r="Z58" s="478"/>
      <c r="AA58" s="306" t="e">
        <f>X58/$X$65</f>
        <v>#DIV/0!</v>
      </c>
      <c r="AB58" s="480"/>
    </row>
    <row r="59" spans="2:32" s="62" customFormat="1" ht="6.75" customHeight="1">
      <c r="B59" s="53"/>
      <c r="C59" s="308"/>
      <c r="D59" s="212"/>
      <c r="E59" s="212"/>
      <c r="F59" s="212"/>
      <c r="G59" s="98"/>
      <c r="H59" s="309"/>
      <c r="I59" s="56"/>
      <c r="J59" s="308"/>
      <c r="K59" s="212"/>
      <c r="L59" s="212"/>
      <c r="M59" s="212"/>
      <c r="N59" s="98"/>
      <c r="O59" s="309"/>
      <c r="P59" s="56"/>
      <c r="Q59" s="308"/>
      <c r="R59" s="212"/>
      <c r="S59" s="212"/>
      <c r="T59" s="212"/>
      <c r="U59" s="98"/>
      <c r="V59" s="309"/>
      <c r="W59" s="323"/>
      <c r="X59" s="323"/>
      <c r="Y59" s="324"/>
      <c r="Z59" s="324"/>
      <c r="AA59" s="325"/>
      <c r="AB59" s="261"/>
      <c r="AD59" s="64"/>
      <c r="AE59" s="64"/>
      <c r="AF59" s="64"/>
    </row>
    <row r="60" spans="2:32" ht="15.75" customHeight="1">
      <c r="B60" s="48" t="s">
        <v>2</v>
      </c>
      <c r="C60" s="317">
        <f>COUNTIFS('1. ALL DATA'!$X$5:$X$123,"PROMOTING LOCAL ECONOMIC GROWTH",'1. ALL DATA'!$H$5:$H$123,"Not yet due")</f>
        <v>5</v>
      </c>
      <c r="D60" s="300">
        <f>C60/C64</f>
        <v>0.22727272727272727</v>
      </c>
      <c r="E60" s="300">
        <f>D60</f>
        <v>0.22727272727272727</v>
      </c>
      <c r="F60" s="51"/>
      <c r="G60" s="47"/>
      <c r="I60" s="332" t="s">
        <v>2</v>
      </c>
      <c r="J60" s="317">
        <f>COUNTIFS('1. ALL DATA'!$X$5:$X$123,"PROMOTING LOCAL ECONOMIC GROWTH",'1. ALL DATA'!$M$5:$M$123,"Not yet due")</f>
        <v>3</v>
      </c>
      <c r="K60" s="300">
        <f>J60/J64</f>
        <v>0.13636363636363635</v>
      </c>
      <c r="L60" s="300">
        <f>K60</f>
        <v>0.13636363636363635</v>
      </c>
      <c r="M60" s="51"/>
      <c r="N60" s="47"/>
      <c r="P60" s="332" t="s">
        <v>2</v>
      </c>
      <c r="Q60" s="317">
        <f>COUNTIFS('1. ALL DATA'!$X$5:$X$123,"PROMOTING LOCAL ECONOMIC GROWTH",'1. ALL DATA'!$R$5:$R$123,"Not yet due")</f>
        <v>2</v>
      </c>
      <c r="R60" s="300">
        <f>Q60/Q64</f>
        <v>9.0909090909090912E-2</v>
      </c>
      <c r="S60" s="300">
        <f>R60</f>
        <v>9.0909090909090912E-2</v>
      </c>
      <c r="T60" s="51"/>
      <c r="U60" s="99"/>
      <c r="W60" s="353" t="s">
        <v>2</v>
      </c>
      <c r="X60" s="312">
        <f>COUNTIFS('1. ALL DATA'!$X$5:$X$123,"PROMOTING LOCAL ECONOMIC GROWTH",'1. ALL DATA'!$V$5:$V$123,"not yet due")</f>
        <v>0</v>
      </c>
      <c r="Y60" s="300">
        <f>X60/$X$64</f>
        <v>0</v>
      </c>
      <c r="Z60" s="300">
        <f>Y60</f>
        <v>0</v>
      </c>
      <c r="AA60" s="51"/>
      <c r="AB60" s="258"/>
    </row>
    <row r="61" spans="2:32" ht="15.75" customHeight="1">
      <c r="B61" s="48" t="s">
        <v>47</v>
      </c>
      <c r="C61" s="317">
        <f>COUNTIFS('1. ALL DATA'!$X$5:$X$123,"PROMOTING LOCAL ECONOMIC GROWTH",'1. ALL DATA'!$H$5:$H$123,"Update not provided")</f>
        <v>0</v>
      </c>
      <c r="D61" s="300">
        <f>C61/C64</f>
        <v>0</v>
      </c>
      <c r="E61" s="300">
        <f>D61</f>
        <v>0</v>
      </c>
      <c r="F61" s="51"/>
      <c r="G61" s="104"/>
      <c r="I61" s="332" t="s">
        <v>47</v>
      </c>
      <c r="J61" s="317">
        <f>COUNTIFS('1. ALL DATA'!$X$5:$X$123,"PROMOTING LOCAL ECONOMIC GROWTH",'1. ALL DATA'!$M$5:$M$123,"Update not provided")</f>
        <v>0</v>
      </c>
      <c r="K61" s="300">
        <f>J61/J64</f>
        <v>0</v>
      </c>
      <c r="L61" s="300">
        <f>K61</f>
        <v>0</v>
      </c>
      <c r="M61" s="51"/>
      <c r="N61" s="104"/>
      <c r="P61" s="332" t="s">
        <v>47</v>
      </c>
      <c r="Q61" s="317">
        <f>COUNTIFS('1. ALL DATA'!$X$5:$X$123,"PROMOTING LOCAL ECONOMIC GROWTH",'1. ALL DATA'!$R$5:$R$123,"Update not provided")</f>
        <v>0</v>
      </c>
      <c r="R61" s="300">
        <f>Q61/Q64</f>
        <v>0</v>
      </c>
      <c r="S61" s="300">
        <f>R61</f>
        <v>0</v>
      </c>
      <c r="T61" s="51"/>
      <c r="U61" s="100"/>
      <c r="W61" s="354" t="s">
        <v>47</v>
      </c>
      <c r="X61" s="312">
        <f>COUNTIFS('1. ALL DATA'!$X$5:$X$123,"PROMOTING LOCAL ECONOMIC GROWTH",'1. ALL DATA'!$V$5:$V$123,"update not provided")</f>
        <v>22</v>
      </c>
      <c r="Y61" s="300">
        <f>X61/$X$64</f>
        <v>1</v>
      </c>
      <c r="Z61" s="300">
        <f>Y61</f>
        <v>1</v>
      </c>
      <c r="AA61" s="51"/>
    </row>
    <row r="62" spans="2:32" ht="15.75" customHeight="1">
      <c r="B62" s="49" t="s">
        <v>23</v>
      </c>
      <c r="C62" s="317">
        <f>COUNTIFS('1. ALL DATA'!$X$5:$X$123,"PROMOTING LOCAL ECONOMIC GROWTH",'1. ALL DATA'!$H$5:$H$123,"Deferred")</f>
        <v>0</v>
      </c>
      <c r="D62" s="301">
        <f>C62/C64</f>
        <v>0</v>
      </c>
      <c r="E62" s="301">
        <f>D62</f>
        <v>0</v>
      </c>
      <c r="F62" s="46"/>
      <c r="G62" s="47"/>
      <c r="I62" s="333" t="s">
        <v>23</v>
      </c>
      <c r="J62" s="317">
        <f>COUNTIFS('1. ALL DATA'!$X$5:$X$123,"PROMOTING LOCAL ECONOMIC GROWTH",'1. ALL DATA'!$M$5:$M$123,"Deferred")</f>
        <v>0</v>
      </c>
      <c r="K62" s="301">
        <f>J62/J64</f>
        <v>0</v>
      </c>
      <c r="L62" s="301">
        <f>K62</f>
        <v>0</v>
      </c>
      <c r="M62" s="46"/>
      <c r="N62" s="47"/>
      <c r="P62" s="333" t="s">
        <v>23</v>
      </c>
      <c r="Q62" s="317">
        <f>COUNTIFS('1. ALL DATA'!$X$5:$X$123,"PROMOTING LOCAL ECONOMIC GROWTH",'1. ALL DATA'!$R$5:$R$123,"Deferred")</f>
        <v>0</v>
      </c>
      <c r="R62" s="301">
        <f>Q62/Q64</f>
        <v>0</v>
      </c>
      <c r="S62" s="301">
        <f>R62</f>
        <v>0</v>
      </c>
      <c r="T62" s="46"/>
      <c r="U62" s="99"/>
      <c r="W62" s="355" t="s">
        <v>23</v>
      </c>
      <c r="X62" s="312">
        <f>COUNTIFS('1. ALL DATA'!$X$5:$X$123,"PROMOTING LOCAL ECONOMIC GROWTH",'1. ALL DATA'!$V$5:$V$123,"Deferred")</f>
        <v>0</v>
      </c>
      <c r="Y62" s="301">
        <f>X62/$X$64</f>
        <v>0</v>
      </c>
      <c r="Z62" s="301">
        <f>Y62</f>
        <v>0</v>
      </c>
      <c r="AA62" s="46"/>
      <c r="AB62" s="259" t="s">
        <v>63</v>
      </c>
    </row>
    <row r="63" spans="2:32" ht="15.75" customHeight="1">
      <c r="B63" s="49" t="s">
        <v>29</v>
      </c>
      <c r="C63" s="317">
        <f>COUNTIFS('1. ALL DATA'!$X$5:$X$123,"PROMOTING LOCAL ECONOMIC GROWTH",'1. ALL DATA'!$H$5:$H$123,"Deleted")</f>
        <v>1</v>
      </c>
      <c r="D63" s="301">
        <f>C63/C64</f>
        <v>4.5454545454545456E-2</v>
      </c>
      <c r="E63" s="301">
        <f>D63</f>
        <v>4.5454545454545456E-2</v>
      </c>
      <c r="F63" s="46"/>
      <c r="G63" s="259" t="s">
        <v>63</v>
      </c>
      <c r="I63" s="333" t="s">
        <v>29</v>
      </c>
      <c r="J63" s="317">
        <f>COUNTIFS('1. ALL DATA'!$X$5:$X$123,"PROMOTING LOCAL ECONOMIC GROWTH",'1. ALL DATA'!$M$5:$M$123,"Deleted")</f>
        <v>1</v>
      </c>
      <c r="K63" s="301">
        <f>J63/J64</f>
        <v>4.5454545454545456E-2</v>
      </c>
      <c r="L63" s="301">
        <f>K63</f>
        <v>4.5454545454545456E-2</v>
      </c>
      <c r="M63" s="46"/>
      <c r="N63" s="259" t="s">
        <v>63</v>
      </c>
      <c r="P63" s="333" t="s">
        <v>29</v>
      </c>
      <c r="Q63" s="317">
        <f>COUNTIFS('1. ALL DATA'!$X$5:$X$123,"PROMOTING LOCAL ECONOMIC GROWTH",'1. ALL DATA'!$R$5:$R$123,"Deleted")</f>
        <v>1</v>
      </c>
      <c r="R63" s="301">
        <f>Q63/Q64</f>
        <v>4.5454545454545456E-2</v>
      </c>
      <c r="S63" s="301">
        <f>R63</f>
        <v>4.5454545454545456E-2</v>
      </c>
      <c r="T63" s="46"/>
      <c r="U63" s="259" t="s">
        <v>63</v>
      </c>
      <c r="W63" s="355" t="s">
        <v>29</v>
      </c>
      <c r="X63" s="312">
        <f>COUNTIFS('1. ALL DATA'!$X$5:$X$123,"PROMOTING LOCAL ECONOMIC GROWTH",'1. ALL DATA'!$V$5:$V$123,"Deleted")</f>
        <v>0</v>
      </c>
      <c r="Y63" s="301">
        <f>X63/$X$64</f>
        <v>0</v>
      </c>
      <c r="Z63" s="301">
        <f>Y63</f>
        <v>0</v>
      </c>
      <c r="AA63" s="46"/>
      <c r="AB63" s="259"/>
    </row>
    <row r="64" spans="2:32" ht="15.75" customHeight="1">
      <c r="B64" s="50" t="s">
        <v>31</v>
      </c>
      <c r="C64" s="319">
        <f>SUM(C50:C63)</f>
        <v>22</v>
      </c>
      <c r="D64" s="46"/>
      <c r="E64" s="46"/>
      <c r="F64" s="47"/>
      <c r="G64" s="47"/>
      <c r="I64" s="334" t="s">
        <v>31</v>
      </c>
      <c r="J64" s="319">
        <f>SUM(J50:J63)</f>
        <v>22</v>
      </c>
      <c r="K64" s="46"/>
      <c r="L64" s="46"/>
      <c r="M64" s="47"/>
      <c r="N64" s="47"/>
      <c r="P64" s="334" t="s">
        <v>31</v>
      </c>
      <c r="Q64" s="319">
        <f>SUM(Q50:Q63)</f>
        <v>22</v>
      </c>
      <c r="R64" s="46"/>
      <c r="S64" s="46"/>
      <c r="T64" s="47"/>
      <c r="U64" s="99"/>
      <c r="W64" s="356" t="s">
        <v>31</v>
      </c>
      <c r="X64" s="320">
        <f>SUM(X50:X63)</f>
        <v>22</v>
      </c>
      <c r="Y64" s="46"/>
      <c r="Z64" s="46"/>
      <c r="AA64" s="47"/>
      <c r="AB64" s="258"/>
    </row>
    <row r="65" spans="2:28" ht="15.75" customHeight="1">
      <c r="B65" s="50" t="s">
        <v>32</v>
      </c>
      <c r="C65" s="319">
        <f>C64-C63-C62-C61-C60</f>
        <v>16</v>
      </c>
      <c r="D65" s="47"/>
      <c r="E65" s="47"/>
      <c r="F65" s="47"/>
      <c r="G65" s="47"/>
      <c r="I65" s="334" t="s">
        <v>32</v>
      </c>
      <c r="J65" s="319">
        <f>J64-J63-J62-J61-J60</f>
        <v>18</v>
      </c>
      <c r="K65" s="47"/>
      <c r="L65" s="47"/>
      <c r="M65" s="47"/>
      <c r="N65" s="47"/>
      <c r="P65" s="334" t="s">
        <v>32</v>
      </c>
      <c r="Q65" s="319">
        <f>Q64-Q63-Q62-Q61-Q60</f>
        <v>19</v>
      </c>
      <c r="R65" s="47"/>
      <c r="S65" s="47"/>
      <c r="T65" s="47"/>
      <c r="U65" s="99"/>
      <c r="W65" s="356" t="s">
        <v>32</v>
      </c>
      <c r="X65" s="320">
        <f>X64-X63-X62-X61-X60</f>
        <v>0</v>
      </c>
      <c r="Y65" s="47"/>
      <c r="Z65" s="47"/>
      <c r="AA65" s="47"/>
      <c r="AB65" s="258"/>
    </row>
    <row r="66" spans="2:28" ht="15.75" customHeight="1">
      <c r="X66" s="326"/>
    </row>
    <row r="67" spans="2:28" ht="15.75" customHeight="1">
      <c r="X67" s="326"/>
    </row>
    <row r="68" spans="2:28" ht="15.75" customHeight="1">
      <c r="X68" s="326"/>
    </row>
    <row r="69" spans="2:28" ht="15.75" customHeight="1">
      <c r="B69" s="175" t="s">
        <v>234</v>
      </c>
      <c r="C69" s="86"/>
      <c r="D69" s="86"/>
      <c r="E69" s="86"/>
      <c r="F69" s="83"/>
      <c r="G69" s="86"/>
      <c r="I69" s="343" t="s">
        <v>234</v>
      </c>
      <c r="J69" s="200"/>
      <c r="K69" s="200"/>
      <c r="L69" s="200"/>
      <c r="M69" s="194"/>
      <c r="N69" s="201"/>
      <c r="P69" s="348" t="s">
        <v>234</v>
      </c>
      <c r="Q69" s="86"/>
      <c r="R69" s="86"/>
      <c r="S69" s="86"/>
      <c r="T69" s="83"/>
      <c r="U69" s="101"/>
      <c r="W69" s="321" t="s">
        <v>234</v>
      </c>
      <c r="X69" s="327"/>
      <c r="Y69" s="83"/>
      <c r="Z69" s="83"/>
      <c r="AA69" s="83"/>
      <c r="AB69" s="253"/>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4"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60"/>
    </row>
    <row r="72" spans="2:28" ht="27.75" customHeight="1">
      <c r="B72" s="295" t="s">
        <v>46</v>
      </c>
      <c r="C72" s="305">
        <f>COUNTIFS('1. ALL DATA'!$X$5:$X$123,"PROTECTING AND STRENGTHENING COMMUNITIES",'1. ALL DATA'!$H$5:$H$123,"Fully Achieved")</f>
        <v>5</v>
      </c>
      <c r="D72" s="306">
        <f>C72/C86</f>
        <v>0.1388888888888889</v>
      </c>
      <c r="E72" s="478">
        <f>D72+D73</f>
        <v>0.75</v>
      </c>
      <c r="F72" s="306">
        <f>C72/C87</f>
        <v>0.17857142857142858</v>
      </c>
      <c r="G72" s="481">
        <f>F72+F73</f>
        <v>0.9642857142857143</v>
      </c>
      <c r="I72" s="344" t="s">
        <v>46</v>
      </c>
      <c r="J72" s="305">
        <f>COUNTIFS('1. ALL DATA'!$X$5:$X$123,"PROTECTING AND STRENGTHENING COMMUNITIES",'1. ALL DATA'!$M$5:$M$123,"Fully Achieved")</f>
        <v>10</v>
      </c>
      <c r="K72" s="306">
        <f>J72/J86</f>
        <v>0.27777777777777779</v>
      </c>
      <c r="L72" s="478">
        <f>K72+K73</f>
        <v>0.88888888888888895</v>
      </c>
      <c r="M72" s="306">
        <f>J72/J87</f>
        <v>0.30303030303030304</v>
      </c>
      <c r="N72" s="481">
        <f>M72+M73</f>
        <v>0.96969696969696972</v>
      </c>
      <c r="P72" s="344" t="s">
        <v>46</v>
      </c>
      <c r="Q72" s="305">
        <f>COUNTIFS('1. ALL DATA'!$X$5:$X$123,"PROTECTING AND STRENGTHENING COMMUNITIES",'1. ALL DATA'!$R$5:$R$123,"Fully Achieved")</f>
        <v>15</v>
      </c>
      <c r="R72" s="306">
        <f>Q72/Q86</f>
        <v>0.41666666666666669</v>
      </c>
      <c r="S72" s="478">
        <f>R72+R73</f>
        <v>0.94444444444444442</v>
      </c>
      <c r="T72" s="306">
        <f>Q72/Q87</f>
        <v>0.41666666666666669</v>
      </c>
      <c r="U72" s="481">
        <f>T72+T73</f>
        <v>0.94444444444444442</v>
      </c>
      <c r="W72" s="344" t="s">
        <v>41</v>
      </c>
      <c r="X72" s="307">
        <f>COUNTIFS('1. ALL DATA'!$X$5:$X$123,"PROTECTING AND STRENGTHENING COMMUNITIES",'1. ALL DATA'!$V$5:$V$123,"Fully Achieved")</f>
        <v>0</v>
      </c>
      <c r="Y72" s="306">
        <f>X72/$X$86</f>
        <v>0</v>
      </c>
      <c r="Z72" s="478">
        <f>Y72+Y73</f>
        <v>0</v>
      </c>
      <c r="AA72" s="306" t="e">
        <f>X72/$X$87</f>
        <v>#DIV/0!</v>
      </c>
      <c r="AB72" s="481" t="e">
        <f>AA72+AA73</f>
        <v>#DIV/0!</v>
      </c>
    </row>
    <row r="73" spans="2:28" ht="27.75" customHeight="1">
      <c r="B73" s="295" t="s">
        <v>42</v>
      </c>
      <c r="C73" s="305">
        <f>COUNTIFS('1. ALL DATA'!$X$5:$X$123,"PROTECTING AND STRENGTHENING COMMUNITIES",'1. ALL DATA'!$H$5:$H$123,"On track to be achieved")</f>
        <v>22</v>
      </c>
      <c r="D73" s="306">
        <f>C73/C86</f>
        <v>0.61111111111111116</v>
      </c>
      <c r="E73" s="478"/>
      <c r="F73" s="306">
        <f>C73/C87</f>
        <v>0.7857142857142857</v>
      </c>
      <c r="G73" s="481"/>
      <c r="I73" s="344" t="s">
        <v>42</v>
      </c>
      <c r="J73" s="305">
        <f>COUNTIFS('1. ALL DATA'!$X$5:$X$123,"PROTECTING AND STRENGTHENING COMMUNITIES",'1. ALL DATA'!$M$5:$M$123,"On track to be achieved")</f>
        <v>22</v>
      </c>
      <c r="K73" s="306">
        <f>J73/J86</f>
        <v>0.61111111111111116</v>
      </c>
      <c r="L73" s="478"/>
      <c r="M73" s="306">
        <f>J73/J87</f>
        <v>0.66666666666666663</v>
      </c>
      <c r="N73" s="481"/>
      <c r="P73" s="344" t="s">
        <v>42</v>
      </c>
      <c r="Q73" s="305">
        <f>COUNTIFS('1. ALL DATA'!$X$5:$X$123,"PROTECTING AND STRENGTHENING COMMUNITIES",'1. ALL DATA'!$R$5:$R$123,"On track to be achieved")</f>
        <v>19</v>
      </c>
      <c r="R73" s="306">
        <f>Q73/Q86</f>
        <v>0.52777777777777779</v>
      </c>
      <c r="S73" s="478"/>
      <c r="T73" s="306">
        <f>Q73/Q87</f>
        <v>0.52777777777777779</v>
      </c>
      <c r="U73" s="481"/>
      <c r="W73" s="344" t="s">
        <v>83</v>
      </c>
      <c r="X73" s="307">
        <f>COUNTIFS('1. ALL DATA'!$X$5:$X$123,"PROTECTING AND STRENGTHENING COMMUNITIES",'1. ALL DATA'!$V$5:$V$123,"Numerical Outturn Within 5% Tolerance")</f>
        <v>0</v>
      </c>
      <c r="Y73" s="306">
        <f>X73/$X$86</f>
        <v>0</v>
      </c>
      <c r="Z73" s="478"/>
      <c r="AA73" s="306" t="e">
        <f>X73/$X$87</f>
        <v>#DIV/0!</v>
      </c>
      <c r="AB73" s="481"/>
    </row>
    <row r="74" spans="2:28" ht="7.5" customHeight="1">
      <c r="B74" s="53"/>
      <c r="C74" s="308"/>
      <c r="D74" s="212"/>
      <c r="E74" s="212"/>
      <c r="F74" s="212"/>
      <c r="G74" s="54"/>
      <c r="I74" s="345"/>
      <c r="J74" s="308"/>
      <c r="K74" s="212"/>
      <c r="L74" s="212"/>
      <c r="M74" s="212"/>
      <c r="N74" s="54"/>
      <c r="P74" s="345"/>
      <c r="Q74" s="308"/>
      <c r="R74" s="212"/>
      <c r="S74" s="212"/>
      <c r="T74" s="212"/>
      <c r="U74" s="54"/>
      <c r="W74" s="352"/>
      <c r="X74" s="56"/>
      <c r="Y74" s="212"/>
      <c r="Z74" s="212"/>
      <c r="AA74" s="212"/>
      <c r="AB74" s="54"/>
    </row>
    <row r="75" spans="2:28" ht="18.75" customHeight="1">
      <c r="B75" s="476" t="s">
        <v>27</v>
      </c>
      <c r="C75" s="477">
        <f>COUNTIFS('1. ALL DATA'!$X$5:$X$123,"PROTECTING AND STRENGTHENING COMMUNITIES",'1. ALL DATA'!$H$5:$H$123,"In danger of falling behind target")</f>
        <v>0</v>
      </c>
      <c r="D75" s="478">
        <f>C75/C86</f>
        <v>0</v>
      </c>
      <c r="E75" s="478">
        <f>D75</f>
        <v>0</v>
      </c>
      <c r="F75" s="478">
        <f>C75/C87</f>
        <v>0</v>
      </c>
      <c r="G75" s="479">
        <f>F75</f>
        <v>0</v>
      </c>
      <c r="I75" s="476" t="s">
        <v>27</v>
      </c>
      <c r="J75" s="477">
        <f>COUNTIFS('1. ALL DATA'!$X$5:$X$123,"PROTECTING AND STRENGTHENING COMMUNITIES",'1. ALL DATA'!$M$5:$M$123,"In danger of falling behind target")</f>
        <v>0</v>
      </c>
      <c r="K75" s="478">
        <f>J75/J86</f>
        <v>0</v>
      </c>
      <c r="L75" s="478">
        <f>K75</f>
        <v>0</v>
      </c>
      <c r="M75" s="478">
        <f>J75/J87</f>
        <v>0</v>
      </c>
      <c r="N75" s="479">
        <f>M75</f>
        <v>0</v>
      </c>
      <c r="P75" s="476" t="s">
        <v>27</v>
      </c>
      <c r="Q75" s="477">
        <f>COUNTIFS('1. ALL DATA'!$X$5:$X$123,"PROTECTING AND STRENGTHENING COMMUNITIES",'1. ALL DATA'!$R$5:$R$123,"In danger of falling behind target")</f>
        <v>1</v>
      </c>
      <c r="R75" s="478">
        <f>Q75/Q86</f>
        <v>2.7777777777777776E-2</v>
      </c>
      <c r="S75" s="478">
        <f>R75</f>
        <v>2.7777777777777776E-2</v>
      </c>
      <c r="T75" s="478">
        <f>Q75/Q87</f>
        <v>2.7777777777777776E-2</v>
      </c>
      <c r="U75" s="479">
        <f>T75</f>
        <v>2.7777777777777776E-2</v>
      </c>
      <c r="W75" s="346" t="s">
        <v>84</v>
      </c>
      <c r="X75" s="307">
        <f>COUNTIFS('1. ALL DATA'!$X$5:$X$123,"PROTECTING AND STRENGTHENING COMMUNITIES",'1. ALL DATA'!$V$5:$V$123,"Numerical Outturn Within 10% Tolerance")</f>
        <v>0</v>
      </c>
      <c r="Y75" s="306">
        <f>X75/$X$86</f>
        <v>0</v>
      </c>
      <c r="Z75" s="482">
        <f>SUM(Y75:Y78)</f>
        <v>0</v>
      </c>
      <c r="AA75" s="311" t="e">
        <f>X75/$X$87</f>
        <v>#DIV/0!</v>
      </c>
      <c r="AB75" s="479" t="e">
        <f>SUM(AA75:AA78)</f>
        <v>#DIV/0!</v>
      </c>
    </row>
    <row r="76" spans="2:28" ht="18.75" customHeight="1">
      <c r="B76" s="476"/>
      <c r="C76" s="477"/>
      <c r="D76" s="478"/>
      <c r="E76" s="478"/>
      <c r="F76" s="478"/>
      <c r="G76" s="479"/>
      <c r="I76" s="476"/>
      <c r="J76" s="477"/>
      <c r="K76" s="478"/>
      <c r="L76" s="478"/>
      <c r="M76" s="478"/>
      <c r="N76" s="479"/>
      <c r="P76" s="476"/>
      <c r="Q76" s="477"/>
      <c r="R76" s="478"/>
      <c r="S76" s="478"/>
      <c r="T76" s="478"/>
      <c r="U76" s="479"/>
      <c r="W76" s="346" t="s">
        <v>85</v>
      </c>
      <c r="X76" s="307">
        <f>COUNTIFS('1. ALL DATA'!$X$5:$X$123,"PROTECTING AND STRENGTHENING COMMUNITIES",'1. ALL DATA'!$V$5:$V$123,"Target Partially Met")</f>
        <v>0</v>
      </c>
      <c r="Y76" s="306">
        <f>X76/$X$86</f>
        <v>0</v>
      </c>
      <c r="Z76" s="483"/>
      <c r="AA76" s="311" t="e">
        <f>X76/$X$87</f>
        <v>#DIV/0!</v>
      </c>
      <c r="AB76" s="479"/>
    </row>
    <row r="77" spans="2:28" ht="18.75" customHeight="1">
      <c r="B77" s="476"/>
      <c r="C77" s="477"/>
      <c r="D77" s="478"/>
      <c r="E77" s="478"/>
      <c r="F77" s="478"/>
      <c r="G77" s="479"/>
      <c r="I77" s="476"/>
      <c r="J77" s="477"/>
      <c r="K77" s="478"/>
      <c r="L77" s="478"/>
      <c r="M77" s="478"/>
      <c r="N77" s="479"/>
      <c r="P77" s="476"/>
      <c r="Q77" s="477"/>
      <c r="R77" s="478"/>
      <c r="S77" s="478"/>
      <c r="T77" s="478"/>
      <c r="U77" s="479"/>
      <c r="W77" s="346" t="s">
        <v>87</v>
      </c>
      <c r="X77" s="307">
        <f>COUNTIFS('1. ALL DATA'!$X$5:$X$123,"PROTECTING AND STRENGTHENING COMMUNITIES",'1. ALL DATA'!$V$5:$V$123,"Completion Date Within Reasonable Tolerance")</f>
        <v>0</v>
      </c>
      <c r="Y77" s="306">
        <f>X77/$X$86</f>
        <v>0</v>
      </c>
      <c r="Z77" s="484"/>
      <c r="AA77" s="311" t="e">
        <f>X77/$X$87</f>
        <v>#DIV/0!</v>
      </c>
      <c r="AB77" s="479"/>
    </row>
    <row r="78" spans="2:28" ht="6" customHeight="1">
      <c r="B78" s="184"/>
      <c r="C78" s="56"/>
      <c r="D78" s="212"/>
      <c r="E78" s="212"/>
      <c r="F78" s="212"/>
      <c r="G78" s="186"/>
      <c r="I78" s="347"/>
      <c r="J78" s="56"/>
      <c r="K78" s="212"/>
      <c r="L78" s="212"/>
      <c r="M78" s="212"/>
      <c r="N78" s="186"/>
      <c r="P78" s="347"/>
      <c r="Q78" s="56"/>
      <c r="R78" s="212"/>
      <c r="S78" s="212"/>
      <c r="T78" s="212"/>
      <c r="U78" s="186"/>
      <c r="W78" s="352"/>
      <c r="X78" s="56"/>
      <c r="Y78" s="212"/>
      <c r="Z78" s="212"/>
      <c r="AA78" s="212"/>
      <c r="AB78" s="186"/>
    </row>
    <row r="79" spans="2:28" ht="30" customHeight="1">
      <c r="B79" s="389" t="s">
        <v>43</v>
      </c>
      <c r="C79" s="305">
        <f>COUNTIFS('1. ALL DATA'!$X$5:$X$123,"PROTECTING AND STRENGTHENING COMMUNITIES",'1. ALL DATA'!$H$5:$H$123,"Completed behind schedule")</f>
        <v>1</v>
      </c>
      <c r="D79" s="306">
        <f>C79/C86</f>
        <v>2.7777777777777776E-2</v>
      </c>
      <c r="E79" s="478">
        <f>D79+D80</f>
        <v>2.7777777777777776E-2</v>
      </c>
      <c r="F79" s="306">
        <f>C79/C87</f>
        <v>3.5714285714285712E-2</v>
      </c>
      <c r="G79" s="480">
        <f>F79+F80</f>
        <v>3.5714285714285712E-2</v>
      </c>
      <c r="I79" s="391" t="s">
        <v>43</v>
      </c>
      <c r="J79" s="305">
        <f>COUNTIFS('1. ALL DATA'!$X$5:$X$123,"PROTECTING AND STRENGTHENING COMMUNITIES",'1. ALL DATA'!$M$5:$M$123,"Completed behind schedule")</f>
        <v>1</v>
      </c>
      <c r="K79" s="306">
        <f>J79/J86</f>
        <v>2.7777777777777776E-2</v>
      </c>
      <c r="L79" s="478">
        <f>K79+K80</f>
        <v>2.7777777777777776E-2</v>
      </c>
      <c r="M79" s="306">
        <f>J79/J87</f>
        <v>3.0303030303030304E-2</v>
      </c>
      <c r="N79" s="480">
        <f>M79+M80</f>
        <v>3.0303030303030304E-2</v>
      </c>
      <c r="P79" s="391" t="s">
        <v>43</v>
      </c>
      <c r="Q79" s="305">
        <f>COUNTIFS('1. ALL DATA'!$X$5:$X$123,"PROTECTING AND STRENGTHENING COMMUNITIES",'1. ALL DATA'!$R$5:$R$123,"Completed behind schedule")</f>
        <v>1</v>
      </c>
      <c r="R79" s="306">
        <f>Q79/Q86</f>
        <v>2.7777777777777776E-2</v>
      </c>
      <c r="S79" s="478">
        <f>R79+R80</f>
        <v>2.7777777777777776E-2</v>
      </c>
      <c r="T79" s="306">
        <f>Q79/Q87</f>
        <v>2.7777777777777776E-2</v>
      </c>
      <c r="U79" s="480">
        <f>T79+T80</f>
        <v>2.7777777777777776E-2</v>
      </c>
      <c r="W79" s="391" t="s">
        <v>86</v>
      </c>
      <c r="X79" s="307">
        <f>COUNTIFS('1. ALL DATA'!$X$5:$X$123,"PROTECTING AND STRENGTHENING COMMUNITIES",'1. ALL DATA'!$V$5:$V$123,"Completed Significantly After Target Deadline")</f>
        <v>0</v>
      </c>
      <c r="Y79" s="306">
        <f>X79/$X$86</f>
        <v>0</v>
      </c>
      <c r="Z79" s="478">
        <f>Y79+Y80</f>
        <v>0</v>
      </c>
      <c r="AA79" s="306" t="e">
        <f>X79/$X$87</f>
        <v>#DIV/0!</v>
      </c>
      <c r="AB79" s="480" t="e">
        <f>AA79+AA80</f>
        <v>#DIV/0!</v>
      </c>
    </row>
    <row r="80" spans="2:28" ht="30" customHeight="1">
      <c r="B80" s="389" t="s">
        <v>28</v>
      </c>
      <c r="C80" s="305">
        <f>COUNTIFS('1. ALL DATA'!$X$5:$X$123,"PROTECTING AND STRENGTHENING COMMUNITIES",'1. ALL DATA'!$H$5:$H$123,"Off target")</f>
        <v>0</v>
      </c>
      <c r="D80" s="306">
        <f>C80/C86</f>
        <v>0</v>
      </c>
      <c r="E80" s="478"/>
      <c r="F80" s="306">
        <f>C80/C87</f>
        <v>0</v>
      </c>
      <c r="G80" s="480"/>
      <c r="I80" s="391" t="s">
        <v>28</v>
      </c>
      <c r="J80" s="305">
        <f>COUNTIFS('1. ALL DATA'!$X$5:$X$123,"PROTECTING AND STRENGTHENING COMMUNITIES",'1. ALL DATA'!$M$5:$M$123,"Off target")</f>
        <v>0</v>
      </c>
      <c r="K80" s="306">
        <f>J80/J86</f>
        <v>0</v>
      </c>
      <c r="L80" s="478"/>
      <c r="M80" s="306">
        <f>J80/J87</f>
        <v>0</v>
      </c>
      <c r="N80" s="480"/>
      <c r="P80" s="391" t="s">
        <v>28</v>
      </c>
      <c r="Q80" s="305">
        <f>COUNTIFS('1. ALL DATA'!$X$5:$X$123,"PROTECTING AND STRENGTHENING COMMUNITIES",'1. ALL DATA'!$R$5:$R$123,"Off target")</f>
        <v>0</v>
      </c>
      <c r="R80" s="306">
        <f>Q80/Q86</f>
        <v>0</v>
      </c>
      <c r="S80" s="478"/>
      <c r="T80" s="306">
        <f>Q80/Q87</f>
        <v>0</v>
      </c>
      <c r="U80" s="480"/>
      <c r="W80" s="391" t="s">
        <v>28</v>
      </c>
      <c r="X80" s="307">
        <f>COUNTIFS('1. ALL DATA'!$X$5:$X$123,"PROTECTING AND STRENGTHENING COMMUNITIES",'1. ALL DATA'!$V$5:$V$123,"Off Target")</f>
        <v>0</v>
      </c>
      <c r="Y80" s="306">
        <f>X80/$X$86</f>
        <v>0</v>
      </c>
      <c r="Z80" s="478"/>
      <c r="AA80" s="306" t="e">
        <f>X80/$X$87</f>
        <v>#DIV/0!</v>
      </c>
      <c r="AB80" s="480"/>
    </row>
    <row r="81" spans="2:28" ht="5.25" customHeight="1">
      <c r="B81" s="53"/>
      <c r="C81" s="308"/>
      <c r="D81" s="212"/>
      <c r="E81" s="212"/>
      <c r="F81" s="212"/>
      <c r="G81" s="98"/>
      <c r="I81" s="56"/>
      <c r="J81" s="308"/>
      <c r="K81" s="212"/>
      <c r="L81" s="212"/>
      <c r="M81" s="212"/>
      <c r="N81" s="98"/>
      <c r="P81" s="56"/>
      <c r="Q81" s="308"/>
      <c r="R81" s="212"/>
      <c r="S81" s="212"/>
      <c r="T81" s="212"/>
      <c r="U81" s="98"/>
      <c r="W81" s="328"/>
      <c r="X81" s="329"/>
      <c r="Y81" s="324"/>
      <c r="Z81" s="324"/>
      <c r="AA81" s="325"/>
      <c r="AB81" s="261"/>
    </row>
    <row r="82" spans="2:28" ht="15.75" customHeight="1">
      <c r="B82" s="48" t="s">
        <v>2</v>
      </c>
      <c r="C82" s="317">
        <f>COUNTIFS('1. ALL DATA'!$X$5:$X$123,"PROTECTING AND STRENGTHENING COMMUNITIES",'1. ALL DATA'!$H$5:$H$123,"Not yet due")</f>
        <v>8</v>
      </c>
      <c r="D82" s="300">
        <f>C82/C86</f>
        <v>0.22222222222222221</v>
      </c>
      <c r="E82" s="300">
        <f>D82</f>
        <v>0.22222222222222221</v>
      </c>
      <c r="F82" s="51"/>
      <c r="G82" s="47"/>
      <c r="I82" s="332" t="s">
        <v>2</v>
      </c>
      <c r="J82" s="317">
        <f>COUNTIFS('1. ALL DATA'!$X$5:$X$123,"PROTECTING AND STRENGTHENING COMMUNITIES",'1. ALL DATA'!$M$5:$M$123,"Not yet due")</f>
        <v>3</v>
      </c>
      <c r="K82" s="300">
        <f>J82/J86</f>
        <v>8.3333333333333329E-2</v>
      </c>
      <c r="L82" s="300">
        <f>K82</f>
        <v>8.3333333333333329E-2</v>
      </c>
      <c r="M82" s="51"/>
      <c r="N82" s="47"/>
      <c r="P82" s="332" t="s">
        <v>2</v>
      </c>
      <c r="Q82" s="317">
        <f>COUNTIFS('1. ALL DATA'!$X$5:$X$123,"PROTECTING AND STRENGTHENING COMMUNITIES",'1. ALL DATA'!$R$5:$R$123,"Not yet due")</f>
        <v>0</v>
      </c>
      <c r="R82" s="300">
        <f>Q82/Q86</f>
        <v>0</v>
      </c>
      <c r="S82" s="300">
        <f>R82</f>
        <v>0</v>
      </c>
      <c r="T82" s="51"/>
      <c r="U82" s="99"/>
      <c r="W82" s="353" t="s">
        <v>2</v>
      </c>
      <c r="X82" s="317">
        <f>COUNTIFS('1. ALL DATA'!$X$5:$X$123,"PROTECTING AND STRENGTHENING COMMUNITIES",'1. ALL DATA'!$V$5:$V$123,"not yet due")</f>
        <v>0</v>
      </c>
      <c r="Y82" s="300">
        <f>X82/$X$86</f>
        <v>0</v>
      </c>
      <c r="Z82" s="300">
        <f>Y82</f>
        <v>0</v>
      </c>
      <c r="AA82" s="51"/>
      <c r="AB82" s="258"/>
    </row>
    <row r="83" spans="2:28" ht="15.75" customHeight="1">
      <c r="B83" s="48" t="s">
        <v>47</v>
      </c>
      <c r="C83" s="317">
        <f>COUNTIFS('1. ALL DATA'!$X$5:$X$123,"PROTECTING AND STRENGTHENING COMMUNITIES",'1. ALL DATA'!$H$5:$H$123,"Update not provided")</f>
        <v>0</v>
      </c>
      <c r="D83" s="300">
        <f>C83/C86</f>
        <v>0</v>
      </c>
      <c r="E83" s="300">
        <f>D83</f>
        <v>0</v>
      </c>
      <c r="F83" s="51"/>
      <c r="G83" s="104"/>
      <c r="I83" s="332" t="s">
        <v>47</v>
      </c>
      <c r="J83" s="317">
        <f>COUNTIFS('1. ALL DATA'!$X$5:$X$123,"PROTECTING AND STRENGTHENING COMMUNITIES",'1. ALL DATA'!$M$5:$M$123,"Update not provided")</f>
        <v>0</v>
      </c>
      <c r="K83" s="300">
        <f>J83/J86</f>
        <v>0</v>
      </c>
      <c r="L83" s="300">
        <f>K83</f>
        <v>0</v>
      </c>
      <c r="M83" s="51"/>
      <c r="N83" s="104"/>
      <c r="P83" s="332" t="s">
        <v>47</v>
      </c>
      <c r="Q83" s="317">
        <f>COUNTIFS('1. ALL DATA'!$X$5:$X$123,"PROTECTING AND STRENGTHENING COMMUNITIES",'1. ALL DATA'!$R$5:$R$123,"Update not provided")</f>
        <v>0</v>
      </c>
      <c r="R83" s="300">
        <f>Q83/Q86</f>
        <v>0</v>
      </c>
      <c r="S83" s="300">
        <f>R83</f>
        <v>0</v>
      </c>
      <c r="T83" s="51"/>
      <c r="U83" s="100"/>
      <c r="W83" s="354" t="s">
        <v>47</v>
      </c>
      <c r="X83" s="317">
        <f>COUNTIFS('1. ALL DATA'!$X$5:$X$123,"PROTECTING AND STRENGTHENING COMMUNITIES",'1. ALL DATA'!$V$5:$V$123,"update not provided")</f>
        <v>36</v>
      </c>
      <c r="Y83" s="300">
        <f>X83/$X$86</f>
        <v>1</v>
      </c>
      <c r="Z83" s="300">
        <f>Y83</f>
        <v>1</v>
      </c>
      <c r="AA83" s="51"/>
    </row>
    <row r="84" spans="2:28" ht="15.75" customHeight="1">
      <c r="B84" s="49" t="s">
        <v>23</v>
      </c>
      <c r="C84" s="317">
        <f>COUNTIFS('1. ALL DATA'!$X$5:$X$123,"PROTECTING AND STRENGTHENING COMMUNITIES",'1. ALL DATA'!$H$5:$H$123,"Deferred")</f>
        <v>0</v>
      </c>
      <c r="D84" s="301">
        <f>C84/C86</f>
        <v>0</v>
      </c>
      <c r="E84" s="301">
        <f>D84</f>
        <v>0</v>
      </c>
      <c r="F84" s="46"/>
      <c r="G84" s="47"/>
      <c r="I84" s="333" t="s">
        <v>23</v>
      </c>
      <c r="J84" s="317">
        <f>COUNTIFS('1. ALL DATA'!$X$5:$X$123,"PROTECTING AND STRENGTHENING COMMUNITIES",'1. ALL DATA'!$M$5:$M$123,"Deferred")</f>
        <v>0</v>
      </c>
      <c r="K84" s="301">
        <f>J84/J86</f>
        <v>0</v>
      </c>
      <c r="L84" s="301">
        <f>K84</f>
        <v>0</v>
      </c>
      <c r="M84" s="46"/>
      <c r="N84" s="47"/>
      <c r="P84" s="333" t="s">
        <v>23</v>
      </c>
      <c r="Q84" s="317">
        <f>COUNTIFS('1. ALL DATA'!$X$5:$X$123,"PROTECTING AND STRENGTHENING COMMUNITIES",'1. ALL DATA'!$R$5:$R$123,"Deferred")</f>
        <v>0</v>
      </c>
      <c r="R84" s="301">
        <f>Q84/Q86</f>
        <v>0</v>
      </c>
      <c r="S84" s="301">
        <f>R84</f>
        <v>0</v>
      </c>
      <c r="T84" s="46"/>
      <c r="U84" s="99"/>
      <c r="W84" s="355" t="s">
        <v>23</v>
      </c>
      <c r="X84" s="317">
        <f>COUNTIFS('1. ALL DATA'!$X$5:$X$123,"PROTECTING AND STRENGTHENING COMMUNITIES",'1. ALL DATA'!$V$5:$V$123,"Deferred")</f>
        <v>0</v>
      </c>
      <c r="Y84" s="301">
        <f>X84/$X$86</f>
        <v>0</v>
      </c>
      <c r="Z84" s="301">
        <f>Y84</f>
        <v>0</v>
      </c>
      <c r="AA84" s="46"/>
      <c r="AB84" s="258"/>
    </row>
    <row r="85" spans="2:28" ht="15.75" customHeight="1">
      <c r="B85" s="49" t="s">
        <v>29</v>
      </c>
      <c r="C85" s="317">
        <f>COUNTIFS('1. ALL DATA'!$X$5:$X$123,"PROTECTING AND STRENGTHENING COMMUNITIES",'1. ALL DATA'!$H$5:$H$123,"Deleted")</f>
        <v>0</v>
      </c>
      <c r="D85" s="301">
        <f>C85/C86</f>
        <v>0</v>
      </c>
      <c r="E85" s="301">
        <f>D85</f>
        <v>0</v>
      </c>
      <c r="F85" s="46"/>
      <c r="G85" s="259" t="s">
        <v>63</v>
      </c>
      <c r="I85" s="333" t="s">
        <v>29</v>
      </c>
      <c r="J85" s="317">
        <f>COUNTIFS('1. ALL DATA'!$X$5:$X$123,"PROTECTING AND STRENGTHENING COMMUNITIES",'1. ALL DATA'!$M$5:$M$123,"Deleted")</f>
        <v>0</v>
      </c>
      <c r="K85" s="301">
        <f>J85/J86</f>
        <v>0</v>
      </c>
      <c r="L85" s="301">
        <f>K85</f>
        <v>0</v>
      </c>
      <c r="M85" s="46"/>
      <c r="N85" s="259" t="s">
        <v>63</v>
      </c>
      <c r="P85" s="333" t="s">
        <v>29</v>
      </c>
      <c r="Q85" s="317">
        <f>COUNTIFS('1. ALL DATA'!$X$5:$X$123,"PROTECTING AND STRENGTHENING COMMUNITIES",'1. ALL DATA'!$R$5:$R$123,"Deleted")</f>
        <v>0</v>
      </c>
      <c r="R85" s="301">
        <f>Q85/Q86</f>
        <v>0</v>
      </c>
      <c r="S85" s="301">
        <f>R85</f>
        <v>0</v>
      </c>
      <c r="T85" s="46"/>
      <c r="U85" s="259" t="s">
        <v>63</v>
      </c>
      <c r="W85" s="355" t="s">
        <v>29</v>
      </c>
      <c r="X85" s="317">
        <f>COUNTIFS('1. ALL DATA'!$X$5:$X$123,"PROTECTING AND STRENGTHENING COMMUNITIES",'1. ALL DATA'!$V$5:$V$123,"Deleted")</f>
        <v>0</v>
      </c>
      <c r="Y85" s="301">
        <f>X85/$X$86</f>
        <v>0</v>
      </c>
      <c r="Z85" s="301">
        <f>Y85</f>
        <v>0</v>
      </c>
      <c r="AA85" s="46"/>
      <c r="AB85" s="259"/>
    </row>
    <row r="86" spans="2:28" ht="15.75" customHeight="1">
      <c r="B86" s="50" t="s">
        <v>31</v>
      </c>
      <c r="C86" s="319">
        <f>SUM(C72:C85)</f>
        <v>36</v>
      </c>
      <c r="D86" s="46"/>
      <c r="E86" s="46"/>
      <c r="F86" s="47"/>
      <c r="G86" s="47"/>
      <c r="I86" s="334" t="s">
        <v>31</v>
      </c>
      <c r="J86" s="319">
        <f>SUM(J72:J85)</f>
        <v>36</v>
      </c>
      <c r="K86" s="46"/>
      <c r="L86" s="46"/>
      <c r="M86" s="47"/>
      <c r="N86" s="47"/>
      <c r="P86" s="334" t="s">
        <v>31</v>
      </c>
      <c r="Q86" s="319">
        <f>SUM(Q72:Q85)</f>
        <v>36</v>
      </c>
      <c r="R86" s="46"/>
      <c r="S86" s="46"/>
      <c r="T86" s="47"/>
      <c r="U86" s="99"/>
      <c r="W86" s="356" t="s">
        <v>31</v>
      </c>
      <c r="X86" s="319">
        <f>SUM(X72:X85)</f>
        <v>36</v>
      </c>
      <c r="Y86" s="46"/>
      <c r="Z86" s="46"/>
      <c r="AA86" s="47"/>
      <c r="AB86" s="258"/>
    </row>
    <row r="87" spans="2:28" ht="15.75" customHeight="1">
      <c r="B87" s="50" t="s">
        <v>32</v>
      </c>
      <c r="C87" s="319">
        <f>C86-C85-C84-C83-C82</f>
        <v>28</v>
      </c>
      <c r="D87" s="47"/>
      <c r="E87" s="47"/>
      <c r="F87" s="47"/>
      <c r="G87" s="47"/>
      <c r="I87" s="334" t="s">
        <v>32</v>
      </c>
      <c r="J87" s="319">
        <f>J86-J85-J84-J83-J82</f>
        <v>33</v>
      </c>
      <c r="K87" s="47"/>
      <c r="L87" s="47"/>
      <c r="M87" s="47"/>
      <c r="N87" s="47"/>
      <c r="P87" s="334" t="s">
        <v>32</v>
      </c>
      <c r="Q87" s="319">
        <f>Q86-Q85-Q84-Q83-Q82</f>
        <v>36</v>
      </c>
      <c r="R87" s="47"/>
      <c r="S87" s="47"/>
      <c r="T87" s="47"/>
      <c r="U87" s="99"/>
      <c r="W87" s="356" t="s">
        <v>32</v>
      </c>
      <c r="X87" s="319">
        <f>X86-X85-X84-X83-X82</f>
        <v>0</v>
      </c>
      <c r="Y87" s="47"/>
      <c r="Z87" s="47"/>
      <c r="AA87" s="47"/>
      <c r="AB87" s="259" t="s">
        <v>63</v>
      </c>
    </row>
    <row r="88" spans="2:28" ht="15.75" customHeight="1">
      <c r="AB88" s="258"/>
    </row>
    <row r="89" spans="2:28" ht="15.75" customHeight="1">
      <c r="AB89" s="258"/>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J22" zoomScale="70" zoomScaleNormal="70" workbookViewId="0"/>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85" t="s">
        <v>244</v>
      </c>
      <c r="N1" s="486"/>
      <c r="O1" s="486"/>
      <c r="P1" s="486"/>
      <c r="Q1" s="486"/>
      <c r="R1" s="486"/>
      <c r="S1" s="486"/>
      <c r="T1" s="486"/>
      <c r="U1" s="486"/>
      <c r="V1" s="486"/>
      <c r="W1" s="486"/>
      <c r="X1" s="486"/>
      <c r="Y1" s="486"/>
      <c r="Z1" s="487"/>
      <c r="AZ1" s="106"/>
      <c r="BA1" s="106"/>
      <c r="BB1" s="106"/>
      <c r="BC1" s="106"/>
    </row>
    <row r="2" spans="2:56" s="2" customFormat="1" ht="35.25">
      <c r="M2" s="488"/>
      <c r="N2" s="489"/>
      <c r="O2" s="489"/>
      <c r="P2" s="489"/>
      <c r="Q2" s="489"/>
      <c r="R2" s="489"/>
      <c r="S2" s="489"/>
      <c r="T2" s="489"/>
      <c r="U2" s="489"/>
      <c r="V2" s="489"/>
      <c r="W2" s="489"/>
      <c r="X2" s="489"/>
      <c r="Y2" s="489"/>
      <c r="Z2" s="490"/>
      <c r="AZ2" s="106"/>
      <c r="BA2" s="106"/>
      <c r="BB2" s="106"/>
      <c r="BC2" s="106"/>
    </row>
    <row r="3" spans="2:56" s="2" customFormat="1" ht="36" thickBot="1">
      <c r="M3" s="491"/>
      <c r="N3" s="492"/>
      <c r="O3" s="492"/>
      <c r="P3" s="492"/>
      <c r="Q3" s="492"/>
      <c r="R3" s="492"/>
      <c r="S3" s="492"/>
      <c r="T3" s="492"/>
      <c r="U3" s="492"/>
      <c r="V3" s="492"/>
      <c r="W3" s="492"/>
      <c r="X3" s="492"/>
      <c r="Y3" s="492"/>
      <c r="Z3" s="493"/>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f>'3. % BY PRIORITY'!U6</f>
        <v>0.9642857142857143</v>
      </c>
      <c r="BC7" s="198" t="e">
        <f>'3. % BY PRIORITY'!AB6</f>
        <v>#DIV/0!</v>
      </c>
      <c r="BD7" s="4"/>
    </row>
    <row r="8" spans="2:56">
      <c r="L8" s="8"/>
      <c r="M8" s="8"/>
      <c r="AY8" s="7" t="s">
        <v>21</v>
      </c>
      <c r="AZ8" s="198">
        <f>'3. % BY PRIORITY'!G9</f>
        <v>0</v>
      </c>
      <c r="BA8" s="198">
        <f>'3. % BY PRIORITY'!N9</f>
        <v>0</v>
      </c>
      <c r="BB8" s="198">
        <f>'3. % BY PRIORITY'!U9</f>
        <v>2.6785714285714284E-2</v>
      </c>
      <c r="BC8" s="198" t="e">
        <f>'3. % BY PRIORITY'!AB9</f>
        <v>#DIV/0!</v>
      </c>
      <c r="BD8" s="4"/>
    </row>
    <row r="9" spans="2:56">
      <c r="L9" s="8"/>
      <c r="M9" s="8"/>
      <c r="AY9" s="7" t="s">
        <v>22</v>
      </c>
      <c r="AZ9" s="198">
        <f>'3. % BY PRIORITY'!G13</f>
        <v>1.1494252873563218E-2</v>
      </c>
      <c r="BA9" s="198">
        <f>'3. % BY PRIORITY'!N13</f>
        <v>9.6153846153846159E-3</v>
      </c>
      <c r="BB9" s="198">
        <f>'3. % BY PRIORITY'!U13</f>
        <v>8.9285714285714281E-3</v>
      </c>
      <c r="BC9" s="198" t="e">
        <f>'3. % BY PRIORITY'!AB13</f>
        <v>#DIV/0!</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c r="AY21" s="5" t="s">
        <v>232</v>
      </c>
      <c r="AZ21" s="108"/>
      <c r="BA21" s="108"/>
      <c r="BB21" s="108"/>
      <c r="BC21" s="108"/>
      <c r="BD21" s="4"/>
    </row>
    <row r="22" spans="12:56">
      <c r="AY22" s="6"/>
      <c r="AZ22" s="109" t="s">
        <v>35</v>
      </c>
      <c r="BA22" s="109" t="s">
        <v>36</v>
      </c>
      <c r="BB22" s="109" t="s">
        <v>37</v>
      </c>
      <c r="BC22" s="109" t="s">
        <v>38</v>
      </c>
      <c r="BD22" s="4"/>
    </row>
    <row r="23" spans="12:56">
      <c r="AY23" s="7" t="s">
        <v>20</v>
      </c>
      <c r="AZ23" s="198">
        <f>'3. % BY PRIORITY'!G28</f>
        <v>1</v>
      </c>
      <c r="BA23" s="198">
        <f>'3. % BY PRIORITY'!N28</f>
        <v>1</v>
      </c>
      <c r="BB23" s="198">
        <f>'3. % BY PRIORITY'!U28</f>
        <v>0.98245614035087714</v>
      </c>
      <c r="BC23" s="198" t="e">
        <f>'3. % BY PRIORITY'!AB28</f>
        <v>#DIV/0!</v>
      </c>
      <c r="BD23" s="4"/>
    </row>
    <row r="24" spans="12:56">
      <c r="L24" s="8"/>
      <c r="M24" s="8"/>
      <c r="AY24" s="7" t="s">
        <v>21</v>
      </c>
      <c r="AZ24" s="198">
        <f>'3. % BY PRIORITY'!G31</f>
        <v>0</v>
      </c>
      <c r="BA24" s="198">
        <f>'3. % BY PRIORITY'!N31</f>
        <v>0</v>
      </c>
      <c r="BB24" s="198">
        <f>'3. % BY PRIORITY'!U31</f>
        <v>1.7543859649122806E-2</v>
      </c>
      <c r="BC24" s="198" t="e">
        <f>'3. % BY PRIORITY'!AB31</f>
        <v>#DIV/0!</v>
      </c>
      <c r="BD24" s="4"/>
    </row>
    <row r="25" spans="12:56">
      <c r="L25" s="8"/>
      <c r="M25" s="8"/>
      <c r="AY25" s="7" t="s">
        <v>22</v>
      </c>
      <c r="AZ25" s="198">
        <f>'3. % BY PRIORITY'!G35</f>
        <v>0</v>
      </c>
      <c r="BA25" s="198">
        <f>'3. % BY PRIORITY'!N35</f>
        <v>0</v>
      </c>
      <c r="BB25" s="198">
        <f>'3. % BY PRIORITY'!U35</f>
        <v>0</v>
      </c>
      <c r="BC25" s="198" t="e">
        <f>'3. % BY PRIORITY'!AB35</f>
        <v>#DIV/0!</v>
      </c>
      <c r="BD25" s="4"/>
    </row>
    <row r="26" spans="12:56">
      <c r="L26" s="8"/>
      <c r="M26" s="8"/>
      <c r="AY26" s="4"/>
      <c r="AZ26" s="108"/>
      <c r="BA26" s="108"/>
      <c r="BB26" s="108"/>
      <c r="BC26" s="108"/>
      <c r="BD26" s="4"/>
    </row>
    <row r="27" spans="12:56">
      <c r="AY27" s="9"/>
      <c r="AZ27" s="108"/>
      <c r="BA27" s="108"/>
      <c r="BB27" s="108"/>
      <c r="BC27" s="108"/>
      <c r="BD27" s="4"/>
    </row>
    <row r="28" spans="12:56">
      <c r="AY28" s="9"/>
      <c r="AZ28" s="108"/>
      <c r="BA28" s="108"/>
      <c r="BB28" s="108"/>
      <c r="BC28" s="108"/>
      <c r="BD28" s="4"/>
    </row>
    <row r="29" spans="12:56">
      <c r="AY29" s="9"/>
      <c r="AZ29" s="108"/>
      <c r="BA29" s="108"/>
      <c r="BB29" s="108"/>
      <c r="BC29" s="108"/>
      <c r="BD29" s="4"/>
    </row>
    <row r="30" spans="12:56">
      <c r="AY30" s="4"/>
      <c r="AZ30" s="108"/>
      <c r="BA30" s="108"/>
      <c r="BB30" s="108"/>
      <c r="BC30" s="108"/>
      <c r="BD30" s="4"/>
    </row>
    <row r="31" spans="12:56">
      <c r="AY31" s="4"/>
      <c r="AZ31" s="108"/>
      <c r="BA31" s="108"/>
      <c r="BB31" s="108"/>
      <c r="BC31" s="108"/>
      <c r="BD31" s="4"/>
    </row>
    <row r="32" spans="12:56">
      <c r="AY32" s="4"/>
      <c r="AZ32" s="108"/>
      <c r="BA32" s="108"/>
      <c r="BB32" s="108"/>
      <c r="BC32" s="108"/>
      <c r="BD32" s="4"/>
    </row>
    <row r="33" spans="11:56">
      <c r="AY33" s="4"/>
      <c r="AZ33" s="108"/>
      <c r="BA33" s="108"/>
      <c r="BB33" s="108"/>
      <c r="BC33" s="108"/>
      <c r="BD33" s="4"/>
    </row>
    <row r="34" spans="11:56">
      <c r="AY34" s="4"/>
      <c r="AZ34" s="108"/>
      <c r="BA34" s="108"/>
      <c r="BB34" s="108"/>
      <c r="BC34" s="108"/>
      <c r="BD34" s="4"/>
    </row>
    <row r="35" spans="11:56">
      <c r="AY35" s="4"/>
      <c r="AZ35" s="108"/>
      <c r="BA35" s="108"/>
      <c r="BB35" s="108"/>
      <c r="BC35" s="108"/>
      <c r="BD35" s="4"/>
    </row>
    <row r="36" spans="11:56">
      <c r="N36" s="22" t="s">
        <v>63</v>
      </c>
      <c r="W36" s="22" t="s">
        <v>63</v>
      </c>
      <c r="AF36" s="22" t="s">
        <v>63</v>
      </c>
      <c r="AO36" s="22" t="s">
        <v>63</v>
      </c>
      <c r="AY36" s="4"/>
      <c r="AZ36" s="108"/>
      <c r="BA36" s="108"/>
      <c r="BB36" s="108"/>
      <c r="BC36" s="108"/>
      <c r="BD36" s="4"/>
    </row>
    <row r="37" spans="11:56">
      <c r="AY37" s="5" t="s">
        <v>233</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f>'3. % BY PRIORITY'!N50</f>
        <v>1</v>
      </c>
      <c r="BB39" s="198">
        <f>'3. % BY PRIORITY'!U50</f>
        <v>0.94736842105263153</v>
      </c>
      <c r="BC39" s="198" t="e">
        <f>'3. % BY PRIORITY'!AB50</f>
        <v>#DIV/0!</v>
      </c>
      <c r="BD39" s="10"/>
    </row>
    <row r="40" spans="11:56">
      <c r="K40" s="8"/>
      <c r="L40" s="8"/>
      <c r="AY40" s="7" t="s">
        <v>21</v>
      </c>
      <c r="AZ40" s="198">
        <f>'3. % BY PRIORITY'!G53</f>
        <v>0</v>
      </c>
      <c r="BA40" s="198">
        <f>'3. % BY PRIORITY'!N53</f>
        <v>0</v>
      </c>
      <c r="BB40" s="198">
        <f>'3. % BY PRIORITY'!U53</f>
        <v>5.2631578947368418E-2</v>
      </c>
      <c r="BC40" s="198" t="e">
        <f>'3. % BY PRIORITY'!AB53</f>
        <v>#DIV/0!</v>
      </c>
      <c r="BD40" s="10"/>
    </row>
    <row r="41" spans="11:56">
      <c r="K41" s="8"/>
      <c r="L41" s="8"/>
      <c r="AY41" s="7" t="s">
        <v>22</v>
      </c>
      <c r="AZ41" s="198">
        <f>'3. % BY PRIORITY'!G57</f>
        <v>0</v>
      </c>
      <c r="BA41" s="198">
        <f>'3. % BY PRIORITY'!N57</f>
        <v>0</v>
      </c>
      <c r="BB41" s="198">
        <f>'3. % BY PRIORITY'!U57</f>
        <v>0</v>
      </c>
      <c r="BC41" s="198" t="e">
        <f>'3. % BY PRIORITY'!AB57</f>
        <v>#DIV/0!</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234</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0.9642857142857143</v>
      </c>
      <c r="BA55" s="198">
        <f>'3. % BY PRIORITY'!N72</f>
        <v>0.96969696969696972</v>
      </c>
      <c r="BB55" s="198">
        <f>'3. % BY PRIORITY'!U72</f>
        <v>0.94444444444444442</v>
      </c>
      <c r="BC55" s="198" t="e">
        <f>'3. % BY PRIORITY'!AB72</f>
        <v>#DIV/0!</v>
      </c>
      <c r="BD55" s="4"/>
    </row>
    <row r="56" spans="12:56">
      <c r="L56" s="8"/>
      <c r="M56" s="8"/>
      <c r="AY56" s="7" t="s">
        <v>21</v>
      </c>
      <c r="AZ56" s="198">
        <f>'3. % BY PRIORITY'!G75</f>
        <v>0</v>
      </c>
      <c r="BA56" s="198">
        <f>'3. % BY PRIORITY'!N75</f>
        <v>0</v>
      </c>
      <c r="BB56" s="198">
        <f>'3. % BY PRIORITY'!U75</f>
        <v>2.7777777777777776E-2</v>
      </c>
      <c r="BC56" s="198" t="e">
        <f>'3. % BY PRIORITY'!AB75</f>
        <v>#DIV/0!</v>
      </c>
      <c r="BD56" s="4"/>
    </row>
    <row r="57" spans="12:56">
      <c r="L57" s="8"/>
      <c r="M57" s="8"/>
      <c r="AY57" s="7" t="s">
        <v>22</v>
      </c>
      <c r="AZ57" s="198">
        <f>'3. % BY PRIORITY'!G79</f>
        <v>3.5714285714285712E-2</v>
      </c>
      <c r="BA57" s="198">
        <f>'3. % BY PRIORITY'!N79</f>
        <v>3.0303030303030304E-2</v>
      </c>
      <c r="BB57" s="198">
        <f>'3. % BY PRIORITY'!U79</f>
        <v>2.7777777777777776E-2</v>
      </c>
      <c r="BC57" s="198" t="e">
        <f>'3. % BY PRIORITY'!AB79</f>
        <v>#DIV/0!</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topLeftCell="I1" zoomScale="70" zoomScaleNormal="70" workbookViewId="0">
      <pane ySplit="1" topLeftCell="A2" activePane="bottomLeft" state="frozen"/>
      <selection pane="bottomLeft" activeCell="A156" sqref="A156"/>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7" customWidth="1"/>
    <col min="28" max="16384" width="9.140625" style="61"/>
  </cols>
  <sheetData>
    <row r="1" spans="1:27" s="59" customFormat="1" ht="20.25">
      <c r="A1" s="223"/>
      <c r="B1" s="224" t="s">
        <v>14</v>
      </c>
      <c r="C1" s="225"/>
      <c r="D1" s="225"/>
      <c r="E1" s="225"/>
      <c r="F1" s="226"/>
      <c r="H1" s="224" t="s">
        <v>15</v>
      </c>
      <c r="I1" s="227"/>
      <c r="J1" s="223"/>
      <c r="K1" s="223"/>
      <c r="L1" s="223"/>
      <c r="M1" s="228"/>
      <c r="O1" s="223" t="s">
        <v>16</v>
      </c>
      <c r="P1" s="223"/>
      <c r="Q1" s="223"/>
      <c r="R1" s="223"/>
      <c r="S1" s="223"/>
      <c r="T1" s="229"/>
      <c r="V1" s="223" t="s">
        <v>17</v>
      </c>
      <c r="W1" s="223"/>
      <c r="X1" s="223"/>
      <c r="Y1" s="223"/>
      <c r="Z1" s="223"/>
      <c r="AA1" s="274"/>
    </row>
    <row r="2" spans="1:27" ht="15.75">
      <c r="A2" s="68"/>
      <c r="B2" s="68"/>
      <c r="C2" s="68"/>
      <c r="D2" s="68"/>
      <c r="E2" s="68"/>
      <c r="F2" s="60"/>
      <c r="H2" s="69"/>
      <c r="I2" s="69"/>
      <c r="J2" s="69"/>
      <c r="K2" s="69"/>
      <c r="L2" s="69"/>
      <c r="M2" s="103"/>
      <c r="O2" s="69"/>
      <c r="P2" s="69"/>
      <c r="Q2" s="69"/>
      <c r="R2" s="69"/>
      <c r="S2" s="69"/>
      <c r="T2" s="91"/>
      <c r="V2" s="69"/>
      <c r="W2" s="69"/>
      <c r="X2" s="69"/>
      <c r="Y2" s="69"/>
      <c r="Z2" s="69"/>
      <c r="AA2" s="252"/>
    </row>
    <row r="3" spans="1:27" s="64" customFormat="1" ht="15.75">
      <c r="A3" s="363" t="s">
        <v>77</v>
      </c>
      <c r="B3" s="357"/>
      <c r="C3" s="357"/>
      <c r="D3" s="357"/>
      <c r="E3" s="357"/>
      <c r="F3" s="358"/>
      <c r="H3" s="363" t="s">
        <v>77</v>
      </c>
      <c r="I3" s="357"/>
      <c r="J3" s="357"/>
      <c r="K3" s="357"/>
      <c r="L3" s="357"/>
      <c r="M3" s="358"/>
      <c r="O3" s="363" t="s">
        <v>77</v>
      </c>
      <c r="P3" s="357"/>
      <c r="Q3" s="357"/>
      <c r="R3" s="357"/>
      <c r="S3" s="357"/>
      <c r="T3" s="358"/>
      <c r="V3" s="363" t="s">
        <v>77</v>
      </c>
      <c r="W3" s="357"/>
      <c r="X3" s="357"/>
      <c r="Y3" s="357"/>
      <c r="Z3" s="357"/>
      <c r="AA3" s="358"/>
    </row>
    <row r="4" spans="1:27" ht="42" customHeight="1">
      <c r="A4" s="359" t="s">
        <v>24</v>
      </c>
      <c r="B4" s="359" t="s">
        <v>25</v>
      </c>
      <c r="C4" s="359" t="s">
        <v>19</v>
      </c>
      <c r="D4" s="359" t="s">
        <v>49</v>
      </c>
      <c r="E4" s="359" t="s">
        <v>30</v>
      </c>
      <c r="F4" s="360" t="s">
        <v>50</v>
      </c>
      <c r="H4" s="359" t="s">
        <v>24</v>
      </c>
      <c r="I4" s="359" t="s">
        <v>25</v>
      </c>
      <c r="J4" s="359" t="s">
        <v>19</v>
      </c>
      <c r="K4" s="359" t="s">
        <v>49</v>
      </c>
      <c r="L4" s="359" t="s">
        <v>30</v>
      </c>
      <c r="M4" s="360" t="s">
        <v>50</v>
      </c>
      <c r="O4" s="359" t="s">
        <v>24</v>
      </c>
      <c r="P4" s="359" t="s">
        <v>25</v>
      </c>
      <c r="Q4" s="359" t="s">
        <v>19</v>
      </c>
      <c r="R4" s="359" t="s">
        <v>49</v>
      </c>
      <c r="S4" s="359" t="s">
        <v>30</v>
      </c>
      <c r="T4" s="361" t="s">
        <v>50</v>
      </c>
      <c r="V4" s="359" t="s">
        <v>24</v>
      </c>
      <c r="W4" s="359" t="s">
        <v>25</v>
      </c>
      <c r="X4" s="359" t="s">
        <v>19</v>
      </c>
      <c r="Y4" s="359" t="s">
        <v>49</v>
      </c>
      <c r="Z4" s="359" t="s">
        <v>30</v>
      </c>
      <c r="AA4" s="362"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5"/>
    </row>
    <row r="6" spans="1:27" ht="21.75" customHeight="1">
      <c r="A6" s="295" t="s">
        <v>46</v>
      </c>
      <c r="B6" s="63">
        <f>COUNTIFS('1. ALL DATA'!$Y$5:$Y$123,"LEADER OF THE COUNCIL",'1. ALL DATA'!$H$5:$H$123,"Fully Achieved")</f>
        <v>7</v>
      </c>
      <c r="C6" s="126">
        <f>B6/B20</f>
        <v>0.21212121212121213</v>
      </c>
      <c r="D6" s="494">
        <f>C6+C7</f>
        <v>0.60606060606060608</v>
      </c>
      <c r="E6" s="126">
        <f>B6/B21</f>
        <v>0.35</v>
      </c>
      <c r="F6" s="481">
        <f>E6+E7</f>
        <v>1</v>
      </c>
      <c r="H6" s="295" t="s">
        <v>46</v>
      </c>
      <c r="I6" s="72">
        <f>COUNTIFS('1. ALL DATA'!$Y$5:$Y$123,"LEADER OF THE COUNCIL",'1. ALL DATA'!$M$5:$M$123,"Fully Achieved")</f>
        <v>10</v>
      </c>
      <c r="J6" s="126">
        <f>I6/I20</f>
        <v>0.30303030303030304</v>
      </c>
      <c r="K6" s="494">
        <f>J6+J7</f>
        <v>0.8484848484848484</v>
      </c>
      <c r="L6" s="126">
        <f>I6/I21</f>
        <v>0.35714285714285715</v>
      </c>
      <c r="M6" s="481">
        <f>L6+L7</f>
        <v>1</v>
      </c>
      <c r="O6" s="295" t="s">
        <v>46</v>
      </c>
      <c r="P6" s="72">
        <f>COUNTIFS('1. ALL DATA'!$Y$5:$Y$123,"LEADER OF THE COUNCIL",'1. ALL DATA'!$R$5:$R$123,"Fully Achieved")</f>
        <v>14</v>
      </c>
      <c r="Q6" s="126">
        <f>P6/P20</f>
        <v>0.42424242424242425</v>
      </c>
      <c r="R6" s="494">
        <f>Q6+Q7</f>
        <v>0.93939393939393945</v>
      </c>
      <c r="S6" s="126">
        <f>P6/P21</f>
        <v>0.4375</v>
      </c>
      <c r="T6" s="481">
        <f>S6+S7</f>
        <v>0.96875</v>
      </c>
      <c r="V6" s="295" t="s">
        <v>41</v>
      </c>
      <c r="W6" s="127">
        <f>COUNTIFS('1. ALL DATA'!$Y$5:$Y$123,"LEADER OF THE COUNCIL",'1. ALL DATA'!$V$5:$V$123,"Fully Achieved")</f>
        <v>0</v>
      </c>
      <c r="X6" s="126">
        <f>W6/$W$20</f>
        <v>0</v>
      </c>
      <c r="Y6" s="494">
        <f>X6+X7</f>
        <v>0</v>
      </c>
      <c r="Z6" s="126" t="e">
        <f>W6/$W$21</f>
        <v>#DIV/0!</v>
      </c>
      <c r="AA6" s="481" t="e">
        <f>Z6+Z7</f>
        <v>#DIV/0!</v>
      </c>
    </row>
    <row r="7" spans="1:27" ht="18.75" customHeight="1">
      <c r="A7" s="295" t="s">
        <v>42</v>
      </c>
      <c r="B7" s="63">
        <f>COUNTIFS('1. ALL DATA'!$Y$5:$Y$123,"LEADER OF THE COUNCIL",'1. ALL DATA'!$H$5:$H$123,"On track to be achieved")</f>
        <v>13</v>
      </c>
      <c r="C7" s="126">
        <f>B7/B20</f>
        <v>0.39393939393939392</v>
      </c>
      <c r="D7" s="494"/>
      <c r="E7" s="126">
        <f>B7/B21</f>
        <v>0.65</v>
      </c>
      <c r="F7" s="481"/>
      <c r="H7" s="295" t="s">
        <v>42</v>
      </c>
      <c r="I7" s="72">
        <f>COUNTIFS('1. ALL DATA'!$Y$5:$Y$123,"LEADER OF THE COUNCIL",'1. ALL DATA'!$M$5:$M$123,"On track to be achieved")</f>
        <v>18</v>
      </c>
      <c r="J7" s="126">
        <f>I7/I20</f>
        <v>0.54545454545454541</v>
      </c>
      <c r="K7" s="494"/>
      <c r="L7" s="126">
        <f>I7/I21</f>
        <v>0.6428571428571429</v>
      </c>
      <c r="M7" s="481"/>
      <c r="O7" s="295" t="s">
        <v>42</v>
      </c>
      <c r="P7" s="72">
        <f>COUNTIFS('1. ALL DATA'!$Y$5:$Y$123,"LEADER OF THE COUNCIL",'1. ALL DATA'!$R$5:$R$123,"On track to be achieved")</f>
        <v>17</v>
      </c>
      <c r="Q7" s="126">
        <f>P7/P20</f>
        <v>0.51515151515151514</v>
      </c>
      <c r="R7" s="494"/>
      <c r="S7" s="126">
        <f>P7/P21</f>
        <v>0.53125</v>
      </c>
      <c r="T7" s="481"/>
      <c r="V7" s="295" t="s">
        <v>83</v>
      </c>
      <c r="W7" s="127">
        <f>COUNTIFS('1. ALL DATA'!$Y$5:$Y$123,"LEADER OF THE COUNCIL",'1. ALL DATA'!$V$5:$V$123,"Numerical Outturn Within 5% Tolerance")</f>
        <v>0</v>
      </c>
      <c r="X7" s="150">
        <f>W7/$W$20</f>
        <v>0</v>
      </c>
      <c r="Y7" s="494"/>
      <c r="Z7" s="150" t="e">
        <f t="shared" ref="Z7:Z14" si="0">W7/$W$21</f>
        <v>#DIV/0!</v>
      </c>
      <c r="AA7" s="481"/>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64"/>
      <c r="Y8" s="185"/>
      <c r="Z8" s="364"/>
      <c r="AA8" s="186"/>
    </row>
    <row r="9" spans="1:27" ht="21" customHeight="1">
      <c r="A9" s="476" t="s">
        <v>27</v>
      </c>
      <c r="B9" s="500">
        <f>COUNTIFS('1. ALL DATA'!$Y$5:$Y$123,"LEADER OF THE COUNCIL",'1. ALL DATA'!$H$5:$H$123,"In danger of falling behind target")</f>
        <v>0</v>
      </c>
      <c r="C9" s="494">
        <f>B9/B20</f>
        <v>0</v>
      </c>
      <c r="D9" s="494">
        <f>C9</f>
        <v>0</v>
      </c>
      <c r="E9" s="494">
        <f>B9/B21</f>
        <v>0</v>
      </c>
      <c r="F9" s="479">
        <f>E9</f>
        <v>0</v>
      </c>
      <c r="H9" s="476" t="s">
        <v>27</v>
      </c>
      <c r="I9" s="496">
        <f>COUNTIFS('1. ALL DATA'!$Y$5:$Y$123,"LEADER OF THE COUNCIL",'1. ALL DATA'!$M$5:$M$123,"In danger of falling behind target")</f>
        <v>0</v>
      </c>
      <c r="J9" s="494">
        <f>I9/I20</f>
        <v>0</v>
      </c>
      <c r="K9" s="494">
        <f>J9</f>
        <v>0</v>
      </c>
      <c r="L9" s="494">
        <f>I9/I21</f>
        <v>0</v>
      </c>
      <c r="M9" s="479">
        <f>L9</f>
        <v>0</v>
      </c>
      <c r="O9" s="476" t="s">
        <v>27</v>
      </c>
      <c r="P9" s="496">
        <f>COUNTIFS('1. ALL DATA'!$Y$5:$Y$123,"LEADER OF THE COUNCIL",'1. ALL DATA'!$R$5:$R$123,"In danger of falling behind target")</f>
        <v>1</v>
      </c>
      <c r="Q9" s="494">
        <f>P9/P20</f>
        <v>3.0303030303030304E-2</v>
      </c>
      <c r="R9" s="494">
        <f>Q9</f>
        <v>3.0303030303030304E-2</v>
      </c>
      <c r="S9" s="494">
        <f>P9/P21</f>
        <v>3.125E-2</v>
      </c>
      <c r="T9" s="479">
        <f>S9</f>
        <v>3.125E-2</v>
      </c>
      <c r="V9" s="297" t="s">
        <v>84</v>
      </c>
      <c r="W9" s="276">
        <f>COUNTIFS('1. ALL DATA'!$Y$5:$Y$123,"LEADER OF THE COUNCIL",'1. ALL DATA'!$V$5:$V$123,"Numerical Outturn Within 10% Tolerance")</f>
        <v>0</v>
      </c>
      <c r="X9" s="150">
        <f t="shared" ref="X9:X19" si="1">W9/$W$20</f>
        <v>0</v>
      </c>
      <c r="Y9" s="497">
        <f>SUM(X9:X11)</f>
        <v>0</v>
      </c>
      <c r="Z9" s="150" t="e">
        <f t="shared" si="0"/>
        <v>#DIV/0!</v>
      </c>
      <c r="AA9" s="479" t="e">
        <f>SUM(Z9:Z11)</f>
        <v>#DIV/0!</v>
      </c>
    </row>
    <row r="10" spans="1:27" ht="20.25" customHeight="1">
      <c r="A10" s="476"/>
      <c r="B10" s="500"/>
      <c r="C10" s="494"/>
      <c r="D10" s="494"/>
      <c r="E10" s="494"/>
      <c r="F10" s="479"/>
      <c r="H10" s="476"/>
      <c r="I10" s="496"/>
      <c r="J10" s="494"/>
      <c r="K10" s="494"/>
      <c r="L10" s="494"/>
      <c r="M10" s="479"/>
      <c r="O10" s="476"/>
      <c r="P10" s="496"/>
      <c r="Q10" s="494"/>
      <c r="R10" s="494"/>
      <c r="S10" s="494"/>
      <c r="T10" s="479"/>
      <c r="V10" s="297" t="s">
        <v>85</v>
      </c>
      <c r="W10" s="276">
        <f>COUNTIFS('1. ALL DATA'!$Y$5:$Y$123,"LEADER OF THE COUNCIL",'1. ALL DATA'!$V$5:$V$123,"Target Partially Met")</f>
        <v>0</v>
      </c>
      <c r="X10" s="150">
        <f t="shared" si="1"/>
        <v>0</v>
      </c>
      <c r="Y10" s="498"/>
      <c r="Z10" s="150" t="e">
        <f t="shared" si="0"/>
        <v>#DIV/0!</v>
      </c>
      <c r="AA10" s="479"/>
    </row>
    <row r="11" spans="1:27" ht="15.75" customHeight="1">
      <c r="A11" s="476"/>
      <c r="B11" s="500"/>
      <c r="C11" s="494"/>
      <c r="D11" s="494"/>
      <c r="E11" s="494"/>
      <c r="F11" s="479"/>
      <c r="H11" s="476"/>
      <c r="I11" s="496"/>
      <c r="J11" s="494"/>
      <c r="K11" s="494"/>
      <c r="L11" s="494"/>
      <c r="M11" s="479"/>
      <c r="O11" s="476"/>
      <c r="P11" s="496"/>
      <c r="Q11" s="494"/>
      <c r="R11" s="494"/>
      <c r="S11" s="494"/>
      <c r="T11" s="479"/>
      <c r="V11" s="297" t="s">
        <v>87</v>
      </c>
      <c r="W11" s="276">
        <f>COUNTIFS('1. ALL DATA'!$Y$5:$Y$123,"LEADER OF THE COUNCIL",'1. ALL DATA'!$V$5:$V$123,"Completion Date Within Reasonable Tolerance")</f>
        <v>0</v>
      </c>
      <c r="X11" s="150">
        <f t="shared" si="1"/>
        <v>0</v>
      </c>
      <c r="Y11" s="499"/>
      <c r="Z11" s="150" t="e">
        <f t="shared" si="0"/>
        <v>#DIV/0!</v>
      </c>
      <c r="AA11" s="479"/>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64"/>
      <c r="Y12" s="185"/>
      <c r="Z12" s="364"/>
      <c r="AA12" s="186"/>
    </row>
    <row r="13" spans="1:27" ht="20.25" customHeight="1">
      <c r="A13" s="296" t="s">
        <v>43</v>
      </c>
      <c r="B13" s="63">
        <f>COUNTIFS('1. ALL DATA'!$Y$5:$Y$123,"LEADER OF THE COUNCIL",'1. ALL DATA'!$H$5:$H$123,"Completed behind schedule")</f>
        <v>0</v>
      </c>
      <c r="C13" s="275">
        <f>B13/B20</f>
        <v>0</v>
      </c>
      <c r="D13" s="494">
        <f>C13+C14</f>
        <v>0</v>
      </c>
      <c r="E13" s="126">
        <f>B13/B21</f>
        <v>0</v>
      </c>
      <c r="F13" s="495">
        <f>E13+E14</f>
        <v>0</v>
      </c>
      <c r="H13" s="296" t="s">
        <v>43</v>
      </c>
      <c r="I13" s="72">
        <f>COUNTIFS('1. ALL DATA'!$Y$5:$Y$123,"LEADER OF THE COUNCIL",'1. ALL DATA'!$M$5:$M$123,"Completed behind schedule")</f>
        <v>0</v>
      </c>
      <c r="J13" s="126">
        <f>I13/I20</f>
        <v>0</v>
      </c>
      <c r="K13" s="494">
        <f>J13+J14</f>
        <v>0</v>
      </c>
      <c r="L13" s="126">
        <f>I13/I21</f>
        <v>0</v>
      </c>
      <c r="M13" s="495">
        <f>L13+L14</f>
        <v>0</v>
      </c>
      <c r="O13" s="296" t="s">
        <v>43</v>
      </c>
      <c r="P13" s="72">
        <f>COUNTIFS('1. ALL DATA'!$Y$5:$Y$123,"LEADER OF THE COUNCIL",'1. ALL DATA'!$R$5:$R$123,"Completed behind schedule")</f>
        <v>0</v>
      </c>
      <c r="Q13" s="126">
        <f>P13/P20</f>
        <v>0</v>
      </c>
      <c r="R13" s="494">
        <f>Q13+Q14</f>
        <v>0</v>
      </c>
      <c r="S13" s="126">
        <f>P13/P21</f>
        <v>0</v>
      </c>
      <c r="T13" s="495">
        <f>S13+S14</f>
        <v>0</v>
      </c>
      <c r="V13" s="296" t="s">
        <v>86</v>
      </c>
      <c r="W13" s="276">
        <f>COUNTIFS('1. ALL DATA'!$Y$5:$Y$123,"LEADER OF THE COUNCIL",'1. ALL DATA'!$V$5:$V$123,"Completed Significantly After Target Deadline")</f>
        <v>0</v>
      </c>
      <c r="X13" s="150">
        <f t="shared" si="1"/>
        <v>0</v>
      </c>
      <c r="Y13" s="494">
        <f>X13+X14</f>
        <v>0</v>
      </c>
      <c r="Z13" s="150" t="e">
        <f t="shared" si="0"/>
        <v>#DIV/0!</v>
      </c>
      <c r="AA13" s="495" t="e">
        <f>Z13+Z14</f>
        <v>#DIV/0!</v>
      </c>
    </row>
    <row r="14" spans="1:27" ht="20.25" customHeight="1">
      <c r="A14" s="296" t="s">
        <v>28</v>
      </c>
      <c r="B14" s="63">
        <f>COUNTIFS('1. ALL DATA'!$Y$5:$Y$123,"LEADER OF THE COUNCIL",'1. ALL DATA'!$H$5:$H$123,"Off target")</f>
        <v>0</v>
      </c>
      <c r="C14" s="275">
        <f>B14/B20</f>
        <v>0</v>
      </c>
      <c r="D14" s="494"/>
      <c r="E14" s="126">
        <f>B14/B21</f>
        <v>0</v>
      </c>
      <c r="F14" s="495"/>
      <c r="H14" s="296" t="s">
        <v>28</v>
      </c>
      <c r="I14" s="72">
        <f>COUNTIFS('1. ALL DATA'!$Y$5:$Y$123,"LEADER OF THE COUNCIL",'1. ALL DATA'!$M$5:$M$123,"Off target")</f>
        <v>0</v>
      </c>
      <c r="J14" s="126">
        <f>I14/I20</f>
        <v>0</v>
      </c>
      <c r="K14" s="494"/>
      <c r="L14" s="126">
        <f>I14/I21</f>
        <v>0</v>
      </c>
      <c r="M14" s="495"/>
      <c r="O14" s="296" t="s">
        <v>28</v>
      </c>
      <c r="P14" s="72">
        <f>COUNTIFS('1. ALL DATA'!$Y$5:$Y$123,"LEADER OF THE COUNCIL",'1. ALL DATA'!$R$5:$R$123,"Off target")</f>
        <v>0</v>
      </c>
      <c r="Q14" s="126">
        <f>P14/P20</f>
        <v>0</v>
      </c>
      <c r="R14" s="494"/>
      <c r="S14" s="126">
        <f>P14/P21</f>
        <v>0</v>
      </c>
      <c r="T14" s="495"/>
      <c r="V14" s="296" t="s">
        <v>28</v>
      </c>
      <c r="W14" s="276">
        <f>COUNTIFS('1. ALL DATA'!$Y$5:$Y$123,"LEADER OF THE COUNCIL",'1. ALL DATA'!$V$5:$V$123,"Off Target")</f>
        <v>0</v>
      </c>
      <c r="X14" s="150">
        <f t="shared" si="1"/>
        <v>0</v>
      </c>
      <c r="Y14" s="494"/>
      <c r="Z14" s="150" t="e">
        <f t="shared" si="0"/>
        <v>#DIV/0!</v>
      </c>
      <c r="AA14" s="495"/>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6"/>
      <c r="W15" s="191"/>
      <c r="X15" s="364"/>
      <c r="Y15" s="192"/>
      <c r="Z15" s="193"/>
      <c r="AA15" s="256"/>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1</v>
      </c>
      <c r="Q16" s="78">
        <f>P16/P20</f>
        <v>3.0303030303030304E-2</v>
      </c>
      <c r="R16" s="78">
        <f>Q16</f>
        <v>3.0303030303030304E-2</v>
      </c>
      <c r="S16" s="79"/>
      <c r="T16" s="99"/>
      <c r="V16" s="63" t="s">
        <v>2</v>
      </c>
      <c r="W16" s="48">
        <f>COUNTIFS('1. ALL DATA'!$Y$5:$Y$123,"LEADER OF THE COUNCIL",'1. ALL DATA'!$V$5:$V$123,"not yet due")</f>
        <v>0</v>
      </c>
      <c r="X16" s="150">
        <f t="shared" si="1"/>
        <v>0</v>
      </c>
      <c r="Y16" s="78">
        <f>X16</f>
        <v>0</v>
      </c>
      <c r="Z16" s="79"/>
      <c r="AA16" s="258"/>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0</v>
      </c>
      <c r="Q17" s="78">
        <f>P17/P20</f>
        <v>0</v>
      </c>
      <c r="R17" s="78">
        <f>Q17</f>
        <v>0</v>
      </c>
      <c r="S17" s="79"/>
      <c r="T17" s="100"/>
      <c r="V17" s="65" t="s">
        <v>47</v>
      </c>
      <c r="W17" s="48">
        <f>COUNTIFS('1. ALL DATA'!$Y$5:$Y$123,"LEADER OF THE COUNCIL",'1. ALL DATA'!$V$5:$V$123,"Update not provided")</f>
        <v>33</v>
      </c>
      <c r="X17" s="150">
        <f t="shared" si="1"/>
        <v>1</v>
      </c>
      <c r="Y17" s="78">
        <f>X17</f>
        <v>1</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DATA'!$Y$5:$Y$123,"LEADER OF THE COUNCIL",'1. ALL DATA'!$V$5:$V$123,"Deferred")</f>
        <v>0</v>
      </c>
      <c r="X18" s="150">
        <f t="shared" si="1"/>
        <v>0</v>
      </c>
      <c r="Y18" s="81">
        <f>X18</f>
        <v>0</v>
      </c>
      <c r="Z18" s="80"/>
      <c r="AA18" s="258"/>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DATA'!$Y$5:$Y$123,"LEADER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33</v>
      </c>
      <c r="X20" s="80"/>
      <c r="Y20" s="80"/>
      <c r="Z20" s="52"/>
      <c r="AA20" s="258"/>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32</v>
      </c>
      <c r="Q21" s="52"/>
      <c r="R21" s="52"/>
      <c r="S21" s="52"/>
      <c r="T21" s="99"/>
      <c r="V21" s="50" t="s">
        <v>32</v>
      </c>
      <c r="W21" s="87">
        <f>W20-W19-W18-W17-W16</f>
        <v>0</v>
      </c>
      <c r="X21" s="52"/>
      <c r="Y21" s="52"/>
      <c r="Z21" s="52"/>
      <c r="AA21" s="258"/>
    </row>
    <row r="22" spans="1:27" ht="15.75" customHeight="1">
      <c r="V22" s="66"/>
      <c r="W22" s="64"/>
      <c r="X22" s="64"/>
      <c r="Y22" s="64"/>
      <c r="Z22" s="52"/>
      <c r="AA22" s="258"/>
    </row>
    <row r="23" spans="1:27" ht="15.75" customHeight="1"/>
    <row r="24" spans="1:27" s="64" customFormat="1" ht="15.75" customHeight="1">
      <c r="A24" s="66"/>
      <c r="E24" s="52"/>
      <c r="F24" s="1"/>
      <c r="H24" s="66"/>
      <c r="L24" s="52"/>
      <c r="M24" s="1"/>
      <c r="O24" s="66"/>
      <c r="S24" s="52"/>
      <c r="T24" s="96"/>
      <c r="AA24" s="258"/>
    </row>
    <row r="25" spans="1:27" ht="15" customHeight="1">
      <c r="Z25" s="89"/>
    </row>
    <row r="26" spans="1:27" s="64" customFormat="1" ht="15.75">
      <c r="A26" s="363" t="s">
        <v>95</v>
      </c>
      <c r="B26" s="357"/>
      <c r="C26" s="357"/>
      <c r="D26" s="357"/>
      <c r="E26" s="357"/>
      <c r="F26" s="358"/>
      <c r="H26" s="363" t="s">
        <v>95</v>
      </c>
      <c r="I26" s="357"/>
      <c r="J26" s="357"/>
      <c r="K26" s="357"/>
      <c r="L26" s="357"/>
      <c r="M26" s="358"/>
      <c r="O26" s="363" t="s">
        <v>95</v>
      </c>
      <c r="P26" s="357"/>
      <c r="Q26" s="357"/>
      <c r="R26" s="357"/>
      <c r="S26" s="357"/>
      <c r="T26" s="358"/>
      <c r="V26" s="363" t="s">
        <v>95</v>
      </c>
      <c r="W26" s="357"/>
      <c r="X26" s="357"/>
      <c r="Y26" s="357"/>
      <c r="Z26" s="357"/>
      <c r="AA26" s="358"/>
    </row>
    <row r="27" spans="1:27" ht="42" customHeight="1">
      <c r="A27" s="359" t="s">
        <v>24</v>
      </c>
      <c r="B27" s="359" t="s">
        <v>25</v>
      </c>
      <c r="C27" s="359" t="s">
        <v>19</v>
      </c>
      <c r="D27" s="359" t="s">
        <v>49</v>
      </c>
      <c r="E27" s="359" t="s">
        <v>30</v>
      </c>
      <c r="F27" s="360" t="s">
        <v>50</v>
      </c>
      <c r="H27" s="359" t="s">
        <v>24</v>
      </c>
      <c r="I27" s="359" t="s">
        <v>25</v>
      </c>
      <c r="J27" s="359" t="s">
        <v>19</v>
      </c>
      <c r="K27" s="359" t="s">
        <v>49</v>
      </c>
      <c r="L27" s="359" t="s">
        <v>30</v>
      </c>
      <c r="M27" s="360" t="s">
        <v>50</v>
      </c>
      <c r="O27" s="359" t="s">
        <v>24</v>
      </c>
      <c r="P27" s="359" t="s">
        <v>25</v>
      </c>
      <c r="Q27" s="359" t="s">
        <v>19</v>
      </c>
      <c r="R27" s="359" t="s">
        <v>49</v>
      </c>
      <c r="S27" s="359" t="s">
        <v>30</v>
      </c>
      <c r="T27" s="361" t="s">
        <v>50</v>
      </c>
      <c r="V27" s="359" t="s">
        <v>24</v>
      </c>
      <c r="W27" s="359" t="s">
        <v>25</v>
      </c>
      <c r="X27" s="359" t="s">
        <v>19</v>
      </c>
      <c r="Y27" s="359" t="s">
        <v>49</v>
      </c>
      <c r="Z27" s="359" t="s">
        <v>30</v>
      </c>
      <c r="AA27" s="362"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5"/>
    </row>
    <row r="29" spans="1:27" ht="21.75" customHeight="1">
      <c r="A29" s="295" t="s">
        <v>46</v>
      </c>
      <c r="B29" s="72">
        <f>COUNTIFS('1. ALL DATA'!$Y$5:$Y$123,"CULTURAL SERVICES",'1. ALL DATA'!$H$5:$H$123,"Fully Achieved")</f>
        <v>7</v>
      </c>
      <c r="C29" s="126">
        <f>B29/B43</f>
        <v>0.30434782608695654</v>
      </c>
      <c r="D29" s="494">
        <f>C29+C30</f>
        <v>0.91304347826086962</v>
      </c>
      <c r="E29" s="126">
        <f>B29/B44</f>
        <v>0.33333333333333331</v>
      </c>
      <c r="F29" s="481">
        <f>E29+E30</f>
        <v>1</v>
      </c>
      <c r="H29" s="295" t="s">
        <v>46</v>
      </c>
      <c r="I29" s="72">
        <f>COUNTIFS('1. ALL DATA'!$Y$5:$Y$123,"CULTURAL SERVICES",'1. ALL DATA'!$M$5:$M$123,"Fully Achieved")</f>
        <v>11</v>
      </c>
      <c r="J29" s="126">
        <f>I29/I43</f>
        <v>0.47826086956521741</v>
      </c>
      <c r="K29" s="494">
        <f>J29+J30</f>
        <v>0.95652173913043481</v>
      </c>
      <c r="L29" s="126">
        <f>I29/I44</f>
        <v>0.5</v>
      </c>
      <c r="M29" s="481">
        <f>L29+L30</f>
        <v>1</v>
      </c>
      <c r="O29" s="295" t="s">
        <v>46</v>
      </c>
      <c r="P29" s="72">
        <f>COUNTIFS('1. ALL DATA'!$Y$5:$Y$123,"CULTURAL SERVICES",'1. ALL DATA'!$R$5:$R$123,"Fully Achieved")</f>
        <v>17</v>
      </c>
      <c r="Q29" s="126">
        <f>P29/P43</f>
        <v>0.73913043478260865</v>
      </c>
      <c r="R29" s="494">
        <f>Q29+Q30</f>
        <v>1</v>
      </c>
      <c r="S29" s="126">
        <f>P29/P44</f>
        <v>0.73913043478260865</v>
      </c>
      <c r="T29" s="481">
        <f>S29+S30</f>
        <v>1</v>
      </c>
      <c r="V29" s="295" t="s">
        <v>41</v>
      </c>
      <c r="W29" s="151">
        <f>COUNTIFS('1. ALL DATA'!$Y$5:$Y$123,"CULTURAL SERVICES",'1. ALL DATA'!$V$5:$V$123,"Fully Achieved")</f>
        <v>0</v>
      </c>
      <c r="X29" s="126">
        <f>W29/$W$43</f>
        <v>0</v>
      </c>
      <c r="Y29" s="494">
        <f>X29+X30</f>
        <v>0</v>
      </c>
      <c r="Z29" s="126" t="e">
        <f>W29/$W$44</f>
        <v>#DIV/0!</v>
      </c>
      <c r="AA29" s="481" t="e">
        <f>Z29+Z30</f>
        <v>#DIV/0!</v>
      </c>
    </row>
    <row r="30" spans="1:27" ht="18.75" customHeight="1">
      <c r="A30" s="295" t="s">
        <v>42</v>
      </c>
      <c r="B30" s="72">
        <f>COUNTIFS('1. ALL DATA'!$Y$5:$Y$123,"CULTURAL SERVICES",'1. ALL DATA'!$H$5:$H$123,"On track to be achieved")</f>
        <v>14</v>
      </c>
      <c r="C30" s="126">
        <f>B30/B43</f>
        <v>0.60869565217391308</v>
      </c>
      <c r="D30" s="494"/>
      <c r="E30" s="126">
        <f>B30/B44</f>
        <v>0.66666666666666663</v>
      </c>
      <c r="F30" s="481"/>
      <c r="H30" s="295" t="s">
        <v>42</v>
      </c>
      <c r="I30" s="72">
        <f>COUNTIFS('1. ALL DATA'!$Y$5:$Y$123,"CULTURAL SERVICES",'1. ALL DATA'!$M$5:$M$123,"On track to be achieved")</f>
        <v>11</v>
      </c>
      <c r="J30" s="126">
        <f>I30/I43</f>
        <v>0.47826086956521741</v>
      </c>
      <c r="K30" s="494"/>
      <c r="L30" s="126">
        <f>I30/I44</f>
        <v>0.5</v>
      </c>
      <c r="M30" s="481"/>
      <c r="O30" s="295" t="s">
        <v>42</v>
      </c>
      <c r="P30" s="72">
        <f>COUNTIFS('1. ALL DATA'!$Y$5:$Y$123,"CULTURAL SERVICES",'1. ALL DATA'!$R$5:$R$123,"On track to be achieved")</f>
        <v>6</v>
      </c>
      <c r="Q30" s="126">
        <f>P30/P43</f>
        <v>0.2608695652173913</v>
      </c>
      <c r="R30" s="494"/>
      <c r="S30" s="126">
        <f>P30/P44</f>
        <v>0.2608695652173913</v>
      </c>
      <c r="T30" s="481"/>
      <c r="V30" s="295" t="s">
        <v>83</v>
      </c>
      <c r="W30" s="151">
        <f>COUNTIFS('1. ALL DATA'!$Y$5:$Y$123,"CULTURAL SERVICES",'1. ALL DATA'!$V$5:$V$123,"Numerical Outturn Within 5% Tolerance")</f>
        <v>0</v>
      </c>
      <c r="X30" s="126">
        <f>W30/$W$43</f>
        <v>0</v>
      </c>
      <c r="Y30" s="494"/>
      <c r="Z30" s="126" t="e">
        <f>W30/$W$44</f>
        <v>#DIV/0!</v>
      </c>
      <c r="AA30" s="481"/>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76" t="s">
        <v>27</v>
      </c>
      <c r="B32" s="496">
        <f>COUNTIFS('1. ALL DATA'!$Y$5:$Y$123,"CULTURAL SERVICES",'1. ALL DATA'!$H$5:$H$123,"In danger of falling behind target")</f>
        <v>0</v>
      </c>
      <c r="C32" s="494">
        <f>B32/B43</f>
        <v>0</v>
      </c>
      <c r="D32" s="494">
        <f>C32</f>
        <v>0</v>
      </c>
      <c r="E32" s="494">
        <f>B32/B44</f>
        <v>0</v>
      </c>
      <c r="F32" s="479">
        <f>E32</f>
        <v>0</v>
      </c>
      <c r="H32" s="476" t="s">
        <v>27</v>
      </c>
      <c r="I32" s="496">
        <f>COUNTIFS('1. ALL DATA'!$Y$5:$Y$123,"CULTURAL SERVICES",'1. ALL DATA'!$M$5:$M$123,"In danger of falling behind target")</f>
        <v>0</v>
      </c>
      <c r="J32" s="494">
        <f>I32/I43</f>
        <v>0</v>
      </c>
      <c r="K32" s="494">
        <f>J32</f>
        <v>0</v>
      </c>
      <c r="L32" s="494">
        <f>I32/I44</f>
        <v>0</v>
      </c>
      <c r="M32" s="479">
        <f>L32</f>
        <v>0</v>
      </c>
      <c r="O32" s="476" t="s">
        <v>27</v>
      </c>
      <c r="P32" s="496">
        <f>COUNTIFS('1. ALL DATA'!$Y$5:$Y$123,"CULTURAL SERVICES",'1. ALL DATA'!$R$5:$R$123,"In danger of falling behind target")</f>
        <v>0</v>
      </c>
      <c r="Q32" s="494">
        <f>P32/P43</f>
        <v>0</v>
      </c>
      <c r="R32" s="494">
        <f>Q32</f>
        <v>0</v>
      </c>
      <c r="S32" s="494">
        <f>P32/P44</f>
        <v>0</v>
      </c>
      <c r="T32" s="479">
        <f>S32</f>
        <v>0</v>
      </c>
      <c r="V32" s="297" t="s">
        <v>84</v>
      </c>
      <c r="W32" s="276">
        <f>COUNTIFS('1. ALL DATA'!$Y$5:$Y$123,"CULTURAL SERVICES",'1. ALL DATA'!$V$5:$V$123,"Numerical Outturn Within 10% Tolerance")</f>
        <v>0</v>
      </c>
      <c r="X32" s="126">
        <f>W32/$W$43</f>
        <v>0</v>
      </c>
      <c r="Y32" s="497">
        <f>SUM(X32:X34)</f>
        <v>0</v>
      </c>
      <c r="Z32" s="75" t="e">
        <f>W32/$W$44</f>
        <v>#DIV/0!</v>
      </c>
      <c r="AA32" s="479" t="e">
        <f>SUM(Z32:Z34)</f>
        <v>#DIV/0!</v>
      </c>
    </row>
    <row r="33" spans="1:27" ht="20.25" customHeight="1">
      <c r="A33" s="476"/>
      <c r="B33" s="496"/>
      <c r="C33" s="494"/>
      <c r="D33" s="494"/>
      <c r="E33" s="494"/>
      <c r="F33" s="479"/>
      <c r="H33" s="476"/>
      <c r="I33" s="496"/>
      <c r="J33" s="494"/>
      <c r="K33" s="494"/>
      <c r="L33" s="494"/>
      <c r="M33" s="479"/>
      <c r="O33" s="476"/>
      <c r="P33" s="496"/>
      <c r="Q33" s="494"/>
      <c r="R33" s="494"/>
      <c r="S33" s="494"/>
      <c r="T33" s="479"/>
      <c r="V33" s="297" t="s">
        <v>85</v>
      </c>
      <c r="W33" s="276">
        <f>COUNTIFS('1. ALL DATA'!$Y$5:$Y$123,"CULTURAL SERVICES",'1. ALL DATA'!$V$5:$V$123,"Target Partially Met")</f>
        <v>0</v>
      </c>
      <c r="X33" s="126">
        <f>W33/$W$43</f>
        <v>0</v>
      </c>
      <c r="Y33" s="498"/>
      <c r="Z33" s="75" t="e">
        <f>W33/$W$44</f>
        <v>#DIV/0!</v>
      </c>
      <c r="AA33" s="479"/>
    </row>
    <row r="34" spans="1:27" ht="15.75" customHeight="1">
      <c r="A34" s="476"/>
      <c r="B34" s="496"/>
      <c r="C34" s="494"/>
      <c r="D34" s="494"/>
      <c r="E34" s="494"/>
      <c r="F34" s="479"/>
      <c r="H34" s="476"/>
      <c r="I34" s="496"/>
      <c r="J34" s="494"/>
      <c r="K34" s="494"/>
      <c r="L34" s="494"/>
      <c r="M34" s="479"/>
      <c r="O34" s="476"/>
      <c r="P34" s="496"/>
      <c r="Q34" s="494"/>
      <c r="R34" s="494"/>
      <c r="S34" s="494"/>
      <c r="T34" s="479"/>
      <c r="V34" s="297" t="s">
        <v>87</v>
      </c>
      <c r="W34" s="276">
        <f>COUNTIFS('1. ALL DATA'!$Y$5:$Y$123,"CULTURAL SERVICES",'1. ALL DATA'!$V$5:$V$123,"Completion Date Within Reasonable Tolerance")</f>
        <v>0</v>
      </c>
      <c r="X34" s="126">
        <f>W34/$W$43</f>
        <v>0</v>
      </c>
      <c r="Y34" s="499"/>
      <c r="Z34" s="75" t="e">
        <f>W34/$W$44</f>
        <v>#DIV/0!</v>
      </c>
      <c r="AA34" s="479"/>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6" t="s">
        <v>43</v>
      </c>
      <c r="B36" s="72">
        <f>COUNTIFS('1. ALL DATA'!$Y$5:$Y$123,"CULTURAL SERVICES",'1. ALL DATA'!$H$5:$H$123,"Completed behind schedule")</f>
        <v>0</v>
      </c>
      <c r="C36" s="126">
        <f>B36/B43</f>
        <v>0</v>
      </c>
      <c r="D36" s="494">
        <f>C36+C37</f>
        <v>0</v>
      </c>
      <c r="E36" s="126">
        <f>B36/B44</f>
        <v>0</v>
      </c>
      <c r="F36" s="495">
        <f>E36+E37</f>
        <v>0</v>
      </c>
      <c r="H36" s="296" t="s">
        <v>43</v>
      </c>
      <c r="I36" s="72">
        <f>COUNTIFS('1. ALL DATA'!$Y$5:$Y$123,"CULTURAL SERVICES",'1. ALL DATA'!$M$5:$M$123,"Completed behind schedule")</f>
        <v>0</v>
      </c>
      <c r="J36" s="126">
        <f>I36/I43</f>
        <v>0</v>
      </c>
      <c r="K36" s="494">
        <f>J36+J37</f>
        <v>0</v>
      </c>
      <c r="L36" s="126">
        <f>I36/I44</f>
        <v>0</v>
      </c>
      <c r="M36" s="495">
        <f>L36+L37</f>
        <v>0</v>
      </c>
      <c r="O36" s="296" t="s">
        <v>43</v>
      </c>
      <c r="P36" s="72">
        <f>COUNTIFS('1. ALL DATA'!$Y$5:$Y$123,"CULTURAL SERVICES",'1. ALL DATA'!$R$5:$R$123,"Completed behind schedule")</f>
        <v>0</v>
      </c>
      <c r="Q36" s="126">
        <f>P36/P43</f>
        <v>0</v>
      </c>
      <c r="R36" s="494">
        <f>Q36+Q37</f>
        <v>0</v>
      </c>
      <c r="S36" s="126">
        <f>P36/P44</f>
        <v>0</v>
      </c>
      <c r="T36" s="495">
        <f>S36+S37</f>
        <v>0</v>
      </c>
      <c r="V36" s="296" t="s">
        <v>86</v>
      </c>
      <c r="W36" s="276">
        <f>COUNTIFS('1. ALL DATA'!$Y$5:$Y$123,"CULTURAL SERVICES",'1. ALL DATA'!$V$5:$V$123,"Completed Significantly After Target Deadline")</f>
        <v>0</v>
      </c>
      <c r="X36" s="126">
        <f>W36/$W$43</f>
        <v>0</v>
      </c>
      <c r="Y36" s="494">
        <f>X36+X37</f>
        <v>0</v>
      </c>
      <c r="Z36" s="126" t="e">
        <f>W36/W44</f>
        <v>#DIV/0!</v>
      </c>
      <c r="AA36" s="495" t="e">
        <f>Z36+Z37</f>
        <v>#DIV/0!</v>
      </c>
    </row>
    <row r="37" spans="1:27" ht="20.25" customHeight="1">
      <c r="A37" s="296" t="s">
        <v>28</v>
      </c>
      <c r="B37" s="72">
        <f>COUNTIFS('1. ALL DATA'!$Y$5:$Y$123,"CULTURAL SERVICES",'1. ALL DATA'!$H$5:$H$123,"Off target")</f>
        <v>0</v>
      </c>
      <c r="C37" s="126">
        <f>B37/B43</f>
        <v>0</v>
      </c>
      <c r="D37" s="494"/>
      <c r="E37" s="126">
        <f>B37/B44</f>
        <v>0</v>
      </c>
      <c r="F37" s="495"/>
      <c r="H37" s="296" t="s">
        <v>28</v>
      </c>
      <c r="I37" s="72">
        <f>COUNTIFS('1. ALL DATA'!$Y$5:$Y$123,"CULTURAL SERVICES",'1. ALL DATA'!$M$5:$M$123,"Off target")</f>
        <v>0</v>
      </c>
      <c r="J37" s="126">
        <f>I37/I43</f>
        <v>0</v>
      </c>
      <c r="K37" s="494"/>
      <c r="L37" s="126">
        <f>I37/I44</f>
        <v>0</v>
      </c>
      <c r="M37" s="495"/>
      <c r="O37" s="296" t="s">
        <v>28</v>
      </c>
      <c r="P37" s="72">
        <f>COUNTIFS('1. ALL DATA'!$Y$5:$Y$123,"CULTURAL SERVICES",'1. ALL DATA'!$R$5:$R$123,"Off target")</f>
        <v>0</v>
      </c>
      <c r="Q37" s="126">
        <f>P37/P43</f>
        <v>0</v>
      </c>
      <c r="R37" s="494"/>
      <c r="S37" s="126">
        <f>P37/P44</f>
        <v>0</v>
      </c>
      <c r="T37" s="495"/>
      <c r="V37" s="296" t="s">
        <v>28</v>
      </c>
      <c r="W37" s="276">
        <f>COUNTIFS('1. ALL DATA'!$Y$5:$Y$123,"CULTURAL SERVICES",'1. ALL DATA'!$V$5:$V$123,"Off Target")</f>
        <v>0</v>
      </c>
      <c r="X37" s="126">
        <f>W37/$W$43</f>
        <v>0</v>
      </c>
      <c r="Y37" s="494"/>
      <c r="Z37" s="126" t="e">
        <f>W37/W44</f>
        <v>#DIV/0!</v>
      </c>
      <c r="AA37" s="495"/>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6"/>
      <c r="W38" s="191"/>
      <c r="X38" s="192"/>
      <c r="Y38" s="192"/>
      <c r="Z38" s="193"/>
      <c r="AA38" s="256"/>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DATA'!$Y$5:$Y$123,"CULTURAL SERVICES",'1. ALL DATA'!$V$5:$V$123,"not yet due")</f>
        <v>0</v>
      </c>
      <c r="X39" s="78">
        <f>W39/$W$43</f>
        <v>0</v>
      </c>
      <c r="Y39" s="78">
        <f>X39</f>
        <v>0</v>
      </c>
      <c r="Z39" s="79"/>
      <c r="AA39" s="258"/>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0</v>
      </c>
      <c r="Q40" s="78">
        <f>P40/P43</f>
        <v>0</v>
      </c>
      <c r="R40" s="78">
        <f>Q40</f>
        <v>0</v>
      </c>
      <c r="S40" s="79"/>
      <c r="T40" s="100"/>
      <c r="V40" s="65" t="s">
        <v>47</v>
      </c>
      <c r="W40" s="48">
        <f>COUNTIFS('1. ALL DATA'!$Y$5:$Y$123,"CULTURAL SERVICES",'1. ALL DATA'!$V$5:$V$123,"Update not provided")</f>
        <v>23</v>
      </c>
      <c r="X40" s="78">
        <f>W40/$W$43</f>
        <v>1</v>
      </c>
      <c r="Y40" s="78">
        <f>X40</f>
        <v>1</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DATA'!$Y$5:$Y$123,"CULTURAL SERVICES",'1. ALL DATA'!$V$5:$V$123,"Deferred")</f>
        <v>0</v>
      </c>
      <c r="X41" s="81">
        <f>W41/$W$43</f>
        <v>0</v>
      </c>
      <c r="Y41" s="81">
        <f>X41</f>
        <v>0</v>
      </c>
      <c r="Z41" s="80"/>
      <c r="AA41" s="258"/>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DATA'!$Y$5:$Y$123,"CULTURAL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8"/>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23</v>
      </c>
      <c r="Q44" s="52"/>
      <c r="R44" s="52"/>
      <c r="S44" s="52"/>
      <c r="T44" s="99"/>
      <c r="V44" s="50" t="s">
        <v>32</v>
      </c>
      <c r="W44" s="87">
        <f>W43-W42-W41-W40-W39</f>
        <v>0</v>
      </c>
      <c r="X44" s="52"/>
      <c r="Y44" s="52"/>
      <c r="Z44" s="52"/>
      <c r="AA44" s="258"/>
    </row>
    <row r="45" spans="1:27" ht="15.75" customHeight="1">
      <c r="V45" s="66"/>
      <c r="W45" s="64"/>
      <c r="X45" s="64"/>
      <c r="Y45" s="64"/>
      <c r="Z45" s="52"/>
      <c r="AA45" s="258"/>
    </row>
    <row r="46" spans="1:27" ht="15.75" customHeight="1"/>
    <row r="47" spans="1:27" s="64" customFormat="1" ht="15.75" customHeight="1">
      <c r="A47" s="66"/>
      <c r="E47" s="52"/>
      <c r="F47" s="1"/>
      <c r="H47" s="66"/>
      <c r="L47" s="52"/>
      <c r="M47" s="1"/>
      <c r="O47" s="66"/>
      <c r="S47" s="52"/>
      <c r="T47" s="96"/>
      <c r="AA47" s="258"/>
    </row>
    <row r="48" spans="1:27" s="64" customFormat="1" ht="15.75" customHeight="1">
      <c r="A48" s="363" t="s">
        <v>274</v>
      </c>
      <c r="B48" s="357"/>
      <c r="C48" s="357"/>
      <c r="D48" s="357"/>
      <c r="E48" s="357"/>
      <c r="F48" s="358"/>
      <c r="H48" s="363" t="s">
        <v>274</v>
      </c>
      <c r="I48" s="357"/>
      <c r="J48" s="357"/>
      <c r="K48" s="357"/>
      <c r="L48" s="357"/>
      <c r="M48" s="358"/>
      <c r="O48" s="363" t="s">
        <v>274</v>
      </c>
      <c r="P48" s="357"/>
      <c r="Q48" s="357"/>
      <c r="R48" s="357"/>
      <c r="S48" s="357"/>
      <c r="T48" s="358"/>
      <c r="V48" s="363" t="s">
        <v>274</v>
      </c>
      <c r="W48" s="357"/>
      <c r="X48" s="357"/>
      <c r="Y48" s="357"/>
      <c r="Z48" s="357"/>
      <c r="AA48" s="358"/>
    </row>
    <row r="49" spans="1:27" ht="36" customHeight="1">
      <c r="A49" s="359" t="s">
        <v>24</v>
      </c>
      <c r="B49" s="359" t="s">
        <v>25</v>
      </c>
      <c r="C49" s="359" t="s">
        <v>19</v>
      </c>
      <c r="D49" s="359" t="s">
        <v>49</v>
      </c>
      <c r="E49" s="359" t="s">
        <v>30</v>
      </c>
      <c r="F49" s="360" t="s">
        <v>50</v>
      </c>
      <c r="H49" s="359" t="s">
        <v>24</v>
      </c>
      <c r="I49" s="359" t="s">
        <v>25</v>
      </c>
      <c r="J49" s="359" t="s">
        <v>19</v>
      </c>
      <c r="K49" s="359" t="s">
        <v>49</v>
      </c>
      <c r="L49" s="359" t="s">
        <v>30</v>
      </c>
      <c r="M49" s="360" t="s">
        <v>50</v>
      </c>
      <c r="O49" s="359" t="s">
        <v>24</v>
      </c>
      <c r="P49" s="359" t="s">
        <v>25</v>
      </c>
      <c r="Q49" s="359" t="s">
        <v>19</v>
      </c>
      <c r="R49" s="359" t="s">
        <v>49</v>
      </c>
      <c r="S49" s="359" t="s">
        <v>30</v>
      </c>
      <c r="T49" s="361" t="s">
        <v>50</v>
      </c>
      <c r="V49" s="359" t="s">
        <v>24</v>
      </c>
      <c r="W49" s="359" t="s">
        <v>25</v>
      </c>
      <c r="X49" s="359" t="s">
        <v>19</v>
      </c>
      <c r="Y49" s="359" t="s">
        <v>49</v>
      </c>
      <c r="Z49" s="359" t="s">
        <v>30</v>
      </c>
      <c r="AA49" s="362"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5"/>
    </row>
    <row r="51" spans="1:27" ht="18.75" customHeight="1">
      <c r="A51" s="295" t="s">
        <v>46</v>
      </c>
      <c r="B51" s="72">
        <f>COUNTIFS('1. ALL DATA'!$Y$5:$Y$123,"ENTERPRISE",'1. ALL DATA'!$H$5:$H$123,"Fully Achieved")</f>
        <v>3</v>
      </c>
      <c r="C51" s="126">
        <f>B51/B65</f>
        <v>0.1875</v>
      </c>
      <c r="D51" s="494">
        <f>C51+C52</f>
        <v>0.75</v>
      </c>
      <c r="E51" s="126">
        <f>B51/B66</f>
        <v>0.25</v>
      </c>
      <c r="F51" s="481">
        <f>E51+E52</f>
        <v>1</v>
      </c>
      <c r="H51" s="295" t="s">
        <v>46</v>
      </c>
      <c r="I51" s="72">
        <f>COUNTIFS('1. ALL DATA'!$Y$5:$Y$123,"ENTERPRISE",'1. ALL DATA'!$M$5:$M$123,"Fully Achieved")</f>
        <v>5</v>
      </c>
      <c r="J51" s="126">
        <f>I51/I65</f>
        <v>0.3125</v>
      </c>
      <c r="K51" s="494">
        <f>J51+J52</f>
        <v>0.8125</v>
      </c>
      <c r="L51" s="126">
        <f>I51/I66</f>
        <v>0.38461538461538464</v>
      </c>
      <c r="M51" s="481">
        <f>L51+L52</f>
        <v>1</v>
      </c>
      <c r="O51" s="295" t="s">
        <v>46</v>
      </c>
      <c r="P51" s="72">
        <f>COUNTIFS('1. ALL DATA'!$Y$5:$Y$123,"ENTERPRISE",'1. ALL DATA'!$R$5:$R$123,"Fully Achieved")</f>
        <v>6</v>
      </c>
      <c r="Q51" s="126">
        <f>P51/P65</f>
        <v>0.375</v>
      </c>
      <c r="R51" s="494">
        <f>Q51+Q52</f>
        <v>0.8125</v>
      </c>
      <c r="S51" s="126">
        <f>P51/P66</f>
        <v>0.46153846153846156</v>
      </c>
      <c r="T51" s="481">
        <f>S51+S52</f>
        <v>1</v>
      </c>
      <c r="V51" s="295" t="s">
        <v>41</v>
      </c>
      <c r="W51" s="151">
        <f>COUNTIFS('1. ALL DATA'!$Y$5:$Y$123,"ENTERPRISE",'1. ALL DATA'!$V$5:$V$123,"Fully Achieved")</f>
        <v>0</v>
      </c>
      <c r="X51" s="126">
        <f>W51/$W$65</f>
        <v>0</v>
      </c>
      <c r="Y51" s="494">
        <f>X51+X52</f>
        <v>0</v>
      </c>
      <c r="Z51" s="126" t="e">
        <f>W51/$W$66</f>
        <v>#DIV/0!</v>
      </c>
      <c r="AA51" s="481" t="e">
        <f>Z51+Z52</f>
        <v>#DIV/0!</v>
      </c>
    </row>
    <row r="52" spans="1:27" ht="18.75" customHeight="1">
      <c r="A52" s="295" t="s">
        <v>42</v>
      </c>
      <c r="B52" s="72">
        <f>COUNTIFS('1. ALL DATA'!$Y$5:$Y$123,"ENTERPRISE",'1. ALL DATA'!$H$5:$H$123,"On track to be achieved")</f>
        <v>9</v>
      </c>
      <c r="C52" s="126">
        <f>B52/B65</f>
        <v>0.5625</v>
      </c>
      <c r="D52" s="494"/>
      <c r="E52" s="126">
        <f>B52/B66</f>
        <v>0.75</v>
      </c>
      <c r="F52" s="481"/>
      <c r="H52" s="295" t="s">
        <v>42</v>
      </c>
      <c r="I52" s="72">
        <f>COUNTIFS('1. ALL DATA'!$Y$5:$Y$123,"ENTERPRISE",'1. ALL DATA'!$M$5:$M$123,"On track to be achieved")</f>
        <v>8</v>
      </c>
      <c r="J52" s="126">
        <f>I52/I65</f>
        <v>0.5</v>
      </c>
      <c r="K52" s="494"/>
      <c r="L52" s="126">
        <f>I52/I66</f>
        <v>0.61538461538461542</v>
      </c>
      <c r="M52" s="481"/>
      <c r="O52" s="295" t="s">
        <v>42</v>
      </c>
      <c r="P52" s="72">
        <f>COUNTIFS('1. ALL DATA'!$Y$5:$Y$123,"ENTERPRISE",'1. ALL DATA'!$R$5:$R$123,"On track to be achieved")</f>
        <v>7</v>
      </c>
      <c r="Q52" s="126">
        <f>P52/P65</f>
        <v>0.4375</v>
      </c>
      <c r="R52" s="494"/>
      <c r="S52" s="126">
        <f>P52/P66</f>
        <v>0.53846153846153844</v>
      </c>
      <c r="T52" s="481"/>
      <c r="V52" s="295" t="s">
        <v>83</v>
      </c>
      <c r="W52" s="151">
        <f>COUNTIFS('1. ALL DATA'!$Y$5:$Y$123,"ENTERPRISE",'1. ALL DATA'!$V$5:$V$123,"Numerical Outturn Within 5% Tolerance")</f>
        <v>0</v>
      </c>
      <c r="X52" s="126">
        <f>W52/$W$65</f>
        <v>0</v>
      </c>
      <c r="Y52" s="494"/>
      <c r="Z52" s="126" t="e">
        <f>W52/$W$66</f>
        <v>#DIV/0!</v>
      </c>
      <c r="AA52" s="481"/>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76" t="s">
        <v>27</v>
      </c>
      <c r="B54" s="496">
        <f>COUNTIFS('1. ALL DATA'!$Y$5:$Y$123,"ENTERPRISE",'1. ALL DATA'!$H$5:$H$123,"In danger of falling behind target")</f>
        <v>0</v>
      </c>
      <c r="C54" s="494">
        <f>B54/B65</f>
        <v>0</v>
      </c>
      <c r="D54" s="494">
        <f>C54</f>
        <v>0</v>
      </c>
      <c r="E54" s="494">
        <f>B54/B66</f>
        <v>0</v>
      </c>
      <c r="F54" s="479">
        <f>E54</f>
        <v>0</v>
      </c>
      <c r="H54" s="476" t="s">
        <v>27</v>
      </c>
      <c r="I54" s="496">
        <f>COUNTIFS('1. ALL DATA'!$Y$5:$Y$123,"ENTERPRISE",'1. ALL DATA'!$M$5:$M$123,"In danger of falling behind target")</f>
        <v>0</v>
      </c>
      <c r="J54" s="494">
        <f>I54/I65</f>
        <v>0</v>
      </c>
      <c r="K54" s="494">
        <f>J54</f>
        <v>0</v>
      </c>
      <c r="L54" s="494">
        <f>I54/I66</f>
        <v>0</v>
      </c>
      <c r="M54" s="479">
        <f>L54</f>
        <v>0</v>
      </c>
      <c r="O54" s="476" t="s">
        <v>27</v>
      </c>
      <c r="P54" s="496">
        <f>COUNTIFS('1. ALL DATA'!$Y$5:$Y$123,"ENTERPRISE",'1. ALL DATA'!$R$5:$R$123,"In danger of falling behind target")</f>
        <v>0</v>
      </c>
      <c r="Q54" s="494">
        <f>P54/P65</f>
        <v>0</v>
      </c>
      <c r="R54" s="494">
        <f>Q54</f>
        <v>0</v>
      </c>
      <c r="S54" s="494">
        <f>P54/P66</f>
        <v>0</v>
      </c>
      <c r="T54" s="479">
        <f>S54</f>
        <v>0</v>
      </c>
      <c r="V54" s="297" t="s">
        <v>84</v>
      </c>
      <c r="W54" s="276">
        <f>COUNTIFS('1. ALL DATA'!$Y$5:$Y$123,"ENTERPRISE",'1. ALL DATA'!$V$5:$V$123,"Numerical Outturn Within 10% Tolerance")</f>
        <v>0</v>
      </c>
      <c r="X54" s="126">
        <f>W54/$W$65</f>
        <v>0</v>
      </c>
      <c r="Y54" s="497">
        <f>SUM(X54:X56)</f>
        <v>0</v>
      </c>
      <c r="Z54" s="75" t="e">
        <f>W54/$W$66</f>
        <v>#DIV/0!</v>
      </c>
      <c r="AA54" s="479" t="e">
        <f>SUM(Z54:Z56)</f>
        <v>#DIV/0!</v>
      </c>
    </row>
    <row r="55" spans="1:27" ht="16.5" customHeight="1">
      <c r="A55" s="476"/>
      <c r="B55" s="496"/>
      <c r="C55" s="494"/>
      <c r="D55" s="494"/>
      <c r="E55" s="494"/>
      <c r="F55" s="479"/>
      <c r="H55" s="476"/>
      <c r="I55" s="496"/>
      <c r="J55" s="494"/>
      <c r="K55" s="494"/>
      <c r="L55" s="494"/>
      <c r="M55" s="479"/>
      <c r="O55" s="476"/>
      <c r="P55" s="496"/>
      <c r="Q55" s="494"/>
      <c r="R55" s="494"/>
      <c r="S55" s="494"/>
      <c r="T55" s="479"/>
      <c r="V55" s="297" t="s">
        <v>85</v>
      </c>
      <c r="W55" s="276">
        <f>COUNTIFS('1. ALL DATA'!$Y$5:$Y$123,"ENTERPRISE",'1. ALL DATA'!$V$5:$V$123,"Target Partially Met")</f>
        <v>0</v>
      </c>
      <c r="X55" s="126">
        <f>W55/$W$65</f>
        <v>0</v>
      </c>
      <c r="Y55" s="498"/>
      <c r="Z55" s="75" t="e">
        <f>W55/$W$66</f>
        <v>#DIV/0!</v>
      </c>
      <c r="AA55" s="479"/>
    </row>
    <row r="56" spans="1:27" ht="16.5" customHeight="1">
      <c r="A56" s="476"/>
      <c r="B56" s="496"/>
      <c r="C56" s="494"/>
      <c r="D56" s="494"/>
      <c r="E56" s="494"/>
      <c r="F56" s="479"/>
      <c r="H56" s="476"/>
      <c r="I56" s="496"/>
      <c r="J56" s="494"/>
      <c r="K56" s="494"/>
      <c r="L56" s="494"/>
      <c r="M56" s="479"/>
      <c r="O56" s="476"/>
      <c r="P56" s="496"/>
      <c r="Q56" s="494"/>
      <c r="R56" s="494"/>
      <c r="S56" s="494"/>
      <c r="T56" s="479"/>
      <c r="V56" s="297" t="s">
        <v>87</v>
      </c>
      <c r="W56" s="276">
        <f>COUNTIFS('1. ALL DATA'!$Y$5:$Y$123,"ENTERPRISE",'1. ALL DATA'!$V$5:$V$123,"Completion Date Within Reasonable Tolerance")</f>
        <v>0</v>
      </c>
      <c r="X56" s="126">
        <f>W56/$W$65</f>
        <v>0</v>
      </c>
      <c r="Y56" s="499"/>
      <c r="Z56" s="75" t="e">
        <f>W56/$W$66</f>
        <v>#DIV/0!</v>
      </c>
      <c r="AA56" s="479"/>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6" t="s">
        <v>43</v>
      </c>
      <c r="B58" s="72">
        <f>COUNTIFS('1. ALL DATA'!$Y$5:$Y$123,"ENTERPRISE",'1. ALL DATA'!$H$5:$H$123,"Completed behind schedule")</f>
        <v>0</v>
      </c>
      <c r="C58" s="126">
        <f>B58/B65</f>
        <v>0</v>
      </c>
      <c r="D58" s="494">
        <f>C58+C59</f>
        <v>0</v>
      </c>
      <c r="E58" s="126">
        <f>B58/B66</f>
        <v>0</v>
      </c>
      <c r="F58" s="495">
        <f>E58+E59</f>
        <v>0</v>
      </c>
      <c r="H58" s="296" t="s">
        <v>43</v>
      </c>
      <c r="I58" s="72">
        <f>COUNTIFS('1. ALL DATA'!$Y$5:$Y$123,"ENTERPRISE",'1. ALL DATA'!$M$5:$M$123,"Completed behind schedule")</f>
        <v>0</v>
      </c>
      <c r="J58" s="126">
        <f>I58/I65</f>
        <v>0</v>
      </c>
      <c r="K58" s="494">
        <f>J58+J59</f>
        <v>0</v>
      </c>
      <c r="L58" s="126">
        <f>I58/I66</f>
        <v>0</v>
      </c>
      <c r="M58" s="495">
        <f>L58+L59</f>
        <v>0</v>
      </c>
      <c r="O58" s="296" t="s">
        <v>43</v>
      </c>
      <c r="P58" s="72">
        <f>COUNTIFS('1. ALL DATA'!$Y$5:$Y$123,"ENTERPRISE",'1. ALL DATA'!$R$5:$R$123,"Completed behind schedule")</f>
        <v>0</v>
      </c>
      <c r="Q58" s="126">
        <f>P58/P65</f>
        <v>0</v>
      </c>
      <c r="R58" s="494">
        <f>Q58+Q59</f>
        <v>0</v>
      </c>
      <c r="S58" s="126">
        <f>P58/P66</f>
        <v>0</v>
      </c>
      <c r="T58" s="495">
        <f>S58+S59</f>
        <v>0</v>
      </c>
      <c r="V58" s="296" t="s">
        <v>86</v>
      </c>
      <c r="W58" s="276">
        <f>COUNTIFS('1. ALL DATA'!$Y$5:$Y$123,"ENTERPRISE",'1. ALL DATA'!$V$5:$V$123,"Completed Significantly After Target Deadline")</f>
        <v>0</v>
      </c>
      <c r="X58" s="126">
        <f>W58/$W$65</f>
        <v>0</v>
      </c>
      <c r="Y58" s="494">
        <f>X58+X59</f>
        <v>0</v>
      </c>
      <c r="Z58" s="126" t="e">
        <f>W58/$W$66</f>
        <v>#DIV/0!</v>
      </c>
      <c r="AA58" s="495" t="e">
        <f>Z58+Z59</f>
        <v>#DIV/0!</v>
      </c>
    </row>
    <row r="59" spans="1:27" ht="22.5" customHeight="1">
      <c r="A59" s="296" t="s">
        <v>28</v>
      </c>
      <c r="B59" s="72">
        <f>COUNTIFS('1. ALL DATA'!$Y$5:$Y$123,"ENTERPRISE",'1. ALL DATA'!$H$5:$H$123,"Off target")</f>
        <v>0</v>
      </c>
      <c r="C59" s="126">
        <f>B59/B65</f>
        <v>0</v>
      </c>
      <c r="D59" s="494"/>
      <c r="E59" s="126">
        <f>B59/B66</f>
        <v>0</v>
      </c>
      <c r="F59" s="495"/>
      <c r="H59" s="296" t="s">
        <v>28</v>
      </c>
      <c r="I59" s="72">
        <f>COUNTIFS('1. ALL DATA'!$Y$5:$Y$123,"ENTERPRISE",'1. ALL DATA'!$M$5:$M$123,"Off target")</f>
        <v>0</v>
      </c>
      <c r="J59" s="126">
        <f>I59/I65</f>
        <v>0</v>
      </c>
      <c r="K59" s="494"/>
      <c r="L59" s="126">
        <f>I59/I66</f>
        <v>0</v>
      </c>
      <c r="M59" s="495"/>
      <c r="O59" s="296" t="s">
        <v>28</v>
      </c>
      <c r="P59" s="72">
        <f>COUNTIFS('1. ALL DATA'!$Y$5:$Y$123,"ENTERPRISE",'1. ALL DATA'!$R$5:$R$123,"Off target")</f>
        <v>0</v>
      </c>
      <c r="Q59" s="126">
        <f>P59/P65</f>
        <v>0</v>
      </c>
      <c r="R59" s="494"/>
      <c r="S59" s="126">
        <f>P59/P66</f>
        <v>0</v>
      </c>
      <c r="T59" s="495"/>
      <c r="V59" s="296" t="s">
        <v>28</v>
      </c>
      <c r="W59" s="276">
        <f>COUNTIFS('1. ALL DATA'!$Y$5:$Y$123,"ENTERPRISE",'1. ALL DATA'!$V$5:$V$123,"Off Target")</f>
        <v>0</v>
      </c>
      <c r="X59" s="126">
        <f>W59/$W$65</f>
        <v>0</v>
      </c>
      <c r="Y59" s="494"/>
      <c r="Z59" s="126" t="e">
        <f>W59/$W$66</f>
        <v>#DIV/0!</v>
      </c>
      <c r="AA59" s="495"/>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6"/>
      <c r="W60" s="191"/>
      <c r="X60" s="192"/>
      <c r="Y60" s="192"/>
      <c r="Z60" s="193"/>
      <c r="AA60" s="256"/>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2</v>
      </c>
      <c r="Q61" s="78">
        <f>P61/P65</f>
        <v>0.125</v>
      </c>
      <c r="R61" s="78">
        <f>Q61</f>
        <v>0.125</v>
      </c>
      <c r="S61" s="79"/>
      <c r="T61" s="99"/>
      <c r="V61" s="63" t="s">
        <v>2</v>
      </c>
      <c r="W61" s="48">
        <f>COUNTIFS('1. ALL DATA'!$Y$5:$Y$123,"ENTERPRISE",'1. ALL DATA'!$V$5:$V$123,"not yet due")</f>
        <v>0</v>
      </c>
      <c r="X61" s="78">
        <f>W61/$W$65</f>
        <v>0</v>
      </c>
      <c r="Y61" s="78">
        <f>X61</f>
        <v>0</v>
      </c>
      <c r="Z61" s="79"/>
      <c r="AA61" s="258"/>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0</v>
      </c>
      <c r="Q62" s="78">
        <f>P62/P65</f>
        <v>0</v>
      </c>
      <c r="R62" s="78">
        <f>Q62</f>
        <v>0</v>
      </c>
      <c r="S62" s="79"/>
      <c r="T62" s="100"/>
      <c r="V62" s="65" t="s">
        <v>47</v>
      </c>
      <c r="W62" s="48">
        <f>COUNTIFS('1. ALL DATA'!$Y$5:$Y$123,"ENTERPRISE",'1. ALL DATA'!$V$5:$V$123,"Update not provided")</f>
        <v>16</v>
      </c>
      <c r="X62" s="78">
        <f>W62/$W$65</f>
        <v>1</v>
      </c>
      <c r="Y62" s="78">
        <f>X62</f>
        <v>1</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DATA'!$Y$5:$Y$123,"ENTERPRISE",'1. ALL DATA'!$V$5:$V$123,"Deferred")</f>
        <v>0</v>
      </c>
      <c r="X63" s="81">
        <f>W63/$W$65</f>
        <v>0</v>
      </c>
      <c r="Y63" s="81">
        <f>X63</f>
        <v>0</v>
      </c>
      <c r="Z63" s="80"/>
      <c r="AA63" s="258"/>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1</v>
      </c>
      <c r="Q64" s="81">
        <f>P64/P65</f>
        <v>6.25E-2</v>
      </c>
      <c r="R64" s="81">
        <f>Q64</f>
        <v>6.25E-2</v>
      </c>
      <c r="S64" s="80"/>
      <c r="T64" s="97" t="s">
        <v>63</v>
      </c>
      <c r="V64" s="49" t="s">
        <v>29</v>
      </c>
      <c r="W64" s="48">
        <f>COUNTIFS('1. ALL DATA'!$Y$5:$Y$123,"ENTERPRISE",'1.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16</v>
      </c>
      <c r="X65" s="80"/>
      <c r="Y65" s="80"/>
      <c r="Z65" s="52"/>
      <c r="AA65" s="258"/>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13</v>
      </c>
      <c r="Q66" s="52"/>
      <c r="R66" s="52"/>
      <c r="S66" s="52"/>
      <c r="T66" s="99"/>
      <c r="V66" s="50" t="s">
        <v>32</v>
      </c>
      <c r="W66" s="87">
        <f>W65-W64-W63-W62-W61</f>
        <v>0</v>
      </c>
      <c r="X66" s="52"/>
      <c r="Y66" s="52"/>
      <c r="Z66" s="52"/>
      <c r="AA66" s="258"/>
    </row>
    <row r="67" spans="1:27" ht="15.75" customHeight="1">
      <c r="W67" s="88"/>
    </row>
    <row r="68" spans="1:27" ht="15.75" customHeight="1">
      <c r="W68" s="88"/>
    </row>
    <row r="69" spans="1:27" ht="15.75" customHeight="1">
      <c r="W69" s="88"/>
    </row>
    <row r="70" spans="1:27" s="64" customFormat="1" ht="15.75">
      <c r="A70" s="365" t="s">
        <v>275</v>
      </c>
      <c r="B70" s="357"/>
      <c r="C70" s="357"/>
      <c r="D70" s="357"/>
      <c r="E70" s="357"/>
      <c r="F70" s="358"/>
      <c r="H70" s="365" t="s">
        <v>275</v>
      </c>
      <c r="I70" s="357"/>
      <c r="J70" s="357"/>
      <c r="K70" s="357"/>
      <c r="L70" s="357"/>
      <c r="M70" s="358"/>
      <c r="O70" s="365" t="s">
        <v>275</v>
      </c>
      <c r="P70" s="357"/>
      <c r="Q70" s="357"/>
      <c r="R70" s="357"/>
      <c r="S70" s="357"/>
      <c r="T70" s="358"/>
      <c r="V70" s="365" t="s">
        <v>275</v>
      </c>
      <c r="W70" s="357"/>
      <c r="X70" s="357"/>
      <c r="Y70" s="357"/>
      <c r="Z70" s="357"/>
      <c r="AA70" s="358"/>
    </row>
    <row r="71" spans="1:27" ht="41.25" customHeight="1">
      <c r="A71" s="359" t="s">
        <v>24</v>
      </c>
      <c r="B71" s="359" t="s">
        <v>25</v>
      </c>
      <c r="C71" s="359" t="s">
        <v>19</v>
      </c>
      <c r="D71" s="359" t="s">
        <v>49</v>
      </c>
      <c r="E71" s="359" t="s">
        <v>30</v>
      </c>
      <c r="F71" s="360" t="s">
        <v>50</v>
      </c>
      <c r="H71" s="359" t="s">
        <v>24</v>
      </c>
      <c r="I71" s="359" t="s">
        <v>25</v>
      </c>
      <c r="J71" s="359" t="s">
        <v>19</v>
      </c>
      <c r="K71" s="359" t="s">
        <v>49</v>
      </c>
      <c r="L71" s="359" t="s">
        <v>30</v>
      </c>
      <c r="M71" s="360" t="s">
        <v>50</v>
      </c>
      <c r="O71" s="359" t="s">
        <v>24</v>
      </c>
      <c r="P71" s="359" t="s">
        <v>25</v>
      </c>
      <c r="Q71" s="359" t="s">
        <v>19</v>
      </c>
      <c r="R71" s="359" t="s">
        <v>49</v>
      </c>
      <c r="S71" s="359" t="s">
        <v>30</v>
      </c>
      <c r="T71" s="361" t="s">
        <v>50</v>
      </c>
      <c r="V71" s="359" t="s">
        <v>24</v>
      </c>
      <c r="W71" s="359" t="s">
        <v>25</v>
      </c>
      <c r="X71" s="359" t="s">
        <v>19</v>
      </c>
      <c r="Y71" s="359" t="s">
        <v>49</v>
      </c>
      <c r="Z71" s="359" t="s">
        <v>30</v>
      </c>
      <c r="AA71" s="362"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60"/>
    </row>
    <row r="73" spans="1:27" ht="27.75" customHeight="1">
      <c r="A73" s="295" t="s">
        <v>46</v>
      </c>
      <c r="B73" s="72">
        <f>COUNTIFS('1. ALL DATA'!$Y$5:$Y$123,"ENVIRONMENT",'1. ALL DATA'!$H$5:$H$123,"Fully Achieved")</f>
        <v>1</v>
      </c>
      <c r="C73" s="126">
        <f>B73/B87</f>
        <v>7.1428571428571425E-2</v>
      </c>
      <c r="D73" s="494">
        <f>C73+C74</f>
        <v>0.64285714285714279</v>
      </c>
      <c r="E73" s="126">
        <f>B73/B88</f>
        <v>0.1111111111111111</v>
      </c>
      <c r="F73" s="481">
        <f>E73+E74</f>
        <v>1</v>
      </c>
      <c r="H73" s="295" t="s">
        <v>46</v>
      </c>
      <c r="I73" s="72">
        <f>COUNTIFS('1. ALL DATA'!$Y$5:$Y$123,"ENVIRONMENT",'1. ALL DATA'!$M$5:$M$123,"Fully Achieved")</f>
        <v>1</v>
      </c>
      <c r="J73" s="126">
        <f>I73/I87</f>
        <v>7.1428571428571425E-2</v>
      </c>
      <c r="K73" s="494">
        <f>J73+J74</f>
        <v>0.92857142857142849</v>
      </c>
      <c r="L73" s="126">
        <f>I73/I88</f>
        <v>7.6923076923076927E-2</v>
      </c>
      <c r="M73" s="481">
        <f>L73+L74</f>
        <v>1</v>
      </c>
      <c r="O73" s="295" t="s">
        <v>46</v>
      </c>
      <c r="P73" s="72">
        <f>COUNTIFS('1. ALL DATA'!$Y$5:$Y$123,"ENVIRONMENT",'1. ALL DATA'!$R$5:$R$123,"Fully Achieved")</f>
        <v>3</v>
      </c>
      <c r="Q73" s="126">
        <f>P73/P87</f>
        <v>0.21428571428571427</v>
      </c>
      <c r="R73" s="494">
        <f>Q73+Q74</f>
        <v>0.9285714285714286</v>
      </c>
      <c r="S73" s="126">
        <f>P73/P88</f>
        <v>0.21428571428571427</v>
      </c>
      <c r="T73" s="481">
        <f>S73+S74</f>
        <v>0.9285714285714286</v>
      </c>
      <c r="V73" s="295" t="s">
        <v>41</v>
      </c>
      <c r="W73" s="151">
        <f>COUNTIFS('1. ALL DATA'!$Y$5:$Y$123,"ENVIRONMENT",'1. ALL DATA'!$V$5:$V$123,"Fully Achieved")</f>
        <v>0</v>
      </c>
      <c r="X73" s="126">
        <f>W73/$W$87</f>
        <v>0</v>
      </c>
      <c r="Y73" s="494">
        <f>X73+X74</f>
        <v>0</v>
      </c>
      <c r="Z73" s="126" t="e">
        <f>W73/$W$88</f>
        <v>#DIV/0!</v>
      </c>
      <c r="AA73" s="481" t="e">
        <f>Z73+Z74</f>
        <v>#DIV/0!</v>
      </c>
    </row>
    <row r="74" spans="1:27" ht="27.75" customHeight="1">
      <c r="A74" s="295" t="s">
        <v>42</v>
      </c>
      <c r="B74" s="72">
        <f>COUNTIFS('1. ALL DATA'!$Y$5:$Y$123,"ENVIRONMENT",'1. ALL DATA'!$H$5:$H$123,"On track to be achieved")</f>
        <v>8</v>
      </c>
      <c r="C74" s="126">
        <f>B74/B87</f>
        <v>0.5714285714285714</v>
      </c>
      <c r="D74" s="494"/>
      <c r="E74" s="126">
        <f>B74/B88</f>
        <v>0.88888888888888884</v>
      </c>
      <c r="F74" s="481"/>
      <c r="H74" s="295" t="s">
        <v>42</v>
      </c>
      <c r="I74" s="72">
        <f>COUNTIFS('1. ALL DATA'!$Y$5:$Y$123,"ENVIRONMENT",'1. ALL DATA'!$M$5:$M$123,"On track to be achieved")</f>
        <v>12</v>
      </c>
      <c r="J74" s="126">
        <f>I74/I87</f>
        <v>0.8571428571428571</v>
      </c>
      <c r="K74" s="494"/>
      <c r="L74" s="126">
        <f>I74/I88</f>
        <v>0.92307692307692313</v>
      </c>
      <c r="M74" s="481"/>
      <c r="O74" s="295" t="s">
        <v>42</v>
      </c>
      <c r="P74" s="72">
        <f>COUNTIFS('1. ALL DATA'!$Y$5:$Y$123,"ENVIRONMENT",'1. ALL DATA'!$R$5:$R$123,"On track to be achieved")</f>
        <v>10</v>
      </c>
      <c r="Q74" s="126">
        <f>P74/P87</f>
        <v>0.7142857142857143</v>
      </c>
      <c r="R74" s="494"/>
      <c r="S74" s="126">
        <f>P74/P88</f>
        <v>0.7142857142857143</v>
      </c>
      <c r="T74" s="481"/>
      <c r="V74" s="295" t="s">
        <v>83</v>
      </c>
      <c r="W74" s="151">
        <f>COUNTIFS('1. ALL DATA'!$Y$5:$Y$123,"ENVIRONMENT",'1. ALL DATA'!$V$5:$V$123,"Numerical Outturn Within 5% Tolerance")</f>
        <v>0</v>
      </c>
      <c r="X74" s="126">
        <f>W74/$W$87</f>
        <v>0</v>
      </c>
      <c r="Y74" s="494"/>
      <c r="Z74" s="126" t="e">
        <f>W74/$W$88</f>
        <v>#DIV/0!</v>
      </c>
      <c r="AA74" s="481"/>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76" t="s">
        <v>27</v>
      </c>
      <c r="B76" s="496">
        <f>COUNTIFS('1. ALL DATA'!$Y$5:$Y$123,"ENVIRONMENT",'1. ALL DATA'!$H$5:$H$123,"In danger of falling behind target")</f>
        <v>0</v>
      </c>
      <c r="C76" s="494">
        <f>B76/B87</f>
        <v>0</v>
      </c>
      <c r="D76" s="494">
        <f>C76</f>
        <v>0</v>
      </c>
      <c r="E76" s="494">
        <f>B76/B88</f>
        <v>0</v>
      </c>
      <c r="F76" s="479">
        <f>E76</f>
        <v>0</v>
      </c>
      <c r="H76" s="476" t="s">
        <v>27</v>
      </c>
      <c r="I76" s="496">
        <f>COUNTIFS('1. ALL DATA'!$Y$5:$Y$123,"ENVIRONMENT",'1. ALL DATA'!$M$5:$M$123,"In danger of falling behind target")</f>
        <v>0</v>
      </c>
      <c r="J76" s="494">
        <f>I76/I87</f>
        <v>0</v>
      </c>
      <c r="K76" s="494">
        <f>J76</f>
        <v>0</v>
      </c>
      <c r="L76" s="494">
        <f>I76/I88</f>
        <v>0</v>
      </c>
      <c r="M76" s="479">
        <f>L76</f>
        <v>0</v>
      </c>
      <c r="O76" s="476" t="s">
        <v>27</v>
      </c>
      <c r="P76" s="496">
        <f>COUNTIFS('1. ALL DATA'!$Y$5:$Y$123,"ENVIRONMENT",'1. ALL DATA'!$R$5:$R$123,"In danger of falling behind target")</f>
        <v>1</v>
      </c>
      <c r="Q76" s="494">
        <f>P76/P87</f>
        <v>7.1428571428571425E-2</v>
      </c>
      <c r="R76" s="494">
        <f>Q76</f>
        <v>7.1428571428571425E-2</v>
      </c>
      <c r="S76" s="494">
        <f>P76/P88</f>
        <v>7.1428571428571425E-2</v>
      </c>
      <c r="T76" s="479">
        <f>S76</f>
        <v>7.1428571428571425E-2</v>
      </c>
      <c r="V76" s="297" t="s">
        <v>84</v>
      </c>
      <c r="W76" s="276">
        <f>COUNTIFS('1. ALL DATA'!$Y$5:$Y$123,"ENVIRONMENT",'1. ALL DATA'!$V$5:$V$123,"Numerical Outturn Within 10% Tolerance")</f>
        <v>0</v>
      </c>
      <c r="X76" s="126">
        <f>W76/$W$87</f>
        <v>0</v>
      </c>
      <c r="Y76" s="497">
        <f>SUM(X76:X79)</f>
        <v>0</v>
      </c>
      <c r="Z76" s="75" t="e">
        <f>W76/$W$88</f>
        <v>#DIV/0!</v>
      </c>
      <c r="AA76" s="479" t="e">
        <f>SUM(Z76:Z79)</f>
        <v>#DIV/0!</v>
      </c>
    </row>
    <row r="77" spans="1:27" ht="18.75" customHeight="1">
      <c r="A77" s="476"/>
      <c r="B77" s="496"/>
      <c r="C77" s="494"/>
      <c r="D77" s="494"/>
      <c r="E77" s="494"/>
      <c r="F77" s="479"/>
      <c r="H77" s="476"/>
      <c r="I77" s="496"/>
      <c r="J77" s="494"/>
      <c r="K77" s="494"/>
      <c r="L77" s="494"/>
      <c r="M77" s="479"/>
      <c r="O77" s="476"/>
      <c r="P77" s="496"/>
      <c r="Q77" s="494"/>
      <c r="R77" s="494"/>
      <c r="S77" s="494"/>
      <c r="T77" s="479"/>
      <c r="V77" s="297" t="s">
        <v>85</v>
      </c>
      <c r="W77" s="276">
        <f>COUNTIFS('1. ALL DATA'!$Y$5:$Y$123,"ENVIRONMENT",'1. ALL DATA'!$V$5:$V$123,"Target Partially Met")</f>
        <v>0</v>
      </c>
      <c r="X77" s="126">
        <f>W77/$W$87</f>
        <v>0</v>
      </c>
      <c r="Y77" s="498"/>
      <c r="Z77" s="75" t="e">
        <f>W77/$W$88</f>
        <v>#DIV/0!</v>
      </c>
      <c r="AA77" s="479"/>
    </row>
    <row r="78" spans="1:27" ht="20.25" customHeight="1">
      <c r="A78" s="476"/>
      <c r="B78" s="496"/>
      <c r="C78" s="494"/>
      <c r="D78" s="494"/>
      <c r="E78" s="494"/>
      <c r="F78" s="479"/>
      <c r="H78" s="476"/>
      <c r="I78" s="496"/>
      <c r="J78" s="494"/>
      <c r="K78" s="494"/>
      <c r="L78" s="494"/>
      <c r="M78" s="479"/>
      <c r="O78" s="476"/>
      <c r="P78" s="496"/>
      <c r="Q78" s="494"/>
      <c r="R78" s="494"/>
      <c r="S78" s="494"/>
      <c r="T78" s="479"/>
      <c r="V78" s="297" t="s">
        <v>87</v>
      </c>
      <c r="W78" s="276">
        <f>COUNTIFS('1. ALL DATA'!$Y$5:$Y$123,"ENVIRONMENT",'1. ALL DATA'!$V$5:$V$123,"Completion Date Within Reasonable Tolerance")</f>
        <v>0</v>
      </c>
      <c r="X78" s="126">
        <f>W78/$W$87</f>
        <v>0</v>
      </c>
      <c r="Y78" s="499"/>
      <c r="Z78" s="75" t="e">
        <f>W78/$W$88</f>
        <v>#DIV/0!</v>
      </c>
      <c r="AA78" s="479"/>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6" t="s">
        <v>43</v>
      </c>
      <c r="B80" s="72">
        <f>COUNTIFS('1. ALL DATA'!$Y$5:$Y$123,"ENVIRONMENT",'1. ALL DATA'!$H$5:$H$123,"Completed behind schedule")</f>
        <v>0</v>
      </c>
      <c r="C80" s="126">
        <f>B80/B87</f>
        <v>0</v>
      </c>
      <c r="D80" s="494">
        <f>C80+C81</f>
        <v>0</v>
      </c>
      <c r="E80" s="126">
        <f>B80/B88</f>
        <v>0</v>
      </c>
      <c r="F80" s="495">
        <f>E80+E81</f>
        <v>0</v>
      </c>
      <c r="H80" s="296" t="s">
        <v>43</v>
      </c>
      <c r="I80" s="72">
        <f>COUNTIFS('1. ALL DATA'!$Y$5:$Y$123,"ENVIRONMENT",'1. ALL DATA'!$M$5:$M$123,"Completed behind schedule")</f>
        <v>0</v>
      </c>
      <c r="J80" s="126">
        <f>I80/I87</f>
        <v>0</v>
      </c>
      <c r="K80" s="494">
        <f>J80+J81</f>
        <v>0</v>
      </c>
      <c r="L80" s="126">
        <f>I80/I88</f>
        <v>0</v>
      </c>
      <c r="M80" s="495">
        <f>L80+L81</f>
        <v>0</v>
      </c>
      <c r="O80" s="296" t="s">
        <v>43</v>
      </c>
      <c r="P80" s="72">
        <f>COUNTIFS('1. ALL DATA'!$Y$5:$Y$123,"ENVIRONMENT",'1. ALL DATA'!$R$5:$R$123,"Completed behind schedule")</f>
        <v>0</v>
      </c>
      <c r="Q80" s="126">
        <f>P80/P87</f>
        <v>0</v>
      </c>
      <c r="R80" s="494">
        <f>Q80+Q81</f>
        <v>0</v>
      </c>
      <c r="S80" s="126">
        <f>P80/P88</f>
        <v>0</v>
      </c>
      <c r="T80" s="495">
        <f>S80+S81</f>
        <v>0</v>
      </c>
      <c r="V80" s="296" t="s">
        <v>86</v>
      </c>
      <c r="W80" s="276">
        <f>COUNTIFS('1. ALL DATA'!$Y$5:$Y$123,"ENVIRONMENT",'1. ALL DATA'!$V$5:$V$123,"Completed Significantly After Target Deadline")</f>
        <v>0</v>
      </c>
      <c r="X80" s="126">
        <f>W80/$W$87</f>
        <v>0</v>
      </c>
      <c r="Y80" s="494">
        <f>X80+X81</f>
        <v>0</v>
      </c>
      <c r="Z80" s="126" t="e">
        <f>W80/$W$88</f>
        <v>#DIV/0!</v>
      </c>
      <c r="AA80" s="495" t="e">
        <f>Z80+Z81</f>
        <v>#DIV/0!</v>
      </c>
    </row>
    <row r="81" spans="1:27" ht="30" customHeight="1">
      <c r="A81" s="296" t="s">
        <v>28</v>
      </c>
      <c r="B81" s="72">
        <f>COUNTIFS('1. ALL DATA'!$Y$5:$Y$123,"ENVIRONMENT",'1. ALL DATA'!$H$5:$H$123,"Off target")</f>
        <v>0</v>
      </c>
      <c r="C81" s="126">
        <f>B81/B87</f>
        <v>0</v>
      </c>
      <c r="D81" s="494"/>
      <c r="E81" s="126">
        <f>B81/B88</f>
        <v>0</v>
      </c>
      <c r="F81" s="495"/>
      <c r="H81" s="296" t="s">
        <v>28</v>
      </c>
      <c r="I81" s="72">
        <f>COUNTIFS('1. ALL DATA'!$Y$5:$Y$123,"ENVIRONMENT",'1. ALL DATA'!$M$5:$M$123,"Off target")</f>
        <v>0</v>
      </c>
      <c r="J81" s="126">
        <f>I81/I87</f>
        <v>0</v>
      </c>
      <c r="K81" s="494"/>
      <c r="L81" s="126">
        <f>I81/I88</f>
        <v>0</v>
      </c>
      <c r="M81" s="495"/>
      <c r="O81" s="296" t="s">
        <v>28</v>
      </c>
      <c r="P81" s="72">
        <f>COUNTIFS('1. ALL DATA'!$Y$5:$Y$123,"ENVIRONMENT",'1. ALL DATA'!$R$5:$R$123,"Off target")</f>
        <v>0</v>
      </c>
      <c r="Q81" s="126">
        <f>P81/P87</f>
        <v>0</v>
      </c>
      <c r="R81" s="494"/>
      <c r="S81" s="126">
        <f>P81/P88</f>
        <v>0</v>
      </c>
      <c r="T81" s="495"/>
      <c r="V81" s="296" t="s">
        <v>28</v>
      </c>
      <c r="W81" s="276">
        <f>COUNTIFS('1. ALL DATA'!$Y$5:$Y$123,"ENVIRONMENT",'1. ALL DATA'!$V$5:$V$123,"Off Target")</f>
        <v>0</v>
      </c>
      <c r="X81" s="126">
        <f>W81/$W$87</f>
        <v>0</v>
      </c>
      <c r="Y81" s="494"/>
      <c r="Z81" s="126" t="e">
        <f>W81/$W$88</f>
        <v>#DIV/0!</v>
      </c>
      <c r="AA81" s="495"/>
    </row>
    <row r="82" spans="1:27" ht="5.25" customHeight="1">
      <c r="A82" s="53"/>
      <c r="B82" s="73"/>
      <c r="C82" s="74"/>
      <c r="D82" s="74"/>
      <c r="E82" s="74"/>
      <c r="F82" s="98"/>
      <c r="H82" s="53"/>
      <c r="I82" s="73"/>
      <c r="J82" s="74"/>
      <c r="K82" s="74"/>
      <c r="L82" s="74"/>
      <c r="M82" s="98"/>
      <c r="O82" s="53"/>
      <c r="P82" s="73"/>
      <c r="Q82" s="74"/>
      <c r="R82" s="74"/>
      <c r="S82" s="74"/>
      <c r="T82" s="98"/>
      <c r="V82" s="298"/>
      <c r="W82" s="57"/>
      <c r="X82" s="76"/>
      <c r="Y82" s="76"/>
      <c r="Z82" s="77"/>
      <c r="AA82" s="261"/>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DATA'!$Y$5:$Y$123,"ENVIRONMENT",'1. ALL DATA'!$V$5:$V$123,"not yet due")</f>
        <v>0</v>
      </c>
      <c r="X83" s="78">
        <f>W83/$W$87</f>
        <v>0</v>
      </c>
      <c r="Y83" s="78">
        <f>X83</f>
        <v>0</v>
      </c>
      <c r="Z83" s="79"/>
      <c r="AA83" s="258"/>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0</v>
      </c>
      <c r="Q84" s="78">
        <f>P84/P87</f>
        <v>0</v>
      </c>
      <c r="R84" s="78">
        <f>Q84</f>
        <v>0</v>
      </c>
      <c r="S84" s="79"/>
      <c r="T84" s="100"/>
      <c r="V84" s="65" t="s">
        <v>47</v>
      </c>
      <c r="W84" s="48">
        <f>COUNTIFS('1. ALL DATA'!$Y$5:$Y$123,"ENVIRONMENT",'1. ALL DATA'!$V$5:$V$123,"Update not provided")</f>
        <v>14</v>
      </c>
      <c r="X84" s="78">
        <f>W84/$W$87</f>
        <v>1</v>
      </c>
      <c r="Y84" s="78">
        <f>X84</f>
        <v>1</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DATA'!$Y$5:$Y$123,"ENVIRONMENT",'1. ALL DATA'!$V$5:$V$123,"Deferred")</f>
        <v>0</v>
      </c>
      <c r="X85" s="81">
        <f>W85/$W$87</f>
        <v>0</v>
      </c>
      <c r="Y85" s="81">
        <f>X85</f>
        <v>0</v>
      </c>
      <c r="Z85" s="80"/>
      <c r="AA85" s="258"/>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DATA'!$Y$5:$Y$123,"ENVIRONMENT",'1.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8"/>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14</v>
      </c>
      <c r="Q88" s="52"/>
      <c r="R88" s="52"/>
      <c r="S88" s="52"/>
      <c r="T88" s="99"/>
      <c r="V88" s="50" t="s">
        <v>32</v>
      </c>
      <c r="W88" s="87">
        <f>W87-W86-W85-W84-W83</f>
        <v>0</v>
      </c>
      <c r="X88" s="52"/>
      <c r="Y88" s="52"/>
      <c r="Z88" s="52"/>
      <c r="AA88" s="258"/>
    </row>
    <row r="89" spans="1:27" ht="15.75" customHeight="1">
      <c r="V89" s="66"/>
      <c r="W89" s="64"/>
      <c r="X89" s="64"/>
      <c r="Y89" s="64"/>
      <c r="Z89" s="52"/>
      <c r="AA89" s="258"/>
    </row>
    <row r="90" spans="1:27" ht="15.75" customHeight="1"/>
    <row r="91" spans="1:27" s="64" customFormat="1" ht="15.75" customHeight="1">
      <c r="A91" s="66"/>
      <c r="E91" s="52"/>
      <c r="F91" s="1"/>
      <c r="H91" s="66"/>
      <c r="L91" s="52"/>
      <c r="M91" s="1"/>
      <c r="O91" s="66"/>
      <c r="S91" s="52"/>
      <c r="T91" s="96"/>
      <c r="AA91" s="258"/>
    </row>
    <row r="92" spans="1:27" s="64" customFormat="1" ht="15.75">
      <c r="A92" s="365" t="s">
        <v>276</v>
      </c>
      <c r="B92" s="357"/>
      <c r="C92" s="357"/>
      <c r="D92" s="357"/>
      <c r="E92" s="357"/>
      <c r="F92" s="358"/>
      <c r="H92" s="365" t="s">
        <v>276</v>
      </c>
      <c r="I92" s="357"/>
      <c r="J92" s="357"/>
      <c r="K92" s="357"/>
      <c r="L92" s="357"/>
      <c r="M92" s="358"/>
      <c r="O92" s="365" t="s">
        <v>276</v>
      </c>
      <c r="P92" s="357"/>
      <c r="Q92" s="357"/>
      <c r="R92" s="357"/>
      <c r="S92" s="357"/>
      <c r="T92" s="358"/>
      <c r="V92" s="365" t="s">
        <v>276</v>
      </c>
      <c r="W92" s="357"/>
      <c r="X92" s="357"/>
      <c r="Y92" s="357"/>
      <c r="Z92" s="357"/>
      <c r="AA92" s="358"/>
    </row>
    <row r="93" spans="1:27" ht="36" customHeight="1">
      <c r="A93" s="359" t="s">
        <v>24</v>
      </c>
      <c r="B93" s="359" t="s">
        <v>25</v>
      </c>
      <c r="C93" s="359" t="s">
        <v>19</v>
      </c>
      <c r="D93" s="359" t="s">
        <v>49</v>
      </c>
      <c r="E93" s="359" t="s">
        <v>30</v>
      </c>
      <c r="F93" s="360" t="s">
        <v>50</v>
      </c>
      <c r="H93" s="359" t="s">
        <v>24</v>
      </c>
      <c r="I93" s="359" t="s">
        <v>25</v>
      </c>
      <c r="J93" s="359" t="s">
        <v>19</v>
      </c>
      <c r="K93" s="359" t="s">
        <v>49</v>
      </c>
      <c r="L93" s="359" t="s">
        <v>30</v>
      </c>
      <c r="M93" s="360" t="s">
        <v>50</v>
      </c>
      <c r="O93" s="359" t="s">
        <v>24</v>
      </c>
      <c r="P93" s="359" t="s">
        <v>25</v>
      </c>
      <c r="Q93" s="359" t="s">
        <v>19</v>
      </c>
      <c r="R93" s="359" t="s">
        <v>49</v>
      </c>
      <c r="S93" s="359" t="s">
        <v>30</v>
      </c>
      <c r="T93" s="361" t="s">
        <v>50</v>
      </c>
      <c r="V93" s="359" t="s">
        <v>24</v>
      </c>
      <c r="W93" s="359" t="s">
        <v>25</v>
      </c>
      <c r="X93" s="359" t="s">
        <v>19</v>
      </c>
      <c r="Y93" s="359" t="s">
        <v>49</v>
      </c>
      <c r="Z93" s="359" t="s">
        <v>30</v>
      </c>
      <c r="AA93" s="362"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5"/>
    </row>
    <row r="95" spans="1:27" ht="18.75" customHeight="1">
      <c r="A95" s="295" t="s">
        <v>46</v>
      </c>
      <c r="B95" s="72">
        <f>COUNTIFS('1. ALL DATA'!$Y$5:$Y$123,"PLANNING",'1. ALL DATA'!$H$5:$H$123,"Fully Achieved")</f>
        <v>0</v>
      </c>
      <c r="C95" s="126">
        <f>B95/B109</f>
        <v>0</v>
      </c>
      <c r="D95" s="494">
        <f>C95+C96</f>
        <v>0.7857142857142857</v>
      </c>
      <c r="E95" s="126">
        <f>B95/B110</f>
        <v>0</v>
      </c>
      <c r="F95" s="481">
        <f>E95+E96</f>
        <v>1</v>
      </c>
      <c r="H95" s="295" t="s">
        <v>46</v>
      </c>
      <c r="I95" s="72">
        <f>COUNTIFS('1. ALL DATA'!$Y$5:$Y$123,"PLANNING",'1. ALL DATA'!$M$5:$M$123,"Fully Achieved")</f>
        <v>2</v>
      </c>
      <c r="J95" s="126">
        <f>I95/I109</f>
        <v>0.14285714285714285</v>
      </c>
      <c r="K95" s="494">
        <f>J95+J96</f>
        <v>0.9285714285714286</v>
      </c>
      <c r="L95" s="126">
        <f>I95/I110</f>
        <v>0.15384615384615385</v>
      </c>
      <c r="M95" s="481">
        <f>L95+L96</f>
        <v>1</v>
      </c>
      <c r="O95" s="295" t="s">
        <v>46</v>
      </c>
      <c r="P95" s="72">
        <f>COUNTIFS('1. ALL DATA'!$Y$5:$Y$123,"PLANNING",'1. ALL DATA'!$R$5:$R$123,"Fully Achieved")</f>
        <v>4</v>
      </c>
      <c r="Q95" s="126">
        <f>P95/P109</f>
        <v>0.2857142857142857</v>
      </c>
      <c r="R95" s="494">
        <f>Q95+Q96</f>
        <v>0.9285714285714286</v>
      </c>
      <c r="S95" s="126">
        <f>P95/P110</f>
        <v>0.2857142857142857</v>
      </c>
      <c r="T95" s="481">
        <f>S95+S96</f>
        <v>0.9285714285714286</v>
      </c>
      <c r="V95" s="295" t="s">
        <v>41</v>
      </c>
      <c r="W95" s="151">
        <f>COUNTIFS('1. ALL DATA'!$Y$5:$Y$123,"PLANNING",'1. ALL DATA'!$V$5:$V$123,"Fully Achieved")</f>
        <v>0</v>
      </c>
      <c r="X95" s="126">
        <f>W95/$W$109</f>
        <v>0</v>
      </c>
      <c r="Y95" s="494">
        <f>X95+X96</f>
        <v>0</v>
      </c>
      <c r="Z95" s="126" t="e">
        <f>W95/$W$110</f>
        <v>#DIV/0!</v>
      </c>
      <c r="AA95" s="481" t="e">
        <f>Z95+Z96</f>
        <v>#DIV/0!</v>
      </c>
    </row>
    <row r="96" spans="1:27" ht="18.75" customHeight="1">
      <c r="A96" s="295" t="s">
        <v>42</v>
      </c>
      <c r="B96" s="72">
        <f>COUNTIFS('1. ALL DATA'!$Y$5:$Y$123,"PLANNING",'1. ALL DATA'!$H$5:$H$123,"On track to be achieved")</f>
        <v>11</v>
      </c>
      <c r="C96" s="126">
        <f>B96/B109</f>
        <v>0.7857142857142857</v>
      </c>
      <c r="D96" s="494"/>
      <c r="E96" s="126">
        <f>B96/B110</f>
        <v>1</v>
      </c>
      <c r="F96" s="481"/>
      <c r="H96" s="295" t="s">
        <v>42</v>
      </c>
      <c r="I96" s="72">
        <f>COUNTIFS('1. ALL DATA'!$Y$5:$Y$123,"PLANNING",'1. ALL DATA'!$M$5:$M$123,"On track to be achieved")</f>
        <v>11</v>
      </c>
      <c r="J96" s="126">
        <f>I96/I109</f>
        <v>0.7857142857142857</v>
      </c>
      <c r="K96" s="494"/>
      <c r="L96" s="126">
        <f>I96/I110</f>
        <v>0.84615384615384615</v>
      </c>
      <c r="M96" s="481"/>
      <c r="O96" s="295" t="s">
        <v>42</v>
      </c>
      <c r="P96" s="72">
        <f>COUNTIFS('1. ALL DATA'!$Y$5:$Y$123,"PLANNING",'1. ALL DATA'!$R$5:$R$123,"On track to be achieved")</f>
        <v>9</v>
      </c>
      <c r="Q96" s="126">
        <f>P96/P109</f>
        <v>0.6428571428571429</v>
      </c>
      <c r="R96" s="494"/>
      <c r="S96" s="126">
        <f>P96/P110</f>
        <v>0.6428571428571429</v>
      </c>
      <c r="T96" s="481"/>
      <c r="V96" s="295" t="s">
        <v>83</v>
      </c>
      <c r="W96" s="151">
        <f>COUNTIFS('1. ALL DATA'!$Y$5:$Y$123,"PLANNING",'1. ALL DATA'!$V$5:$V$123,"Numerical Outturn Within 5% Tolerance")</f>
        <v>0</v>
      </c>
      <c r="X96" s="150">
        <f t="shared" ref="X96:X108" si="2">W96/$W$109</f>
        <v>0</v>
      </c>
      <c r="Y96" s="494"/>
      <c r="Z96" s="150" t="e">
        <f t="shared" ref="Z96:Z103" si="3">W96/$W$110</f>
        <v>#DIV/0!</v>
      </c>
      <c r="AA96" s="481"/>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64"/>
      <c r="Y97" s="185"/>
      <c r="Z97" s="364"/>
      <c r="AA97" s="186"/>
    </row>
    <row r="98" spans="1:27" ht="16.5" customHeight="1">
      <c r="A98" s="476" t="s">
        <v>27</v>
      </c>
      <c r="B98" s="496">
        <f>COUNTIFS('1. ALL DATA'!$Y$5:$Y$123,"PLANNING",'1. ALL DATA'!$H$5:$H$123,"In danger of falling behind target")</f>
        <v>0</v>
      </c>
      <c r="C98" s="494">
        <f>B98/B109</f>
        <v>0</v>
      </c>
      <c r="D98" s="494">
        <f>C98</f>
        <v>0</v>
      </c>
      <c r="E98" s="494">
        <f>B98/B110</f>
        <v>0</v>
      </c>
      <c r="F98" s="479">
        <f>E98</f>
        <v>0</v>
      </c>
      <c r="H98" s="476" t="s">
        <v>27</v>
      </c>
      <c r="I98" s="496">
        <f>COUNTIFS('1. ALL DATA'!$Y$5:$Y$123,"PLANNING",'1. ALL DATA'!$M$5:$M$123,"In danger of falling behind target")</f>
        <v>0</v>
      </c>
      <c r="J98" s="494">
        <f>I98/I109</f>
        <v>0</v>
      </c>
      <c r="K98" s="494">
        <f>J98</f>
        <v>0</v>
      </c>
      <c r="L98" s="494">
        <f>I98/I110</f>
        <v>0</v>
      </c>
      <c r="M98" s="479">
        <f>L98</f>
        <v>0</v>
      </c>
      <c r="O98" s="476" t="s">
        <v>27</v>
      </c>
      <c r="P98" s="496">
        <f>COUNTIFS('1. ALL DATA'!$Y$5:$Y$123,"PLANNING",'1. ALL DATA'!$R$5:$R$123,"In danger of falling behind target")</f>
        <v>1</v>
      </c>
      <c r="Q98" s="494">
        <f>P98/P109</f>
        <v>7.1428571428571425E-2</v>
      </c>
      <c r="R98" s="494">
        <f>Q98</f>
        <v>7.1428571428571425E-2</v>
      </c>
      <c r="S98" s="494">
        <f>P98/P110</f>
        <v>7.1428571428571425E-2</v>
      </c>
      <c r="T98" s="479">
        <f>S98</f>
        <v>7.1428571428571425E-2</v>
      </c>
      <c r="V98" s="297" t="s">
        <v>84</v>
      </c>
      <c r="W98" s="276">
        <f>COUNTIFS('1. ALL DATA'!$Y$5:$Y$123,"PLANNING",'1. ALL DATA'!$V$5:$V$123,"Numerical Outturn Within 10% Tolerance")</f>
        <v>0</v>
      </c>
      <c r="X98" s="150">
        <f t="shared" si="2"/>
        <v>0</v>
      </c>
      <c r="Y98" s="497">
        <f>SUM(X98:X100)</f>
        <v>0</v>
      </c>
      <c r="Z98" s="150" t="e">
        <f t="shared" si="3"/>
        <v>#DIV/0!</v>
      </c>
      <c r="AA98" s="479" t="e">
        <f>SUM(Z98:Z100)</f>
        <v>#DIV/0!</v>
      </c>
    </row>
    <row r="99" spans="1:27" ht="16.5" customHeight="1">
      <c r="A99" s="476"/>
      <c r="B99" s="496"/>
      <c r="C99" s="494"/>
      <c r="D99" s="494"/>
      <c r="E99" s="494"/>
      <c r="F99" s="479"/>
      <c r="H99" s="476"/>
      <c r="I99" s="496"/>
      <c r="J99" s="494"/>
      <c r="K99" s="494"/>
      <c r="L99" s="494"/>
      <c r="M99" s="479"/>
      <c r="O99" s="476"/>
      <c r="P99" s="496"/>
      <c r="Q99" s="494"/>
      <c r="R99" s="494"/>
      <c r="S99" s="494"/>
      <c r="T99" s="479"/>
      <c r="V99" s="297" t="s">
        <v>85</v>
      </c>
      <c r="W99" s="276">
        <f>COUNTIFS('1. ALL DATA'!$Y$5:$Y$123,"PLANNING",'1. ALL DATA'!$V$5:$V$123,"Target Partially Met")</f>
        <v>0</v>
      </c>
      <c r="X99" s="150">
        <f t="shared" si="2"/>
        <v>0</v>
      </c>
      <c r="Y99" s="498"/>
      <c r="Z99" s="150" t="e">
        <f t="shared" si="3"/>
        <v>#DIV/0!</v>
      </c>
      <c r="AA99" s="479"/>
    </row>
    <row r="100" spans="1:27" ht="16.5" customHeight="1">
      <c r="A100" s="476"/>
      <c r="B100" s="496"/>
      <c r="C100" s="494"/>
      <c r="D100" s="494"/>
      <c r="E100" s="494"/>
      <c r="F100" s="479"/>
      <c r="H100" s="476"/>
      <c r="I100" s="496"/>
      <c r="J100" s="494"/>
      <c r="K100" s="494"/>
      <c r="L100" s="494"/>
      <c r="M100" s="479"/>
      <c r="O100" s="476"/>
      <c r="P100" s="496"/>
      <c r="Q100" s="494"/>
      <c r="R100" s="494"/>
      <c r="S100" s="494"/>
      <c r="T100" s="479"/>
      <c r="V100" s="297" t="s">
        <v>87</v>
      </c>
      <c r="W100" s="276">
        <f>COUNTIFS('1. ALL DATA'!$Y$5:$Y$123,"PLANNING",'1. ALL DATA'!$V$5:$V$123,"Completion Date Within Reasonable Tolerance")</f>
        <v>0</v>
      </c>
      <c r="X100" s="150">
        <f t="shared" si="2"/>
        <v>0</v>
      </c>
      <c r="Y100" s="499"/>
      <c r="Z100" s="150" t="e">
        <f t="shared" si="3"/>
        <v>#DIV/0!</v>
      </c>
      <c r="AA100" s="479"/>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64"/>
      <c r="Y101" s="185"/>
      <c r="Z101" s="364"/>
      <c r="AA101" s="186"/>
    </row>
    <row r="102" spans="1:27" ht="22.5" customHeight="1">
      <c r="A102" s="296" t="s">
        <v>43</v>
      </c>
      <c r="B102" s="72">
        <f>COUNTIFS('1. ALL DATA'!$Y$5:$Y$123,"PLANNING",'1. ALL DATA'!$H$5:$H$123,"Completed behind schedule")</f>
        <v>0</v>
      </c>
      <c r="C102" s="126">
        <f>B102/B109</f>
        <v>0</v>
      </c>
      <c r="D102" s="494">
        <f>C102+C103</f>
        <v>0</v>
      </c>
      <c r="E102" s="126">
        <f>B102/B110</f>
        <v>0</v>
      </c>
      <c r="F102" s="495">
        <f>E102+E103</f>
        <v>0</v>
      </c>
      <c r="H102" s="296" t="s">
        <v>43</v>
      </c>
      <c r="I102" s="72">
        <f>COUNTIFS('1. ALL DATA'!$Y$5:$Y$123,"PLANNING",'1. ALL DATA'!$M$5:$M$123,"Completed behind schedule")</f>
        <v>0</v>
      </c>
      <c r="J102" s="126">
        <f>I102/I109</f>
        <v>0</v>
      </c>
      <c r="K102" s="494">
        <f>J102+J103</f>
        <v>0</v>
      </c>
      <c r="L102" s="126">
        <f>I102/I110</f>
        <v>0</v>
      </c>
      <c r="M102" s="495">
        <f>L102+L103</f>
        <v>0</v>
      </c>
      <c r="O102" s="296" t="s">
        <v>43</v>
      </c>
      <c r="P102" s="72">
        <f>COUNTIFS('1. ALL DATA'!$Y$5:$Y$123,"PLANNING",'1. ALL DATA'!$R$5:$R$123,"Completed behind schedule")</f>
        <v>0</v>
      </c>
      <c r="Q102" s="126">
        <f>P102/P109</f>
        <v>0</v>
      </c>
      <c r="R102" s="494">
        <f>Q102+Q103</f>
        <v>0</v>
      </c>
      <c r="S102" s="126">
        <f>P102/P110</f>
        <v>0</v>
      </c>
      <c r="T102" s="495">
        <f>S102+S103</f>
        <v>0</v>
      </c>
      <c r="V102" s="296" t="s">
        <v>86</v>
      </c>
      <c r="W102" s="276">
        <f>COUNTIFS('1. ALL DATA'!$Y$5:$Y$123,"PLANNING",'1. ALL DATA'!$V$5:$V$123,"Completed Significantly After Target Deadline")</f>
        <v>0</v>
      </c>
      <c r="X102" s="150">
        <f t="shared" si="2"/>
        <v>0</v>
      </c>
      <c r="Y102" s="494">
        <f>X102+X103</f>
        <v>0</v>
      </c>
      <c r="Z102" s="150" t="e">
        <f t="shared" si="3"/>
        <v>#DIV/0!</v>
      </c>
      <c r="AA102" s="495" t="e">
        <f>Z102+Z103</f>
        <v>#DIV/0!</v>
      </c>
    </row>
    <row r="103" spans="1:27" ht="22.5" customHeight="1">
      <c r="A103" s="296" t="s">
        <v>28</v>
      </c>
      <c r="B103" s="72">
        <f>COUNTIFS('1. ALL DATA'!$Y$5:$Y$123,"PLANNING",'1. ALL DATA'!$H$5:$H$123,"Off target")</f>
        <v>0</v>
      </c>
      <c r="C103" s="126">
        <f>B103/B109</f>
        <v>0</v>
      </c>
      <c r="D103" s="494"/>
      <c r="E103" s="126">
        <f>B103/B110</f>
        <v>0</v>
      </c>
      <c r="F103" s="495"/>
      <c r="H103" s="296" t="s">
        <v>28</v>
      </c>
      <c r="I103" s="72">
        <f>COUNTIFS('1. ALL DATA'!$Y$5:$Y$123,"PLANNING",'1. ALL DATA'!$M$5:$M$123,"Off target")</f>
        <v>0</v>
      </c>
      <c r="J103" s="126">
        <f>I103/I109</f>
        <v>0</v>
      </c>
      <c r="K103" s="494"/>
      <c r="L103" s="126">
        <f>I103/I110</f>
        <v>0</v>
      </c>
      <c r="M103" s="495"/>
      <c r="O103" s="296" t="s">
        <v>28</v>
      </c>
      <c r="P103" s="72">
        <f>COUNTIFS('1. ALL DATA'!$Y$5:$Y$123,"PLANNING",'1. ALL DATA'!$R$5:$R$123,"Off target")</f>
        <v>0</v>
      </c>
      <c r="Q103" s="126">
        <f>P103/P109</f>
        <v>0</v>
      </c>
      <c r="R103" s="494"/>
      <c r="S103" s="126">
        <f>P103/P110</f>
        <v>0</v>
      </c>
      <c r="T103" s="495"/>
      <c r="V103" s="296" t="s">
        <v>28</v>
      </c>
      <c r="W103" s="276">
        <f>COUNTIFS('1. ALL DATA'!$Y$5:$Y$123,"PLANNING",'1. ALL DATA'!$V$5:$V$123,"Off Target")</f>
        <v>0</v>
      </c>
      <c r="X103" s="150">
        <f t="shared" si="2"/>
        <v>0</v>
      </c>
      <c r="Y103" s="494"/>
      <c r="Z103" s="150" t="e">
        <f t="shared" si="3"/>
        <v>#DIV/0!</v>
      </c>
      <c r="AA103" s="495"/>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6"/>
      <c r="W104" s="191"/>
      <c r="X104" s="364"/>
      <c r="Y104" s="192"/>
      <c r="Z104" s="193"/>
      <c r="AA104" s="256"/>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DATA'!$Y$5:$Y$123,"PLANNING",'1. ALL DATA'!$V$5:$V$123,"not yet due")</f>
        <v>0</v>
      </c>
      <c r="X105" s="150">
        <f t="shared" si="2"/>
        <v>0</v>
      </c>
      <c r="Y105" s="78">
        <f>X105</f>
        <v>0</v>
      </c>
      <c r="Z105" s="79"/>
      <c r="AA105" s="258"/>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0</v>
      </c>
      <c r="Q106" s="78">
        <f>P106/P109</f>
        <v>0</v>
      </c>
      <c r="R106" s="78">
        <f>Q106</f>
        <v>0</v>
      </c>
      <c r="S106" s="79"/>
      <c r="T106" s="100"/>
      <c r="V106" s="65" t="s">
        <v>47</v>
      </c>
      <c r="W106" s="48">
        <f>COUNTIFS('1. ALL DATA'!$Y$5:$Y$123,"PLANNING",'1. ALL DATA'!$V$5:$V$123,"Update not provided")</f>
        <v>14</v>
      </c>
      <c r="X106" s="150">
        <f t="shared" si="2"/>
        <v>1</v>
      </c>
      <c r="Y106" s="78">
        <f>X106</f>
        <v>1</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DATA'!$Y$5:$Y$123,"PLANNING",'1. ALL DATA'!$V$5:$V$123,"Deferred")</f>
        <v>0</v>
      </c>
      <c r="X107" s="150">
        <f t="shared" si="2"/>
        <v>0</v>
      </c>
      <c r="Y107" s="81">
        <f>X107</f>
        <v>0</v>
      </c>
      <c r="Z107" s="80"/>
      <c r="AA107" s="258"/>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DATA'!$Y$5:$Y$123,"PLANNING",'1.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8"/>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14</v>
      </c>
      <c r="Q110" s="52"/>
      <c r="R110" s="52"/>
      <c r="S110" s="52"/>
      <c r="T110" s="99"/>
      <c r="V110" s="50" t="s">
        <v>32</v>
      </c>
      <c r="W110" s="87">
        <f>W109-W108-W107-W106-W105</f>
        <v>0</v>
      </c>
      <c r="X110" s="52"/>
      <c r="Y110" s="52"/>
      <c r="Z110" s="52"/>
      <c r="AA110" s="258"/>
    </row>
    <row r="111" spans="1:27" ht="15.75" customHeight="1">
      <c r="W111" s="88"/>
    </row>
    <row r="112" spans="1:27" ht="15.75" customHeight="1">
      <c r="W112" s="88"/>
    </row>
    <row r="113" spans="1:27" ht="15.75" customHeight="1">
      <c r="W113" s="88"/>
    </row>
    <row r="114" spans="1:27" s="64" customFormat="1" ht="15.75">
      <c r="A114" s="363" t="s">
        <v>39</v>
      </c>
      <c r="B114" s="357"/>
      <c r="C114" s="357"/>
      <c r="D114" s="357"/>
      <c r="E114" s="357"/>
      <c r="F114" s="358"/>
      <c r="H114" s="363" t="s">
        <v>39</v>
      </c>
      <c r="I114" s="357"/>
      <c r="J114" s="357"/>
      <c r="K114" s="357"/>
      <c r="L114" s="357"/>
      <c r="M114" s="358"/>
      <c r="O114" s="363" t="s">
        <v>39</v>
      </c>
      <c r="P114" s="357"/>
      <c r="Q114" s="357"/>
      <c r="R114" s="357"/>
      <c r="S114" s="357"/>
      <c r="T114" s="358"/>
      <c r="V114" s="363" t="s">
        <v>39</v>
      </c>
      <c r="W114" s="357"/>
      <c r="X114" s="357"/>
      <c r="Y114" s="357"/>
      <c r="Z114" s="357"/>
      <c r="AA114" s="358"/>
    </row>
    <row r="115" spans="1:27" ht="41.25" customHeight="1">
      <c r="A115" s="359" t="s">
        <v>24</v>
      </c>
      <c r="B115" s="359" t="s">
        <v>25</v>
      </c>
      <c r="C115" s="359" t="s">
        <v>19</v>
      </c>
      <c r="D115" s="359" t="s">
        <v>49</v>
      </c>
      <c r="E115" s="359" t="s">
        <v>30</v>
      </c>
      <c r="F115" s="360" t="s">
        <v>50</v>
      </c>
      <c r="H115" s="359" t="s">
        <v>24</v>
      </c>
      <c r="I115" s="359" t="s">
        <v>25</v>
      </c>
      <c r="J115" s="359" t="s">
        <v>19</v>
      </c>
      <c r="K115" s="359" t="s">
        <v>49</v>
      </c>
      <c r="L115" s="359" t="s">
        <v>30</v>
      </c>
      <c r="M115" s="360" t="s">
        <v>50</v>
      </c>
      <c r="O115" s="359" t="s">
        <v>24</v>
      </c>
      <c r="P115" s="359" t="s">
        <v>25</v>
      </c>
      <c r="Q115" s="359" t="s">
        <v>19</v>
      </c>
      <c r="R115" s="359" t="s">
        <v>49</v>
      </c>
      <c r="S115" s="359" t="s">
        <v>30</v>
      </c>
      <c r="T115" s="361" t="s">
        <v>50</v>
      </c>
      <c r="V115" s="359" t="s">
        <v>24</v>
      </c>
      <c r="W115" s="359" t="s">
        <v>25</v>
      </c>
      <c r="X115" s="359" t="s">
        <v>19</v>
      </c>
      <c r="Y115" s="359" t="s">
        <v>49</v>
      </c>
      <c r="Z115" s="359" t="s">
        <v>30</v>
      </c>
      <c r="AA115" s="362"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60"/>
    </row>
    <row r="117" spans="1:27" ht="27.75" customHeight="1">
      <c r="A117" s="295" t="s">
        <v>46</v>
      </c>
      <c r="B117" s="72">
        <f>COUNTIFS('1. ALL DATA'!$Y$5:$Y$123,"REGULATORY SERVICES",'1. ALL DATA'!$H$5:$H$123,"Fully Achieved")</f>
        <v>3</v>
      </c>
      <c r="C117" s="126">
        <f>B117/B131</f>
        <v>0.27272727272727271</v>
      </c>
      <c r="D117" s="494">
        <f>C117+C118</f>
        <v>0.81818181818181812</v>
      </c>
      <c r="E117" s="126">
        <f>B117/B132</f>
        <v>0.33333333333333331</v>
      </c>
      <c r="F117" s="481">
        <f>E117+E118</f>
        <v>1</v>
      </c>
      <c r="H117" s="295" t="s">
        <v>46</v>
      </c>
      <c r="I117" s="72">
        <f>COUNTIFS('1. ALL DATA'!$Y$5:$Y$123,"REGULATORY SERVICES",'1. ALL DATA'!$M$5:$M$123,"Fully Achieved")</f>
        <v>6</v>
      </c>
      <c r="J117" s="126">
        <f>I117/I131</f>
        <v>0.54545454545454541</v>
      </c>
      <c r="K117" s="494">
        <f>J117+J118</f>
        <v>0.90909090909090906</v>
      </c>
      <c r="L117" s="126">
        <f>I117/I132</f>
        <v>0.6</v>
      </c>
      <c r="M117" s="481">
        <f>L117+L118</f>
        <v>1</v>
      </c>
      <c r="O117" s="295" t="s">
        <v>46</v>
      </c>
      <c r="P117" s="72">
        <f>COUNTIFS('1. ALL DATA'!$Y$5:$Y$123,"REGULATORY SERVICES",'1. ALL DATA'!$R$5:$R$123,"Fully Achieved")</f>
        <v>9</v>
      </c>
      <c r="Q117" s="126">
        <f>P117/P131</f>
        <v>0.81818181818181823</v>
      </c>
      <c r="R117" s="494">
        <f>Q117+Q118</f>
        <v>1</v>
      </c>
      <c r="S117" s="126">
        <f>P117/P132</f>
        <v>0.81818181818181823</v>
      </c>
      <c r="T117" s="481">
        <f>S117+S118</f>
        <v>1</v>
      </c>
      <c r="V117" s="295" t="s">
        <v>41</v>
      </c>
      <c r="W117" s="151">
        <f>COUNTIFS('1. ALL DATA'!$Y$5:$Y$123,"REGULATORY SERVICES",'1. ALL DATA'!$V$5:$V$123,"Fully Achieved")</f>
        <v>0</v>
      </c>
      <c r="X117" s="126">
        <f>W117/$W$131</f>
        <v>0</v>
      </c>
      <c r="Y117" s="494">
        <f>X117+X118</f>
        <v>0</v>
      </c>
      <c r="Z117" s="126" t="e">
        <f>W117/$W$132</f>
        <v>#DIV/0!</v>
      </c>
      <c r="AA117" s="481" t="e">
        <f>Z117+Z118</f>
        <v>#DIV/0!</v>
      </c>
    </row>
    <row r="118" spans="1:27" ht="27.75" customHeight="1">
      <c r="A118" s="295" t="s">
        <v>42</v>
      </c>
      <c r="B118" s="72">
        <f>COUNTIFS('1. ALL DATA'!$Y$5:$Y$123,"REGULATORY SERVICES",'1. ALL DATA'!$H$5:$H$123,"On track to be achieved")</f>
        <v>6</v>
      </c>
      <c r="C118" s="126">
        <f>B118/B131</f>
        <v>0.54545454545454541</v>
      </c>
      <c r="D118" s="494"/>
      <c r="E118" s="126">
        <f>B118/B132</f>
        <v>0.66666666666666663</v>
      </c>
      <c r="F118" s="481"/>
      <c r="H118" s="295" t="s">
        <v>42</v>
      </c>
      <c r="I118" s="72">
        <f>COUNTIFS('1. ALL DATA'!$Y$5:$Y$123,"REGULATORY SERVICES",'1. ALL DATA'!$M$5:$M$123,"On track to be achieved")</f>
        <v>4</v>
      </c>
      <c r="J118" s="126">
        <f>I118/I131</f>
        <v>0.36363636363636365</v>
      </c>
      <c r="K118" s="494"/>
      <c r="L118" s="126">
        <f>I118/I132</f>
        <v>0.4</v>
      </c>
      <c r="M118" s="481"/>
      <c r="O118" s="295" t="s">
        <v>42</v>
      </c>
      <c r="P118" s="72">
        <f>COUNTIFS('1. ALL DATA'!$Y$5:$Y$123,"REGULATORY SERVICES",'1. ALL DATA'!$R$5:$R$123,"On track to be achieved")</f>
        <v>2</v>
      </c>
      <c r="Q118" s="126">
        <f>P118/P131</f>
        <v>0.18181818181818182</v>
      </c>
      <c r="R118" s="494"/>
      <c r="S118" s="126">
        <f>P118/P132</f>
        <v>0.18181818181818182</v>
      </c>
      <c r="T118" s="481"/>
      <c r="V118" s="295" t="s">
        <v>83</v>
      </c>
      <c r="W118" s="151">
        <f>COUNTIFS('1. ALL DATA'!$Y$5:$Y$123,"REGULATORY SERVICES",'1. ALL DATA'!$V$5:$V$123,"Numerical Outturn Within 5% Tolerance")</f>
        <v>0</v>
      </c>
      <c r="X118" s="150">
        <f t="shared" ref="X118:X130" si="4">W118/$W$131</f>
        <v>0</v>
      </c>
      <c r="Y118" s="494"/>
      <c r="Z118" s="150" t="e">
        <f t="shared" ref="Z118:Z125" si="5">W118/$W$132</f>
        <v>#DIV/0!</v>
      </c>
      <c r="AA118" s="481"/>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76" t="s">
        <v>27</v>
      </c>
      <c r="B120" s="496">
        <f>COUNTIFS('1. ALL DATA'!$Y$5:$Y$123,"REGULATORY SERVICES",'1. ALL DATA'!$H$5:$H$123,"In danger of falling behind target")</f>
        <v>0</v>
      </c>
      <c r="C120" s="494">
        <f>B120/B131</f>
        <v>0</v>
      </c>
      <c r="D120" s="494">
        <f>C120</f>
        <v>0</v>
      </c>
      <c r="E120" s="494">
        <f>B120/B132</f>
        <v>0</v>
      </c>
      <c r="F120" s="479">
        <f>E120</f>
        <v>0</v>
      </c>
      <c r="H120" s="476" t="s">
        <v>27</v>
      </c>
      <c r="I120" s="496">
        <f>COUNTIFS('1. ALL DATA'!$Y$5:$Y$123,"REGULATORY SERVICES",'1. ALL DATA'!$M$5:$M$123,"In danger of falling behind target")</f>
        <v>0</v>
      </c>
      <c r="J120" s="494">
        <f>I120/I131</f>
        <v>0</v>
      </c>
      <c r="K120" s="494">
        <f>J120</f>
        <v>0</v>
      </c>
      <c r="L120" s="494">
        <f>I120/I132</f>
        <v>0</v>
      </c>
      <c r="M120" s="479">
        <f>L120</f>
        <v>0</v>
      </c>
      <c r="O120" s="476" t="s">
        <v>27</v>
      </c>
      <c r="P120" s="496">
        <f>COUNTIFS('1. ALL DATA'!$Y$5:$Y$123,"REGULATORY SERVICES",'1. ALL DATA'!$R$5:$R$123,"In danger of falling behind target")</f>
        <v>0</v>
      </c>
      <c r="Q120" s="494">
        <f>P120/P131</f>
        <v>0</v>
      </c>
      <c r="R120" s="494">
        <f>Q120</f>
        <v>0</v>
      </c>
      <c r="S120" s="494">
        <f>P120/P132</f>
        <v>0</v>
      </c>
      <c r="T120" s="479">
        <f>S120</f>
        <v>0</v>
      </c>
      <c r="V120" s="297" t="s">
        <v>84</v>
      </c>
      <c r="W120" s="276">
        <f>COUNTIFS('1. ALL DATA'!$Y$5:$Y$123,"REGULATORY SERVICES",'1. ALL DATA'!$V$5:$V$123,"Numerical Outturn Within 10% Tolerance")</f>
        <v>0</v>
      </c>
      <c r="X120" s="150">
        <f t="shared" si="4"/>
        <v>0</v>
      </c>
      <c r="Y120" s="497">
        <f>SUM(X120:X123)</f>
        <v>0</v>
      </c>
      <c r="Z120" s="150" t="e">
        <f t="shared" si="5"/>
        <v>#DIV/0!</v>
      </c>
      <c r="AA120" s="479" t="e">
        <f>SUM(Z120:Z123)</f>
        <v>#DIV/0!</v>
      </c>
    </row>
    <row r="121" spans="1:27" ht="18.75" customHeight="1">
      <c r="A121" s="476"/>
      <c r="B121" s="496"/>
      <c r="C121" s="494"/>
      <c r="D121" s="494"/>
      <c r="E121" s="494"/>
      <c r="F121" s="479"/>
      <c r="H121" s="476"/>
      <c r="I121" s="496"/>
      <c r="J121" s="494"/>
      <c r="K121" s="494"/>
      <c r="L121" s="494"/>
      <c r="M121" s="479"/>
      <c r="O121" s="476"/>
      <c r="P121" s="496"/>
      <c r="Q121" s="494"/>
      <c r="R121" s="494"/>
      <c r="S121" s="494"/>
      <c r="T121" s="479"/>
      <c r="V121" s="297" t="s">
        <v>85</v>
      </c>
      <c r="W121" s="276">
        <f>COUNTIFS('1. ALL DATA'!$Y$5:$Y$123,"REGULATORY SERVICES",'1. ALL DATA'!$V$5:$V$123,"Target Partially Met")</f>
        <v>0</v>
      </c>
      <c r="X121" s="150">
        <f t="shared" si="4"/>
        <v>0</v>
      </c>
      <c r="Y121" s="498"/>
      <c r="Z121" s="150" t="e">
        <f t="shared" si="5"/>
        <v>#DIV/0!</v>
      </c>
      <c r="AA121" s="479"/>
    </row>
    <row r="122" spans="1:27" ht="20.25" customHeight="1">
      <c r="A122" s="476"/>
      <c r="B122" s="496"/>
      <c r="C122" s="494"/>
      <c r="D122" s="494"/>
      <c r="E122" s="494"/>
      <c r="F122" s="479"/>
      <c r="H122" s="476"/>
      <c r="I122" s="496"/>
      <c r="J122" s="494"/>
      <c r="K122" s="494"/>
      <c r="L122" s="494"/>
      <c r="M122" s="479"/>
      <c r="O122" s="476"/>
      <c r="P122" s="496"/>
      <c r="Q122" s="494"/>
      <c r="R122" s="494"/>
      <c r="S122" s="494"/>
      <c r="T122" s="479"/>
      <c r="V122" s="297" t="s">
        <v>87</v>
      </c>
      <c r="W122" s="276">
        <f>COUNTIFS('1. ALL DATA'!$Y$5:$Y$123,"REGULATORY SERVICES",'1. ALL DATA'!$V$5:$V$123,"Completion Date Within Reasonable Tolerance")</f>
        <v>0</v>
      </c>
      <c r="X122" s="150">
        <f>W123/$W$131</f>
        <v>0</v>
      </c>
      <c r="Y122" s="499"/>
      <c r="Z122" s="150" t="e">
        <f>W123/$W$132</f>
        <v>#DIV/0!</v>
      </c>
      <c r="AA122" s="479"/>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6" t="s">
        <v>43</v>
      </c>
      <c r="B124" s="72">
        <f>COUNTIFS('1. ALL DATA'!$Y$5:$Y$123,"REGULATORY SERVICES",'1. ALL DATA'!$H$5:$H$123,"Completed behind schedule")</f>
        <v>0</v>
      </c>
      <c r="C124" s="126">
        <f>B124/B131</f>
        <v>0</v>
      </c>
      <c r="D124" s="494">
        <f>C124+C125</f>
        <v>0</v>
      </c>
      <c r="E124" s="126">
        <f>B124/B132</f>
        <v>0</v>
      </c>
      <c r="F124" s="495">
        <f>E124+E125</f>
        <v>0</v>
      </c>
      <c r="H124" s="296" t="s">
        <v>43</v>
      </c>
      <c r="I124" s="72">
        <f>COUNTIFS('1. ALL DATA'!$Y$5:$Y$123,"REGULATORY SERVICES",'1. ALL DATA'!$M$5:$M$123,"Completed behind schedule")</f>
        <v>0</v>
      </c>
      <c r="J124" s="126">
        <f>I124/I131</f>
        <v>0</v>
      </c>
      <c r="K124" s="494">
        <f>J124+J125</f>
        <v>0</v>
      </c>
      <c r="L124" s="126">
        <f>I124/I132</f>
        <v>0</v>
      </c>
      <c r="M124" s="495">
        <f>L124+L125</f>
        <v>0</v>
      </c>
      <c r="O124" s="296" t="s">
        <v>43</v>
      </c>
      <c r="P124" s="72">
        <f>COUNTIFS('1. ALL DATA'!$Y$5:$Y$123,"REGULATORY SERVICES",'1. ALL DATA'!$R$5:$R$123,"Completed behind schedule")</f>
        <v>0</v>
      </c>
      <c r="Q124" s="126">
        <f>P124/P131</f>
        <v>0</v>
      </c>
      <c r="R124" s="494">
        <f>Q124+Q125</f>
        <v>0</v>
      </c>
      <c r="S124" s="126">
        <f>P124/P132</f>
        <v>0</v>
      </c>
      <c r="T124" s="495">
        <f>S124+S125</f>
        <v>0</v>
      </c>
      <c r="V124" s="296" t="s">
        <v>86</v>
      </c>
      <c r="W124" s="276">
        <f>COUNTIFS('1. ALL DATA'!$Y$5:$Y$123,"REGULATORY SERVICES",'1. ALL DATA'!$V$5:$V$123,"Completed Significantly After Target Deadline")</f>
        <v>0</v>
      </c>
      <c r="X124" s="150">
        <f t="shared" si="4"/>
        <v>0</v>
      </c>
      <c r="Y124" s="494">
        <f>X124+X125</f>
        <v>0</v>
      </c>
      <c r="Z124" s="150" t="e">
        <f t="shared" si="5"/>
        <v>#DIV/0!</v>
      </c>
      <c r="AA124" s="495" t="e">
        <f>Z124+Z125</f>
        <v>#DIV/0!</v>
      </c>
    </row>
    <row r="125" spans="1:27" ht="30" customHeight="1">
      <c r="A125" s="296" t="s">
        <v>28</v>
      </c>
      <c r="B125" s="72">
        <f>COUNTIFS('1. ALL DATA'!$Y$5:$Y$123,"REGULATORY SERVICES",'1. ALL DATA'!$H$5:$H$123,"Off target")</f>
        <v>0</v>
      </c>
      <c r="C125" s="126">
        <f>B125/B131</f>
        <v>0</v>
      </c>
      <c r="D125" s="494"/>
      <c r="E125" s="126">
        <f>B125/B132</f>
        <v>0</v>
      </c>
      <c r="F125" s="495"/>
      <c r="H125" s="296" t="s">
        <v>28</v>
      </c>
      <c r="I125" s="72">
        <f>COUNTIFS('1. ALL DATA'!$Y$5:$Y$123,"REGULATORY SERVICES",'1. ALL DATA'!$M$5:$M$123,"Off target")</f>
        <v>0</v>
      </c>
      <c r="J125" s="126">
        <f>I125/I131</f>
        <v>0</v>
      </c>
      <c r="K125" s="494"/>
      <c r="L125" s="126">
        <f>I125/I132</f>
        <v>0</v>
      </c>
      <c r="M125" s="495"/>
      <c r="O125" s="296" t="s">
        <v>28</v>
      </c>
      <c r="P125" s="72">
        <f>COUNTIFS('1. ALL DATA'!$Y$5:$Y$123,"REGULATORY SERVICES",'1. ALL DATA'!$R$5:$R$123,"Off target")</f>
        <v>0</v>
      </c>
      <c r="Q125" s="126">
        <f>P125/P131</f>
        <v>0</v>
      </c>
      <c r="R125" s="494"/>
      <c r="S125" s="126">
        <f>P125/P132</f>
        <v>0</v>
      </c>
      <c r="T125" s="495"/>
      <c r="V125" s="296" t="s">
        <v>28</v>
      </c>
      <c r="W125" s="276">
        <f>COUNTIFS('1. ALL DATA'!$Y$5:$Y$123,"REGULATORY SERVICES",'1. ALL DATA'!$V$5:$V$123,"Off Target")</f>
        <v>0</v>
      </c>
      <c r="X125" s="150">
        <f t="shared" si="4"/>
        <v>0</v>
      </c>
      <c r="Y125" s="494"/>
      <c r="Z125" s="150" t="e">
        <f t="shared" si="5"/>
        <v>#DIV/0!</v>
      </c>
      <c r="AA125" s="495"/>
    </row>
    <row r="126" spans="1:27" ht="5.25" customHeight="1">
      <c r="A126" s="53"/>
      <c r="B126" s="73"/>
      <c r="C126" s="74"/>
      <c r="D126" s="74"/>
      <c r="E126" s="74"/>
      <c r="F126" s="98"/>
      <c r="H126" s="53"/>
      <c r="I126" s="73"/>
      <c r="J126" s="74"/>
      <c r="K126" s="74"/>
      <c r="L126" s="74"/>
      <c r="M126" s="98"/>
      <c r="O126" s="53"/>
      <c r="P126" s="73"/>
      <c r="Q126" s="74"/>
      <c r="R126" s="74"/>
      <c r="S126" s="74"/>
      <c r="T126" s="98"/>
      <c r="V126" s="298"/>
      <c r="W126" s="57"/>
      <c r="X126" s="150"/>
      <c r="Y126" s="76"/>
      <c r="Z126" s="77"/>
      <c r="AA126" s="261"/>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DATA'!$Y$5:$Y$123,"REGULATORY SERVICES",'1. ALL DATA'!$V$5:$V$123,"not yet due")</f>
        <v>0</v>
      </c>
      <c r="X127" s="150">
        <f t="shared" si="4"/>
        <v>0</v>
      </c>
      <c r="Y127" s="78">
        <f>X127</f>
        <v>0</v>
      </c>
      <c r="Z127" s="79"/>
      <c r="AA127" s="258"/>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0</v>
      </c>
      <c r="Q128" s="78">
        <f>P128/P131</f>
        <v>0</v>
      </c>
      <c r="R128" s="78">
        <f>Q128</f>
        <v>0</v>
      </c>
      <c r="S128" s="79"/>
      <c r="T128" s="100"/>
      <c r="V128" s="65" t="s">
        <v>47</v>
      </c>
      <c r="W128" s="48">
        <f>COUNTIFS('1. ALL DATA'!$Y$5:$Y$123,"REGULATORY SERVICES",'1. ALL DATA'!$V$5:$V$123,"Update not provided")</f>
        <v>11</v>
      </c>
      <c r="X128" s="150">
        <f t="shared" si="4"/>
        <v>1</v>
      </c>
      <c r="Y128" s="78">
        <f>X128</f>
        <v>1</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DATA'!$Y$5:$Y$123,"REGULATORY SERVICES",'1. ALL DATA'!$V$5:$V$123,"Deferred")</f>
        <v>0</v>
      </c>
      <c r="X129" s="150">
        <f t="shared" si="4"/>
        <v>0</v>
      </c>
      <c r="Y129" s="81">
        <f>X129</f>
        <v>0</v>
      </c>
      <c r="Z129" s="80"/>
      <c r="AA129" s="258"/>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DATA'!$Y$5:$Y$123,"REGULATORY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8"/>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11</v>
      </c>
      <c r="Q132" s="52"/>
      <c r="R132" s="52"/>
      <c r="S132" s="52"/>
      <c r="T132" s="99"/>
      <c r="V132" s="50" t="s">
        <v>32</v>
      </c>
      <c r="W132" s="87">
        <f>W131-W130-W129-W128-W127</f>
        <v>0</v>
      </c>
      <c r="X132" s="52"/>
      <c r="Y132" s="52"/>
      <c r="Z132" s="52"/>
      <c r="AA132" s="258"/>
    </row>
    <row r="133" spans="1:27" ht="15.75" customHeight="1">
      <c r="A133" s="66"/>
      <c r="B133" s="410"/>
      <c r="C133" s="52"/>
      <c r="D133" s="52"/>
      <c r="E133" s="52"/>
      <c r="F133" s="47"/>
      <c r="H133" s="66"/>
      <c r="I133" s="410"/>
      <c r="J133" s="52"/>
      <c r="K133" s="52"/>
      <c r="L133" s="52"/>
      <c r="M133" s="47"/>
      <c r="O133" s="66"/>
      <c r="P133" s="410"/>
      <c r="Q133" s="52"/>
      <c r="R133" s="52"/>
      <c r="S133" s="52"/>
      <c r="T133" s="99"/>
      <c r="V133" s="66"/>
      <c r="W133" s="411"/>
      <c r="X133" s="52"/>
      <c r="Y133" s="52"/>
      <c r="Z133" s="52"/>
      <c r="AA133" s="258"/>
    </row>
    <row r="134" spans="1:27" ht="15.75" customHeight="1">
      <c r="A134" s="66"/>
      <c r="B134" s="410"/>
      <c r="C134" s="52"/>
      <c r="D134" s="52"/>
      <c r="E134" s="52"/>
      <c r="F134" s="47"/>
      <c r="H134" s="66"/>
      <c r="I134" s="410"/>
      <c r="J134" s="52"/>
      <c r="K134" s="52"/>
      <c r="L134" s="52"/>
      <c r="M134" s="47"/>
      <c r="O134" s="66"/>
      <c r="P134" s="410"/>
      <c r="Q134" s="52"/>
      <c r="R134" s="52"/>
      <c r="S134" s="52"/>
      <c r="T134" s="99"/>
      <c r="V134" s="66"/>
      <c r="W134" s="411"/>
      <c r="X134" s="52"/>
      <c r="Y134" s="52"/>
      <c r="Z134" s="52"/>
      <c r="AA134" s="258"/>
    </row>
    <row r="136" spans="1:27" s="64" customFormat="1" ht="15.75">
      <c r="A136" s="365" t="s">
        <v>278</v>
      </c>
      <c r="B136" s="357"/>
      <c r="C136" s="357"/>
      <c r="D136" s="357"/>
      <c r="E136" s="357"/>
      <c r="F136" s="358"/>
      <c r="H136" s="365" t="s">
        <v>278</v>
      </c>
      <c r="I136" s="357"/>
      <c r="J136" s="357"/>
      <c r="K136" s="357"/>
      <c r="L136" s="357"/>
      <c r="M136" s="358"/>
      <c r="O136" s="365" t="s">
        <v>278</v>
      </c>
      <c r="P136" s="357"/>
      <c r="Q136" s="357"/>
      <c r="R136" s="357"/>
      <c r="S136" s="357"/>
      <c r="T136" s="358"/>
      <c r="V136" s="365" t="s">
        <v>278</v>
      </c>
      <c r="W136" s="357"/>
      <c r="X136" s="357"/>
      <c r="Y136" s="357"/>
      <c r="Z136" s="357"/>
      <c r="AA136" s="358"/>
    </row>
    <row r="137" spans="1:27" ht="41.25" customHeight="1">
      <c r="A137" s="359" t="s">
        <v>24</v>
      </c>
      <c r="B137" s="359" t="s">
        <v>25</v>
      </c>
      <c r="C137" s="359" t="s">
        <v>19</v>
      </c>
      <c r="D137" s="359" t="s">
        <v>49</v>
      </c>
      <c r="E137" s="359" t="s">
        <v>30</v>
      </c>
      <c r="F137" s="360" t="s">
        <v>50</v>
      </c>
      <c r="H137" s="359" t="s">
        <v>24</v>
      </c>
      <c r="I137" s="359" t="s">
        <v>25</v>
      </c>
      <c r="J137" s="359" t="s">
        <v>19</v>
      </c>
      <c r="K137" s="359" t="s">
        <v>49</v>
      </c>
      <c r="L137" s="359" t="s">
        <v>30</v>
      </c>
      <c r="M137" s="360" t="s">
        <v>50</v>
      </c>
      <c r="O137" s="359" t="s">
        <v>24</v>
      </c>
      <c r="P137" s="359" t="s">
        <v>25</v>
      </c>
      <c r="Q137" s="359" t="s">
        <v>19</v>
      </c>
      <c r="R137" s="359" t="s">
        <v>49</v>
      </c>
      <c r="S137" s="359" t="s">
        <v>30</v>
      </c>
      <c r="T137" s="361" t="s">
        <v>50</v>
      </c>
      <c r="V137" s="359" t="s">
        <v>24</v>
      </c>
      <c r="W137" s="359" t="s">
        <v>25</v>
      </c>
      <c r="X137" s="359" t="s">
        <v>19</v>
      </c>
      <c r="Y137" s="359" t="s">
        <v>49</v>
      </c>
      <c r="Z137" s="359" t="s">
        <v>30</v>
      </c>
      <c r="AA137" s="362"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60"/>
    </row>
    <row r="139" spans="1:27" ht="27.75" customHeight="1">
      <c r="A139" s="295" t="s">
        <v>46</v>
      </c>
      <c r="B139" s="72">
        <f>COUNTIFS('1. ALL DATA'!$Y$5:$Y$123,"TOWN CENTRE AND NEIGHBOURHOODS",'1. ALL DATA'!$H$5:$H$123,"Fully Achieved")</f>
        <v>1</v>
      </c>
      <c r="C139" s="405">
        <f>B139/B153</f>
        <v>0.16666666666666666</v>
      </c>
      <c r="D139" s="494">
        <f>C139+C140</f>
        <v>0.66666666666666663</v>
      </c>
      <c r="E139" s="405">
        <f>B139/B154</f>
        <v>0.2</v>
      </c>
      <c r="F139" s="481">
        <f>E139+E140</f>
        <v>0.8</v>
      </c>
      <c r="H139" s="295" t="s">
        <v>46</v>
      </c>
      <c r="I139" s="72">
        <f>COUNTIFS('1. ALL DATA'!$Y$5:$Y$123,"TOWN CENTRE AND NEIGHBOURHOODS",'1. ALL DATA'!$M$5:$M$123,"Fully Achieved")</f>
        <v>1</v>
      </c>
      <c r="J139" s="405">
        <f>I139/I153</f>
        <v>0.16666666666666666</v>
      </c>
      <c r="K139" s="494">
        <f>J139+J140</f>
        <v>0.66666666666666663</v>
      </c>
      <c r="L139" s="405">
        <f>I139/I154</f>
        <v>0.2</v>
      </c>
      <c r="M139" s="481">
        <f>L139+L140</f>
        <v>0.8</v>
      </c>
      <c r="O139" s="295" t="s">
        <v>46</v>
      </c>
      <c r="P139" s="72">
        <f>COUNTIFS('1. ALL DATA'!$Y$5:$Y$123,"TOWN CENTRE AND NEIGHBOURHOODS",'1. ALL DATA'!$R$5:$R$123,"Fully Achieved")</f>
        <v>1</v>
      </c>
      <c r="Q139" s="405">
        <f>P139/P153</f>
        <v>0.16666666666666666</v>
      </c>
      <c r="R139" s="494">
        <f>Q139+Q140</f>
        <v>0.66666666666666663</v>
      </c>
      <c r="S139" s="405">
        <f>P139/P154</f>
        <v>0.2</v>
      </c>
      <c r="T139" s="481">
        <f>S139+S140</f>
        <v>0.8</v>
      </c>
      <c r="V139" s="295" t="s">
        <v>41</v>
      </c>
      <c r="W139" s="406">
        <f>COUNTIFS('1. ALL DATA'!$Y$5:$Y$123,"TOWN CENTRE AND NEIGHBOURHOODS",'1. ALL DATA'!$V$5:$V$123,"Fully Achieved")</f>
        <v>0</v>
      </c>
      <c r="X139" s="405">
        <f>W139/$W$131</f>
        <v>0</v>
      </c>
      <c r="Y139" s="494">
        <f>X139+X140</f>
        <v>0</v>
      </c>
      <c r="Z139" s="405" t="e">
        <f>W139/$W$132</f>
        <v>#DIV/0!</v>
      </c>
      <c r="AA139" s="481" t="e">
        <f>Z139+Z140</f>
        <v>#DIV/0!</v>
      </c>
    </row>
    <row r="140" spans="1:27" ht="27.75" customHeight="1">
      <c r="A140" s="295" t="s">
        <v>42</v>
      </c>
      <c r="B140" s="72">
        <f>COUNTIFS('1. ALL DATA'!$Y$5:$Y$123,"TOWN CENTRE AND NEIGHBOURHOODS",'1. ALL DATA'!$H$5:$H$123,"On track to be achieved")</f>
        <v>3</v>
      </c>
      <c r="C140" s="405">
        <f>B140/B153</f>
        <v>0.5</v>
      </c>
      <c r="D140" s="494"/>
      <c r="E140" s="405">
        <f>B140/B154</f>
        <v>0.6</v>
      </c>
      <c r="F140" s="481"/>
      <c r="H140" s="295" t="s">
        <v>42</v>
      </c>
      <c r="I140" s="72">
        <f>COUNTIFS('1. ALL DATA'!$Y$5:$Y$123,"TOWN CENTRE AND NEIGHBOURHOODS",'1. ALL DATA'!$M$5:$M$123,"On track to be achieved")</f>
        <v>3</v>
      </c>
      <c r="J140" s="405">
        <f>I140/I153</f>
        <v>0.5</v>
      </c>
      <c r="K140" s="494"/>
      <c r="L140" s="405">
        <f>I140/I154</f>
        <v>0.6</v>
      </c>
      <c r="M140" s="481"/>
      <c r="O140" s="295" t="s">
        <v>42</v>
      </c>
      <c r="P140" s="72">
        <f>COUNTIFS('1. ALL DATA'!$Y$5:$Y$123,"TOWN CENTRE AND NEIGHBOURHOODS",'1. ALL DATA'!$R$5:$R$123,"On track to be achieved")</f>
        <v>3</v>
      </c>
      <c r="Q140" s="405">
        <f>P140/P153</f>
        <v>0.5</v>
      </c>
      <c r="R140" s="494"/>
      <c r="S140" s="405">
        <f>P140/P154</f>
        <v>0.6</v>
      </c>
      <c r="T140" s="481"/>
      <c r="V140" s="295" t="s">
        <v>83</v>
      </c>
      <c r="W140" s="406">
        <f>COUNTIFS('1. ALL DATA'!$Y$5:$Y$123,"TOWN CENTRE AND NEIGHBOURHOODS",'1. ALL DATA'!$V$5:$V$123,"Numerical Outturn Within 5% Tolerance")</f>
        <v>0</v>
      </c>
      <c r="X140" s="405">
        <f t="shared" ref="X140" si="6">W140/$W$131</f>
        <v>0</v>
      </c>
      <c r="Y140" s="494"/>
      <c r="Z140" s="405" t="e">
        <f t="shared" ref="Z140" si="7">W140/$W$132</f>
        <v>#DIV/0!</v>
      </c>
      <c r="AA140" s="481"/>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405"/>
      <c r="Y141" s="74"/>
      <c r="Z141" s="405"/>
      <c r="AA141" s="186"/>
    </row>
    <row r="142" spans="1:27" ht="21" customHeight="1">
      <c r="A142" s="476" t="s">
        <v>27</v>
      </c>
      <c r="B142" s="496">
        <f>COUNTIFS('1. ALL DATA'!$Y$5:$Y$123,"TOWN CENTRE AND NEIGHBOURHOODS",'1. ALL DATA'!$H$5:$H$123,"In danger of falling behind target")</f>
        <v>0</v>
      </c>
      <c r="C142" s="494">
        <f>B142/B153</f>
        <v>0</v>
      </c>
      <c r="D142" s="494">
        <f>C142</f>
        <v>0</v>
      </c>
      <c r="E142" s="494">
        <f>B142/B154</f>
        <v>0</v>
      </c>
      <c r="F142" s="479">
        <f>E142</f>
        <v>0</v>
      </c>
      <c r="H142" s="476" t="s">
        <v>27</v>
      </c>
      <c r="I142" s="496">
        <f>COUNTIFS('1. ALL DATA'!$Y$5:$Y$123,"TOWN CENTRE AND NEIGHBOURHOODS",'1. ALL DATA'!$M$5:$M$123,"In danger of falling behind target")</f>
        <v>0</v>
      </c>
      <c r="J142" s="494">
        <f>I142/I153</f>
        <v>0</v>
      </c>
      <c r="K142" s="494">
        <f>J142</f>
        <v>0</v>
      </c>
      <c r="L142" s="494">
        <f>I142/I154</f>
        <v>0</v>
      </c>
      <c r="M142" s="479">
        <f>L142</f>
        <v>0</v>
      </c>
      <c r="O142" s="476" t="s">
        <v>27</v>
      </c>
      <c r="P142" s="496">
        <f>COUNTIFS('1. ALL DATA'!$Y$5:$Y$123,"TOWN CENTRE AND NEIGHBOURHOODS",'1. ALL DATA'!$R$5:$R$123,"In danger of falling behind target")</f>
        <v>0</v>
      </c>
      <c r="Q142" s="494">
        <f>P142/P153</f>
        <v>0</v>
      </c>
      <c r="R142" s="494">
        <f>Q142</f>
        <v>0</v>
      </c>
      <c r="S142" s="494">
        <f>P142/P154</f>
        <v>0</v>
      </c>
      <c r="T142" s="479">
        <f>S142</f>
        <v>0</v>
      </c>
      <c r="V142" s="404" t="s">
        <v>84</v>
      </c>
      <c r="W142" s="406">
        <f>COUNTIFS('1. ALL DATA'!$Y$5:$Y$123,"TOWN CENTRE AND NEIGHBOURHOODS",'1. ALL DATA'!$V$5:$V$123,"Numerical Outturn Within 10% Tolerance")</f>
        <v>0</v>
      </c>
      <c r="X142" s="405">
        <f t="shared" ref="X142:X144" si="8">W142/$W$131</f>
        <v>0</v>
      </c>
      <c r="Y142" s="497">
        <f>SUM(X142:X145)</f>
        <v>0</v>
      </c>
      <c r="Z142" s="405" t="e">
        <f t="shared" ref="Z142:Z144" si="9">W142/$W$132</f>
        <v>#DIV/0!</v>
      </c>
      <c r="AA142" s="479" t="e">
        <f>SUM(Z142:Z145)</f>
        <v>#DIV/0!</v>
      </c>
    </row>
    <row r="143" spans="1:27" ht="18.75" customHeight="1">
      <c r="A143" s="476"/>
      <c r="B143" s="496"/>
      <c r="C143" s="494"/>
      <c r="D143" s="494"/>
      <c r="E143" s="494"/>
      <c r="F143" s="479"/>
      <c r="H143" s="476"/>
      <c r="I143" s="496"/>
      <c r="J143" s="494"/>
      <c r="K143" s="494"/>
      <c r="L143" s="494"/>
      <c r="M143" s="479"/>
      <c r="O143" s="476"/>
      <c r="P143" s="496"/>
      <c r="Q143" s="494"/>
      <c r="R143" s="494"/>
      <c r="S143" s="494"/>
      <c r="T143" s="479"/>
      <c r="V143" s="404" t="s">
        <v>85</v>
      </c>
      <c r="W143" s="406">
        <f>COUNTIFS('1. ALL DATA'!$Y$5:$Y$123,"TOWN CENTRE AND NEIGHBOURHOODS",'1. ALL DATA'!$V$5:$V$123,"Target Partially Met")</f>
        <v>0</v>
      </c>
      <c r="X143" s="405">
        <f t="shared" si="8"/>
        <v>0</v>
      </c>
      <c r="Y143" s="498"/>
      <c r="Z143" s="405" t="e">
        <f t="shared" si="9"/>
        <v>#DIV/0!</v>
      </c>
      <c r="AA143" s="479"/>
    </row>
    <row r="144" spans="1:27" ht="20.25" customHeight="1">
      <c r="A144" s="476"/>
      <c r="B144" s="496"/>
      <c r="C144" s="494"/>
      <c r="D144" s="494"/>
      <c r="E144" s="494"/>
      <c r="F144" s="479"/>
      <c r="H144" s="476"/>
      <c r="I144" s="496"/>
      <c r="J144" s="494"/>
      <c r="K144" s="494"/>
      <c r="L144" s="494"/>
      <c r="M144" s="479"/>
      <c r="O144" s="476"/>
      <c r="P144" s="496"/>
      <c r="Q144" s="494"/>
      <c r="R144" s="494"/>
      <c r="S144" s="494"/>
      <c r="T144" s="479"/>
      <c r="V144" s="404" t="s">
        <v>87</v>
      </c>
      <c r="W144" s="406">
        <f>COUNTIFS('1. ALL DATA'!$Y$5:$Y$123,"TOWN CENTRE AND NEIGHBOURHOODS",'1. ALL DATA'!$V$5:$V$123,"Completion Date Within Reasonable Tolerance")</f>
        <v>0</v>
      </c>
      <c r="X144" s="405">
        <f t="shared" si="8"/>
        <v>0</v>
      </c>
      <c r="Y144" s="499"/>
      <c r="Z144" s="405" t="e">
        <f t="shared" si="9"/>
        <v>#DIV/0!</v>
      </c>
      <c r="AA144" s="479"/>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405"/>
      <c r="Y145" s="74"/>
      <c r="Z145" s="405"/>
      <c r="AA145" s="186"/>
    </row>
    <row r="146" spans="1:27" ht="30" customHeight="1">
      <c r="A146" s="296" t="s">
        <v>43</v>
      </c>
      <c r="B146" s="72">
        <f>COUNTIFS('1. ALL DATA'!$Y$5:$Y$123,"TOWN CENTRE AND NEIGHBOURHOODS",'1. ALL DATA'!$H$5:$H$123,"Completed behind schedule")</f>
        <v>1</v>
      </c>
      <c r="C146" s="405">
        <f>B146/B153</f>
        <v>0.16666666666666666</v>
      </c>
      <c r="D146" s="494">
        <f>C146+C147</f>
        <v>0.16666666666666666</v>
      </c>
      <c r="E146" s="405">
        <f>B146/B154</f>
        <v>0.2</v>
      </c>
      <c r="F146" s="495">
        <f>E146+E147</f>
        <v>0.2</v>
      </c>
      <c r="H146" s="296" t="s">
        <v>43</v>
      </c>
      <c r="I146" s="72">
        <f>COUNTIFS('1. ALL DATA'!$Y$5:$Y$123,"TOWN CENTRE AND NEIGHBOURHOODS",'1. ALL DATA'!$M$5:$M$123,"Completed behind schedule")</f>
        <v>1</v>
      </c>
      <c r="J146" s="405">
        <f>I146/I153</f>
        <v>0.16666666666666666</v>
      </c>
      <c r="K146" s="494">
        <f>J146+J147</f>
        <v>0.16666666666666666</v>
      </c>
      <c r="L146" s="405">
        <f>I146/I154</f>
        <v>0.2</v>
      </c>
      <c r="M146" s="495">
        <f>L146+L147</f>
        <v>0.2</v>
      </c>
      <c r="O146" s="296" t="s">
        <v>43</v>
      </c>
      <c r="P146" s="72">
        <f>COUNTIFS('1. ALL DATA'!$Y$5:$Y$123,"TOWN CENTRE AND NEIGHBOURHOODS",'1. ALL DATA'!$R$5:$R$123,"Completed behind schedule")</f>
        <v>1</v>
      </c>
      <c r="Q146" s="405">
        <f>P146/P153</f>
        <v>0.16666666666666666</v>
      </c>
      <c r="R146" s="494">
        <f>Q146+Q147</f>
        <v>0.16666666666666666</v>
      </c>
      <c r="S146" s="405">
        <f>P146/P154</f>
        <v>0.2</v>
      </c>
      <c r="T146" s="495">
        <f>S146+S147</f>
        <v>0.2</v>
      </c>
      <c r="V146" s="296" t="s">
        <v>86</v>
      </c>
      <c r="W146" s="406">
        <f>COUNTIFS('1. ALL DATA'!$Y$5:$Y$123,"TOWN CENTRE AND NEIGHBOURHOODS",'1. ALL DATA'!$V$5:$V$123,"Completed Significantly After Target Deadline")</f>
        <v>0</v>
      </c>
      <c r="X146" s="405">
        <f t="shared" ref="X146:X147" si="10">W146/$W$131</f>
        <v>0</v>
      </c>
      <c r="Y146" s="494">
        <f>X146+X147</f>
        <v>0</v>
      </c>
      <c r="Z146" s="405" t="e">
        <f t="shared" ref="Z146:Z147" si="11">W146/$W$132</f>
        <v>#DIV/0!</v>
      </c>
      <c r="AA146" s="495" t="e">
        <f>Z146+Z147</f>
        <v>#DIV/0!</v>
      </c>
    </row>
    <row r="147" spans="1:27" ht="30" customHeight="1">
      <c r="A147" s="296" t="s">
        <v>28</v>
      </c>
      <c r="B147" s="72">
        <f>COUNTIFS('1. ALL DATA'!$Y$5:$Y$123,"TOWN CENTRE AND NEIGHBOURHOODS",'1. ALL DATA'!$H$5:$H$123,"Off target")</f>
        <v>0</v>
      </c>
      <c r="C147" s="405">
        <f>B147/B153</f>
        <v>0</v>
      </c>
      <c r="D147" s="494"/>
      <c r="E147" s="405">
        <f>B147/B154</f>
        <v>0</v>
      </c>
      <c r="F147" s="495"/>
      <c r="H147" s="296" t="s">
        <v>28</v>
      </c>
      <c r="I147" s="72">
        <f>COUNTIFS('1. ALL DATA'!$Y$5:$Y$123,"TOWN CENTRE AND NEIGHBOURHOODS",'1. ALL DATA'!$M$5:$M$123,"Off target")</f>
        <v>0</v>
      </c>
      <c r="J147" s="405">
        <f>I147/I153</f>
        <v>0</v>
      </c>
      <c r="K147" s="494"/>
      <c r="L147" s="405">
        <f>I147/I154</f>
        <v>0</v>
      </c>
      <c r="M147" s="495"/>
      <c r="O147" s="296" t="s">
        <v>28</v>
      </c>
      <c r="P147" s="72">
        <f>COUNTIFS('1. ALL DATA'!$Y$5:$Y$123,"TOWN CENTRE AND NEIGHBOURHOODS",'1. ALL DATA'!$R$5:$R$123,"Off target")</f>
        <v>0</v>
      </c>
      <c r="Q147" s="405">
        <f>P147/P153</f>
        <v>0</v>
      </c>
      <c r="R147" s="494"/>
      <c r="S147" s="405">
        <f>P147/P154</f>
        <v>0</v>
      </c>
      <c r="T147" s="495"/>
      <c r="V147" s="296" t="s">
        <v>28</v>
      </c>
      <c r="W147" s="406">
        <f>COUNTIFS('1. ALL DATA'!$Y$5:$Y$123,"TOWN CENTRE AND NEIGHBOURHOODS",'1. ALL DATA'!$V$5:$V$123,"Off Target")</f>
        <v>0</v>
      </c>
      <c r="X147" s="405">
        <f t="shared" si="10"/>
        <v>0</v>
      </c>
      <c r="Y147" s="494"/>
      <c r="Z147" s="405" t="e">
        <f t="shared" si="11"/>
        <v>#DIV/0!</v>
      </c>
      <c r="AA147" s="495"/>
    </row>
    <row r="148" spans="1:27" ht="5.25" customHeight="1">
      <c r="A148" s="53"/>
      <c r="B148" s="73"/>
      <c r="C148" s="74"/>
      <c r="D148" s="74"/>
      <c r="E148" s="74"/>
      <c r="F148" s="98"/>
      <c r="H148" s="53"/>
      <c r="I148" s="73"/>
      <c r="J148" s="74"/>
      <c r="K148" s="74"/>
      <c r="L148" s="74"/>
      <c r="M148" s="98"/>
      <c r="O148" s="53"/>
      <c r="P148" s="73"/>
      <c r="Q148" s="74"/>
      <c r="R148" s="74"/>
      <c r="S148" s="74"/>
      <c r="T148" s="98"/>
      <c r="V148" s="298"/>
      <c r="W148" s="57"/>
      <c r="X148" s="405"/>
      <c r="Y148" s="76"/>
      <c r="Z148" s="77"/>
      <c r="AA148" s="261"/>
    </row>
    <row r="149" spans="1:27" ht="15.75" customHeight="1">
      <c r="A149" s="407" t="s">
        <v>2</v>
      </c>
      <c r="B149" s="63">
        <f>COUNTIFS('1. ALL DATA'!$Y$5:$Y$123,"TOWN CENTRE AND NEIGHBOURHOODS",'1. ALL DATA'!$H$5:$H$123,"Not yet due")</f>
        <v>1</v>
      </c>
      <c r="C149" s="78">
        <f>B149/B153</f>
        <v>0.16666666666666666</v>
      </c>
      <c r="D149" s="78">
        <f>C149</f>
        <v>0.16666666666666666</v>
      </c>
      <c r="E149" s="79"/>
      <c r="F149" s="47"/>
      <c r="H149" s="407" t="s">
        <v>2</v>
      </c>
      <c r="I149" s="63">
        <f>COUNTIFS('1. ALL DATA'!$Y$5:$Y$123,"TOWN CENTRE AND NEIGHBOURHOODS",'1. ALL DATA'!$M$5:$M$123,"Not yet due")</f>
        <v>1</v>
      </c>
      <c r="J149" s="78">
        <f>I149/I153</f>
        <v>0.16666666666666666</v>
      </c>
      <c r="K149" s="78">
        <f>J149</f>
        <v>0.16666666666666666</v>
      </c>
      <c r="L149" s="79"/>
      <c r="M149" s="47"/>
      <c r="O149" s="407" t="s">
        <v>2</v>
      </c>
      <c r="P149" s="63">
        <f>COUNTIFS('1. ALL DATA'!$Y$5:$Y$123,"TOWN CENTRE AND NEIGHBOURHOODS",'1. ALL DATA'!$R$5:$R$123,"Not yet due")</f>
        <v>1</v>
      </c>
      <c r="Q149" s="78">
        <f>P149/P153</f>
        <v>0.16666666666666666</v>
      </c>
      <c r="R149" s="78">
        <f>Q149</f>
        <v>0.16666666666666666</v>
      </c>
      <c r="S149" s="79"/>
      <c r="T149" s="99"/>
      <c r="V149" s="63" t="s">
        <v>2</v>
      </c>
      <c r="W149" s="407">
        <f>COUNTIFS('1. ALL DATA'!$Y$5:$Y$123,"TOWN CENTRE AND NEIGHBOURHOODS",'1. ALL DATA'!$V$5:$V$123,"not yet due")</f>
        <v>0</v>
      </c>
      <c r="X149" s="405">
        <f t="shared" ref="X149:X152" si="12">W149/$W$131</f>
        <v>0</v>
      </c>
      <c r="Y149" s="78">
        <f>X149</f>
        <v>0</v>
      </c>
      <c r="Z149" s="79"/>
      <c r="AA149" s="258"/>
    </row>
    <row r="150" spans="1:27" ht="15.75" customHeight="1">
      <c r="A150" s="407" t="s">
        <v>47</v>
      </c>
      <c r="B150" s="63">
        <f>COUNTIFS('1. ALL DATA'!$Y$5:$Y$123,"TOWN CENTRE AND NEIGHBOURHOODS",'1. ALL DATA'!$H$5:$H$123,"Update not provided")</f>
        <v>0</v>
      </c>
      <c r="C150" s="78">
        <f>B150/B153</f>
        <v>0</v>
      </c>
      <c r="D150" s="78">
        <f>C150</f>
        <v>0</v>
      </c>
      <c r="E150" s="79"/>
      <c r="F150" s="104"/>
      <c r="H150" s="407" t="s">
        <v>47</v>
      </c>
      <c r="I150" s="63">
        <f>COUNTIFS('1. ALL DATA'!$Y$5:$Y$123,"TOWN CENTRE AND NEIGHBOURHOODS",'1. ALL DATA'!$M$5:$M$123,"Update not provided")</f>
        <v>0</v>
      </c>
      <c r="J150" s="78">
        <f>I150/I153</f>
        <v>0</v>
      </c>
      <c r="K150" s="78">
        <f>J150</f>
        <v>0</v>
      </c>
      <c r="L150" s="79"/>
      <c r="M150" s="104"/>
      <c r="O150" s="407" t="s">
        <v>47</v>
      </c>
      <c r="P150" s="63">
        <f>COUNTIFS('1. ALL DATA'!$Y$5:$Y$123,"TOWN CENTRE AND NEIGHBOURHOODS",'1. ALL DATA'!$R$5:$R$123,"Update not provided")</f>
        <v>0</v>
      </c>
      <c r="Q150" s="78">
        <f>P150/P153</f>
        <v>0</v>
      </c>
      <c r="R150" s="78">
        <f>Q150</f>
        <v>0</v>
      </c>
      <c r="S150" s="79"/>
      <c r="T150" s="100"/>
      <c r="V150" s="65" t="s">
        <v>47</v>
      </c>
      <c r="W150" s="407">
        <f>COUNTIFS('1. ALL DATA'!$Y$5:$Y$123,"TOWN CENTRE AND NEIGHBOURHOODS",'1. ALL DATA'!$V$5:$V$123,"Update not provided")</f>
        <v>6</v>
      </c>
      <c r="X150" s="405">
        <f t="shared" si="12"/>
        <v>0.54545454545454541</v>
      </c>
      <c r="Y150" s="78">
        <f>X150</f>
        <v>0.54545454545454541</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07">
        <f>COUNTIFS('1. ALL DATA'!$Y$5:$Y$123,"TOWN CENTRE AND NEIGHBOURHOODS",'1. ALL DATA'!$V$5:$V$123,"Deferred")</f>
        <v>0</v>
      </c>
      <c r="X151" s="405">
        <f t="shared" si="12"/>
        <v>0</v>
      </c>
      <c r="Y151" s="81">
        <f>X151</f>
        <v>0</v>
      </c>
      <c r="Z151" s="80"/>
      <c r="AA151" s="258"/>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07">
        <f>COUNTIFS('1. ALL DATA'!$Y$5:$Y$123,"TOWN CENTRE AND NEIGHBOURHOODS",'1. ALL DATA'!$V$5:$V$123,"Deleted")</f>
        <v>0</v>
      </c>
      <c r="X152" s="405">
        <f t="shared" si="12"/>
        <v>0</v>
      </c>
      <c r="Y152" s="81">
        <f>X152</f>
        <v>0</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6</v>
      </c>
      <c r="X153" s="80"/>
      <c r="Y153" s="80"/>
      <c r="Z153" s="52"/>
      <c r="AA153" s="258"/>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5</v>
      </c>
      <c r="Q154" s="52"/>
      <c r="R154" s="52"/>
      <c r="S154" s="52"/>
      <c r="T154" s="99"/>
      <c r="V154" s="50" t="s">
        <v>32</v>
      </c>
      <c r="W154" s="87">
        <f>W153-W152-W151-W150-W149</f>
        <v>0</v>
      </c>
      <c r="X154" s="52"/>
      <c r="Y154" s="52"/>
      <c r="Z154" s="52"/>
      <c r="AA154" s="258"/>
    </row>
  </sheetData>
  <mergeCells count="252">
    <mergeCell ref="S142:S144"/>
    <mergeCell ref="T142:T144"/>
    <mergeCell ref="Y142:Y144"/>
    <mergeCell ref="AA142:AA144"/>
    <mergeCell ref="D146:D147"/>
    <mergeCell ref="F146:F147"/>
    <mergeCell ref="K146:K147"/>
    <mergeCell ref="M146:M147"/>
    <mergeCell ref="R146:R147"/>
    <mergeCell ref="T146:T147"/>
    <mergeCell ref="Y146:Y147"/>
    <mergeCell ref="AA146:AA147"/>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R98:R100"/>
    <mergeCell ref="S98:S100"/>
    <mergeCell ref="T98:T100"/>
    <mergeCell ref="L98:L100"/>
    <mergeCell ref="M98:M100"/>
    <mergeCell ref="O98:O100"/>
    <mergeCell ref="P98:P100"/>
    <mergeCell ref="Q98:Q100"/>
    <mergeCell ref="F98:F100"/>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M80:M81"/>
    <mergeCell ref="R80:R81"/>
    <mergeCell ref="T80:T81"/>
    <mergeCell ref="R76:R78"/>
    <mergeCell ref="S76:S78"/>
    <mergeCell ref="T76:T78"/>
    <mergeCell ref="L76:L78"/>
    <mergeCell ref="M76:M78"/>
    <mergeCell ref="O76:O78"/>
    <mergeCell ref="P76:P78"/>
    <mergeCell ref="Q76:Q78"/>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K58:K59"/>
    <mergeCell ref="M58:M59"/>
    <mergeCell ref="R58:R59"/>
    <mergeCell ref="T58:T59"/>
    <mergeCell ref="R54:R56"/>
    <mergeCell ref="S54:S56"/>
    <mergeCell ref="T54:T56"/>
    <mergeCell ref="L54:L56"/>
    <mergeCell ref="M54:M56"/>
    <mergeCell ref="O54:O56"/>
    <mergeCell ref="P54:P56"/>
    <mergeCell ref="Q54:Q56"/>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D13:D14"/>
    <mergeCell ref="F13:F14"/>
    <mergeCell ref="P32:P34"/>
    <mergeCell ref="Q32:Q34"/>
    <mergeCell ref="A32:A34"/>
    <mergeCell ref="B32:B34"/>
    <mergeCell ref="C32:C34"/>
    <mergeCell ref="D32:D34"/>
    <mergeCell ref="E32:E34"/>
    <mergeCell ref="D29:D30"/>
    <mergeCell ref="F29:F30"/>
    <mergeCell ref="F32:F3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A66" zoomScale="60" zoomScaleNormal="60" workbookViewId="0">
      <selection activeCell="AO116" sqref="AO116"/>
    </sheetView>
  </sheetViews>
  <sheetFormatPr defaultColWidth="9.140625" defaultRowHeight="15"/>
  <cols>
    <col min="1" max="1" width="3.42578125" style="231" customWidth="1"/>
    <col min="2" max="9" width="9.140625" style="231"/>
    <col min="10" max="10" width="3.42578125" style="231" customWidth="1"/>
    <col min="11" max="11" width="9.140625" style="232"/>
    <col min="12" max="18" width="9.140625" style="231"/>
    <col min="19" max="19" width="3.42578125" style="231" customWidth="1"/>
    <col min="20" max="27" width="9.140625" style="231" customWidth="1"/>
    <col min="28" max="28" width="3.42578125" style="231" customWidth="1"/>
    <col min="29" max="36" width="9.140625" style="231" customWidth="1"/>
    <col min="37" max="37" width="3.42578125" style="231" customWidth="1"/>
    <col min="38" max="47" width="9.140625" style="231" customWidth="1"/>
    <col min="48" max="51" width="9.140625" style="231"/>
    <col min="52" max="55" width="10" style="231" customWidth="1"/>
    <col min="56" max="16384" width="9.140625" style="231"/>
  </cols>
  <sheetData>
    <row r="1" spans="2:56" s="230" customFormat="1" ht="35.25" customHeight="1" thickTop="1">
      <c r="B1" s="230" t="s">
        <v>40</v>
      </c>
      <c r="K1" s="485" t="s">
        <v>244</v>
      </c>
      <c r="L1" s="486"/>
      <c r="M1" s="486"/>
      <c r="N1" s="486"/>
      <c r="O1" s="486"/>
      <c r="P1" s="486"/>
      <c r="Q1" s="486"/>
      <c r="R1" s="486"/>
      <c r="S1" s="486"/>
      <c r="T1" s="486"/>
      <c r="U1" s="486"/>
      <c r="V1" s="486"/>
      <c r="W1" s="486"/>
      <c r="X1" s="487"/>
    </row>
    <row r="2" spans="2:56" s="230" customFormat="1" ht="35.25">
      <c r="K2" s="488"/>
      <c r="L2" s="489"/>
      <c r="M2" s="489"/>
      <c r="N2" s="489"/>
      <c r="O2" s="489"/>
      <c r="P2" s="489"/>
      <c r="Q2" s="489"/>
      <c r="R2" s="489"/>
      <c r="S2" s="489"/>
      <c r="T2" s="489"/>
      <c r="U2" s="489"/>
      <c r="V2" s="489"/>
      <c r="W2" s="489"/>
      <c r="X2" s="490"/>
    </row>
    <row r="3" spans="2:56" s="230" customFormat="1" ht="36" thickBot="1">
      <c r="K3" s="491"/>
      <c r="L3" s="492"/>
      <c r="M3" s="492"/>
      <c r="N3" s="492"/>
      <c r="O3" s="492"/>
      <c r="P3" s="492"/>
      <c r="Q3" s="492"/>
      <c r="R3" s="492"/>
      <c r="S3" s="492"/>
      <c r="T3" s="492"/>
      <c r="U3" s="492"/>
      <c r="V3" s="492"/>
      <c r="W3" s="492"/>
      <c r="X3" s="493"/>
    </row>
    <row r="4" spans="2:56" ht="15.75" thickTop="1">
      <c r="N4" s="233" t="s">
        <v>63</v>
      </c>
      <c r="W4" s="233" t="s">
        <v>63</v>
      </c>
      <c r="AF4" s="233" t="s">
        <v>63</v>
      </c>
      <c r="AO4" s="233" t="s">
        <v>63</v>
      </c>
    </row>
    <row r="5" spans="2:56">
      <c r="AY5" s="234" t="s">
        <v>77</v>
      </c>
      <c r="AZ5" s="232"/>
      <c r="BA5" s="232"/>
      <c r="BB5" s="232"/>
      <c r="BC5" s="232"/>
      <c r="BD5" s="232"/>
    </row>
    <row r="6" spans="2:56">
      <c r="AY6" s="235"/>
      <c r="AZ6" s="236" t="s">
        <v>35</v>
      </c>
      <c r="BA6" s="236" t="s">
        <v>36</v>
      </c>
      <c r="BB6" s="236" t="s">
        <v>37</v>
      </c>
      <c r="BC6" s="236" t="s">
        <v>38</v>
      </c>
      <c r="BD6" s="232"/>
    </row>
    <row r="7" spans="2:56">
      <c r="AY7" s="237" t="s">
        <v>20</v>
      </c>
      <c r="AZ7" s="238">
        <f>'5. % BY PORTFOLIO'!F6</f>
        <v>1</v>
      </c>
      <c r="BA7" s="238">
        <f>'5. % BY PORTFOLIO'!M6</f>
        <v>1</v>
      </c>
      <c r="BB7" s="238">
        <f>'5. % BY PORTFOLIO'!T6</f>
        <v>0.96875</v>
      </c>
      <c r="BC7" s="238" t="e">
        <f>'5. % BY PORTFOLIO'!AA6</f>
        <v>#DIV/0!</v>
      </c>
      <c r="BD7" s="232"/>
    </row>
    <row r="8" spans="2:56">
      <c r="L8" s="239"/>
      <c r="M8" s="239"/>
      <c r="AY8" s="237" t="s">
        <v>21</v>
      </c>
      <c r="AZ8" s="238">
        <f>'5. % BY PORTFOLIO'!F9</f>
        <v>0</v>
      </c>
      <c r="BA8" s="238">
        <f>'5. % BY PORTFOLIO'!M9</f>
        <v>0</v>
      </c>
      <c r="BB8" s="238">
        <f>'5. % BY PORTFOLIO'!T9</f>
        <v>3.125E-2</v>
      </c>
      <c r="BC8" s="238" t="e">
        <f>'5. % BY PORTFOLIO'!AA9</f>
        <v>#DIV/0!</v>
      </c>
      <c r="BD8" s="232"/>
    </row>
    <row r="9" spans="2:56">
      <c r="L9" s="239"/>
      <c r="M9" s="239"/>
      <c r="AY9" s="237" t="s">
        <v>22</v>
      </c>
      <c r="AZ9" s="238">
        <f>'5. % BY PORTFOLIO'!F13</f>
        <v>0</v>
      </c>
      <c r="BA9" s="238">
        <f>'5. % BY PORTFOLIO'!M13</f>
        <v>0</v>
      </c>
      <c r="BB9" s="238">
        <f>'5. % BY PORTFOLIO'!T13</f>
        <v>0</v>
      </c>
      <c r="BC9" s="238" t="e">
        <f>'5. % BY PORTFOLIO'!AA13</f>
        <v>#DIV/0!</v>
      </c>
      <c r="BD9" s="232"/>
    </row>
    <row r="10" spans="2:56">
      <c r="L10" s="239"/>
      <c r="M10" s="239"/>
      <c r="AY10" s="235"/>
      <c r="AZ10" s="240"/>
      <c r="BA10" s="240"/>
      <c r="BB10" s="240"/>
      <c r="BC10" s="240"/>
      <c r="BD10" s="232"/>
    </row>
    <row r="11" spans="2:56">
      <c r="AY11" s="241"/>
      <c r="AZ11" s="239"/>
      <c r="BA11" s="239"/>
      <c r="BB11" s="239"/>
      <c r="BC11" s="239"/>
      <c r="BD11" s="232"/>
    </row>
    <row r="12" spans="2:56">
      <c r="AY12" s="241"/>
      <c r="AZ12" s="239"/>
      <c r="BA12" s="239"/>
      <c r="BB12" s="239"/>
      <c r="BC12" s="239"/>
      <c r="BD12" s="232"/>
    </row>
    <row r="13" spans="2:56">
      <c r="AY13" s="241"/>
      <c r="AZ13" s="239"/>
      <c r="BA13" s="239"/>
      <c r="BB13" s="239"/>
      <c r="BC13" s="239"/>
      <c r="BD13" s="232"/>
    </row>
    <row r="14" spans="2:56">
      <c r="AY14" s="232"/>
      <c r="AZ14" s="232"/>
      <c r="BA14" s="232"/>
      <c r="BB14" s="232"/>
      <c r="BC14" s="232"/>
      <c r="BD14" s="232"/>
    </row>
    <row r="15" spans="2:56">
      <c r="AY15" s="232"/>
      <c r="AZ15" s="232"/>
      <c r="BA15" s="232"/>
      <c r="BB15" s="232"/>
      <c r="BC15" s="232"/>
      <c r="BD15" s="232"/>
    </row>
    <row r="16" spans="2:56">
      <c r="AY16" s="232"/>
      <c r="AZ16" s="232"/>
      <c r="BA16" s="232"/>
      <c r="BB16" s="232"/>
      <c r="BC16" s="232"/>
      <c r="BD16" s="232"/>
    </row>
    <row r="17" spans="12:56">
      <c r="AY17" s="232"/>
      <c r="AZ17" s="232"/>
      <c r="BA17" s="232"/>
      <c r="BB17" s="232"/>
      <c r="BC17" s="232"/>
      <c r="BD17" s="232"/>
    </row>
    <row r="18" spans="12:56">
      <c r="AY18" s="232"/>
      <c r="AZ18" s="232"/>
      <c r="BA18" s="232"/>
      <c r="BB18" s="232"/>
      <c r="BC18" s="232"/>
      <c r="BD18" s="232"/>
    </row>
    <row r="19" spans="12:56">
      <c r="AY19" s="232"/>
      <c r="AZ19" s="232"/>
      <c r="BA19" s="232"/>
      <c r="BB19" s="232"/>
      <c r="BC19" s="232"/>
      <c r="BD19" s="232"/>
    </row>
    <row r="20" spans="12:56">
      <c r="N20" s="233" t="s">
        <v>63</v>
      </c>
      <c r="W20" s="233" t="s">
        <v>63</v>
      </c>
      <c r="AF20" s="233" t="s">
        <v>63</v>
      </c>
      <c r="AO20" s="233" t="s">
        <v>63</v>
      </c>
      <c r="AY20" s="232"/>
      <c r="AZ20" s="232"/>
      <c r="BA20" s="232"/>
      <c r="BB20" s="232"/>
      <c r="BC20" s="232"/>
      <c r="BD20" s="232"/>
    </row>
    <row r="21" spans="12:56">
      <c r="AY21" s="234" t="s">
        <v>95</v>
      </c>
      <c r="AZ21" s="232"/>
      <c r="BA21" s="232"/>
      <c r="BB21" s="232"/>
      <c r="BC21" s="232"/>
      <c r="BD21" s="232"/>
    </row>
    <row r="22" spans="12:56">
      <c r="AY22" s="235"/>
      <c r="AZ22" s="236" t="s">
        <v>35</v>
      </c>
      <c r="BA22" s="236" t="s">
        <v>36</v>
      </c>
      <c r="BB22" s="236" t="s">
        <v>37</v>
      </c>
      <c r="BC22" s="236" t="s">
        <v>38</v>
      </c>
      <c r="BD22" s="232"/>
    </row>
    <row r="23" spans="12:56">
      <c r="AY23" s="237" t="s">
        <v>20</v>
      </c>
      <c r="AZ23" s="238">
        <f>'5. % BY PORTFOLIO'!F29</f>
        <v>1</v>
      </c>
      <c r="BA23" s="238">
        <f>'5. % BY PORTFOLIO'!M29</f>
        <v>1</v>
      </c>
      <c r="BB23" s="238">
        <f>'5. % BY PORTFOLIO'!T29</f>
        <v>1</v>
      </c>
      <c r="BC23" s="238" t="e">
        <f>'5. % BY PORTFOLIO'!AA29</f>
        <v>#DIV/0!</v>
      </c>
      <c r="BD23" s="232"/>
    </row>
    <row r="24" spans="12:56">
      <c r="L24" s="239"/>
      <c r="M24" s="239"/>
      <c r="AY24" s="237" t="s">
        <v>21</v>
      </c>
      <c r="AZ24" s="238">
        <f>'5. % BY PORTFOLIO'!F32</f>
        <v>0</v>
      </c>
      <c r="BA24" s="238">
        <f>'5. % BY PORTFOLIO'!M32</f>
        <v>0</v>
      </c>
      <c r="BB24" s="238">
        <f>'5. % BY PORTFOLIO'!T32</f>
        <v>0</v>
      </c>
      <c r="BC24" s="238" t="e">
        <f>'5. % BY PORTFOLIO'!AA32</f>
        <v>#DIV/0!</v>
      </c>
      <c r="BD24" s="232"/>
    </row>
    <row r="25" spans="12:56">
      <c r="L25" s="239"/>
      <c r="M25" s="239"/>
      <c r="AY25" s="237" t="s">
        <v>22</v>
      </c>
      <c r="AZ25" s="238">
        <f>'5. % BY PORTFOLIO'!F36</f>
        <v>0</v>
      </c>
      <c r="BA25" s="238">
        <f>'5. % BY PORTFOLIO'!M36</f>
        <v>0</v>
      </c>
      <c r="BB25" s="238">
        <f>'5. % BY PORTFOLIO'!T36</f>
        <v>0</v>
      </c>
      <c r="BC25" s="238" t="e">
        <f>'5. % BY PORTFOLIO'!AA36</f>
        <v>#DIV/0!</v>
      </c>
      <c r="BD25" s="232"/>
    </row>
    <row r="26" spans="12:56">
      <c r="L26" s="239"/>
      <c r="M26" s="239"/>
      <c r="AY26" s="232"/>
      <c r="AZ26" s="232"/>
      <c r="BA26" s="232"/>
      <c r="BB26" s="232"/>
      <c r="BC26" s="232"/>
      <c r="BD26" s="232"/>
    </row>
    <row r="27" spans="12:56">
      <c r="AY27" s="241"/>
      <c r="AZ27" s="232"/>
      <c r="BA27" s="232"/>
      <c r="BB27" s="232"/>
      <c r="BC27" s="232"/>
      <c r="BD27" s="232"/>
    </row>
    <row r="28" spans="12:56">
      <c r="AY28" s="241"/>
      <c r="AZ28" s="232"/>
      <c r="BA28" s="232"/>
      <c r="BB28" s="232"/>
      <c r="BC28" s="232"/>
      <c r="BD28" s="232"/>
    </row>
    <row r="29" spans="12:56">
      <c r="AY29" s="241"/>
      <c r="AZ29" s="232"/>
      <c r="BA29" s="232"/>
      <c r="BB29" s="232"/>
      <c r="BC29" s="232"/>
      <c r="BD29" s="232"/>
    </row>
    <row r="30" spans="12:56">
      <c r="AY30" s="232"/>
      <c r="AZ30" s="232"/>
      <c r="BA30" s="232"/>
      <c r="BB30" s="232"/>
      <c r="BC30" s="232"/>
      <c r="BD30" s="232"/>
    </row>
    <row r="31" spans="12:56">
      <c r="AY31" s="232"/>
      <c r="AZ31" s="232"/>
      <c r="BA31" s="232"/>
      <c r="BB31" s="232"/>
      <c r="BC31" s="232"/>
      <c r="BD31" s="232"/>
    </row>
    <row r="32" spans="12:56">
      <c r="AY32" s="232"/>
      <c r="AZ32" s="232"/>
      <c r="BA32" s="232"/>
      <c r="BB32" s="232"/>
      <c r="BC32" s="232"/>
      <c r="BD32" s="232"/>
    </row>
    <row r="33" spans="11:56">
      <c r="AY33" s="232"/>
      <c r="AZ33" s="232"/>
      <c r="BA33" s="232"/>
      <c r="BB33" s="232"/>
      <c r="BC33" s="232"/>
      <c r="BD33" s="232"/>
    </row>
    <row r="34" spans="11:56">
      <c r="AY34" s="232"/>
      <c r="AZ34" s="232"/>
      <c r="BA34" s="232"/>
      <c r="BB34" s="232"/>
      <c r="BC34" s="232"/>
      <c r="BD34" s="232"/>
    </row>
    <row r="35" spans="11:56">
      <c r="AY35" s="232"/>
      <c r="AZ35" s="232"/>
      <c r="BA35" s="232"/>
      <c r="BB35" s="232"/>
      <c r="BC35" s="232"/>
      <c r="BD35" s="232"/>
    </row>
    <row r="36" spans="11:56">
      <c r="N36" s="233" t="s">
        <v>63</v>
      </c>
      <c r="W36" s="233" t="s">
        <v>63</v>
      </c>
      <c r="AF36" s="233" t="s">
        <v>63</v>
      </c>
      <c r="AO36" s="233" t="s">
        <v>63</v>
      </c>
      <c r="AY36" s="232"/>
      <c r="AZ36" s="232"/>
      <c r="BA36" s="232"/>
      <c r="BB36" s="232"/>
      <c r="BC36" s="232"/>
      <c r="BD36" s="232"/>
    </row>
    <row r="37" spans="11:56">
      <c r="AY37" s="234" t="s">
        <v>274</v>
      </c>
      <c r="AZ37" s="242"/>
      <c r="BA37" s="242"/>
      <c r="BB37" s="242"/>
      <c r="BC37" s="242"/>
      <c r="BD37" s="242"/>
    </row>
    <row r="38" spans="11:56">
      <c r="AY38" s="243"/>
      <c r="AZ38" s="236" t="s">
        <v>35</v>
      </c>
      <c r="BA38" s="236" t="s">
        <v>36</v>
      </c>
      <c r="BB38" s="236" t="s">
        <v>37</v>
      </c>
      <c r="BC38" s="236" t="s">
        <v>38</v>
      </c>
      <c r="BD38" s="242"/>
    </row>
    <row r="39" spans="11:56">
      <c r="AY39" s="237" t="s">
        <v>20</v>
      </c>
      <c r="AZ39" s="238">
        <f>'5. % BY PORTFOLIO'!F51</f>
        <v>1</v>
      </c>
      <c r="BA39" s="238">
        <f>'5. % BY PORTFOLIO'!M51</f>
        <v>1</v>
      </c>
      <c r="BB39" s="238">
        <f>'5. % BY PORTFOLIO'!T51</f>
        <v>1</v>
      </c>
      <c r="BC39" s="238" t="e">
        <f>'5. % BY PORTFOLIO'!AA51</f>
        <v>#DIV/0!</v>
      </c>
      <c r="BD39" s="242"/>
    </row>
    <row r="40" spans="11:56">
      <c r="K40" s="239"/>
      <c r="L40" s="239"/>
      <c r="AY40" s="237" t="s">
        <v>21</v>
      </c>
      <c r="AZ40" s="238">
        <f>'5. % BY PORTFOLIO'!F54</f>
        <v>0</v>
      </c>
      <c r="BA40" s="238">
        <f>'5. % BY PORTFOLIO'!M54</f>
        <v>0</v>
      </c>
      <c r="BB40" s="238">
        <f>'5. % BY PORTFOLIO'!T54</f>
        <v>0</v>
      </c>
      <c r="BC40" s="238" t="e">
        <f>'5. % BY PORTFOLIO'!AA54</f>
        <v>#DIV/0!</v>
      </c>
      <c r="BD40" s="242"/>
    </row>
    <row r="41" spans="11:56">
      <c r="K41" s="239"/>
      <c r="L41" s="239"/>
      <c r="AY41" s="237" t="s">
        <v>22</v>
      </c>
      <c r="AZ41" s="238">
        <f>'5. % BY PORTFOLIO'!F58</f>
        <v>0</v>
      </c>
      <c r="BA41" s="238">
        <f>'5. % BY PORTFOLIO'!M58</f>
        <v>0</v>
      </c>
      <c r="BB41" s="238">
        <f>'5. % BY PORTFOLIO'!T58</f>
        <v>0</v>
      </c>
      <c r="BC41" s="238" t="e">
        <f>'5. % BY PORTFOLIO'!AA58</f>
        <v>#DIV/0!</v>
      </c>
      <c r="BD41" s="242"/>
    </row>
    <row r="42" spans="11:56">
      <c r="K42" s="239"/>
      <c r="L42" s="239"/>
      <c r="AY42" s="232"/>
      <c r="AZ42" s="232"/>
      <c r="BA42" s="232"/>
      <c r="BB42" s="232"/>
      <c r="BC42" s="232"/>
      <c r="BD42" s="232"/>
    </row>
    <row r="43" spans="11:56">
      <c r="AY43" s="241"/>
      <c r="AZ43" s="232"/>
      <c r="BA43" s="232"/>
      <c r="BB43" s="232"/>
      <c r="BC43" s="232"/>
      <c r="BD43" s="232"/>
    </row>
    <row r="44" spans="11:56">
      <c r="AY44" s="241"/>
      <c r="AZ44" s="232"/>
      <c r="BA44" s="232"/>
      <c r="BB44" s="232"/>
      <c r="BC44" s="232"/>
      <c r="BD44" s="232"/>
    </row>
    <row r="45" spans="11:56">
      <c r="AY45" s="241"/>
      <c r="AZ45" s="232"/>
      <c r="BA45" s="232"/>
      <c r="BB45" s="232"/>
      <c r="BC45" s="232"/>
      <c r="BD45" s="232"/>
    </row>
    <row r="46" spans="11:56">
      <c r="AY46" s="232"/>
      <c r="AZ46" s="232"/>
      <c r="BA46" s="232"/>
      <c r="BB46" s="232"/>
      <c r="BC46" s="232"/>
      <c r="BD46" s="232"/>
    </row>
    <row r="47" spans="11:56">
      <c r="AY47" s="232"/>
      <c r="AZ47" s="232"/>
      <c r="BA47" s="232"/>
      <c r="BB47" s="232"/>
      <c r="BC47" s="232"/>
      <c r="BD47" s="232"/>
    </row>
    <row r="48" spans="11:56">
      <c r="AY48" s="232"/>
      <c r="AZ48" s="232"/>
      <c r="BA48" s="232"/>
      <c r="BB48" s="232"/>
      <c r="BC48" s="232"/>
      <c r="BD48" s="232"/>
    </row>
    <row r="49" spans="12:56">
      <c r="AY49" s="232"/>
      <c r="AZ49" s="232"/>
      <c r="BA49" s="232"/>
      <c r="BB49" s="232"/>
      <c r="BC49" s="232"/>
      <c r="BD49" s="232"/>
    </row>
    <row r="50" spans="12:56">
      <c r="AY50" s="232"/>
      <c r="AZ50" s="232"/>
      <c r="BA50" s="232"/>
      <c r="BB50" s="232"/>
      <c r="BC50" s="232"/>
      <c r="BD50" s="232"/>
    </row>
    <row r="51" spans="12:56">
      <c r="AY51" s="232"/>
      <c r="AZ51" s="232"/>
      <c r="BA51" s="232"/>
      <c r="BB51" s="232"/>
      <c r="BC51" s="232"/>
      <c r="BD51" s="232"/>
    </row>
    <row r="52" spans="12:56">
      <c r="N52" s="233" t="s">
        <v>63</v>
      </c>
      <c r="W52" s="233" t="s">
        <v>63</v>
      </c>
      <c r="AF52" s="233" t="s">
        <v>63</v>
      </c>
      <c r="AO52" s="233" t="s">
        <v>63</v>
      </c>
      <c r="AY52" s="232"/>
      <c r="AZ52" s="232"/>
      <c r="BA52" s="232"/>
      <c r="BB52" s="232"/>
      <c r="BC52" s="232"/>
      <c r="BD52" s="232"/>
    </row>
    <row r="53" spans="12:56">
      <c r="AY53" s="234" t="s">
        <v>275</v>
      </c>
      <c r="AZ53" s="242"/>
      <c r="BA53" s="242"/>
      <c r="BB53" s="242"/>
      <c r="BC53" s="242"/>
      <c r="BD53" s="232"/>
    </row>
    <row r="54" spans="12:56">
      <c r="AY54" s="243"/>
      <c r="AZ54" s="236" t="s">
        <v>35</v>
      </c>
      <c r="BA54" s="236" t="s">
        <v>36</v>
      </c>
      <c r="BB54" s="236" t="s">
        <v>37</v>
      </c>
      <c r="BC54" s="236" t="s">
        <v>38</v>
      </c>
      <c r="BD54" s="232"/>
    </row>
    <row r="55" spans="12:56">
      <c r="AY55" s="237" t="s">
        <v>20</v>
      </c>
      <c r="AZ55" s="238">
        <f>'5. % BY PORTFOLIO'!F73</f>
        <v>1</v>
      </c>
      <c r="BA55" s="238">
        <f>'5. % BY PORTFOLIO'!M73</f>
        <v>1</v>
      </c>
      <c r="BB55" s="238">
        <f>'5. % BY PORTFOLIO'!T73</f>
        <v>0.9285714285714286</v>
      </c>
      <c r="BC55" s="238" t="e">
        <f>'5. % BY PORTFOLIO'!AA73</f>
        <v>#DIV/0!</v>
      </c>
      <c r="BD55" s="232"/>
    </row>
    <row r="56" spans="12:56">
      <c r="L56" s="239"/>
      <c r="M56" s="239"/>
      <c r="AY56" s="237" t="s">
        <v>21</v>
      </c>
      <c r="AZ56" s="238">
        <f>'5. % BY PORTFOLIO'!F76</f>
        <v>0</v>
      </c>
      <c r="BA56" s="238">
        <f>'5. % BY PORTFOLIO'!M76</f>
        <v>0</v>
      </c>
      <c r="BB56" s="238">
        <f>'5. % BY PORTFOLIO'!T76</f>
        <v>7.1428571428571425E-2</v>
      </c>
      <c r="BC56" s="238" t="e">
        <f>'5. % BY PORTFOLIO'!AA76</f>
        <v>#DIV/0!</v>
      </c>
      <c r="BD56" s="232"/>
    </row>
    <row r="57" spans="12:56">
      <c r="L57" s="239"/>
      <c r="M57" s="239"/>
      <c r="AY57" s="237" t="s">
        <v>22</v>
      </c>
      <c r="AZ57" s="238">
        <f>'5. % BY PORTFOLIO'!F80</f>
        <v>0</v>
      </c>
      <c r="BA57" s="238">
        <f>'5. % BY PORTFOLIO'!M80</f>
        <v>0</v>
      </c>
      <c r="BB57" s="238">
        <f>'5. % BY PORTFOLIO'!T80</f>
        <v>0</v>
      </c>
      <c r="BC57" s="238" t="e">
        <f>'5. % BY PORTFOLIO'!AA80</f>
        <v>#DIV/0!</v>
      </c>
      <c r="BD57" s="232"/>
    </row>
    <row r="58" spans="12:56">
      <c r="L58" s="239"/>
      <c r="M58" s="239"/>
      <c r="AY58" s="232"/>
      <c r="AZ58" s="232"/>
      <c r="BA58" s="232"/>
      <c r="BB58" s="232"/>
      <c r="BC58" s="232"/>
      <c r="BD58" s="232"/>
    </row>
    <row r="59" spans="12:56">
      <c r="AY59" s="241"/>
      <c r="AZ59" s="232"/>
      <c r="BA59" s="232"/>
      <c r="BB59" s="232"/>
      <c r="BC59" s="232"/>
      <c r="BD59" s="232"/>
    </row>
    <row r="60" spans="12:56">
      <c r="AY60" s="241"/>
      <c r="AZ60" s="232"/>
      <c r="BA60" s="232"/>
      <c r="BB60" s="232"/>
      <c r="BC60" s="232"/>
      <c r="BD60" s="232"/>
    </row>
    <row r="61" spans="12:56">
      <c r="AY61" s="241"/>
      <c r="AZ61" s="232"/>
      <c r="BA61" s="232"/>
      <c r="BB61" s="232"/>
      <c r="BC61" s="232"/>
      <c r="BD61" s="232"/>
    </row>
    <row r="62" spans="12:56">
      <c r="AY62" s="232"/>
      <c r="AZ62" s="232"/>
      <c r="BA62" s="232"/>
      <c r="BB62" s="232"/>
      <c r="BC62" s="232"/>
      <c r="BD62" s="232"/>
    </row>
    <row r="63" spans="12:56">
      <c r="AY63" s="232"/>
      <c r="AZ63" s="232"/>
      <c r="BA63" s="232"/>
      <c r="BB63" s="232"/>
      <c r="BC63" s="232"/>
      <c r="BD63" s="232"/>
    </row>
    <row r="64" spans="12:56">
      <c r="AY64" s="232"/>
      <c r="AZ64" s="232"/>
      <c r="BA64" s="232"/>
      <c r="BB64" s="232"/>
      <c r="BC64" s="232"/>
      <c r="BD64" s="232"/>
    </row>
    <row r="65" spans="14:56">
      <c r="AY65" s="232"/>
      <c r="AZ65" s="232"/>
      <c r="BA65" s="232"/>
      <c r="BB65" s="232"/>
      <c r="BC65" s="232"/>
      <c r="BD65" s="232"/>
    </row>
    <row r="66" spans="14:56">
      <c r="AY66" s="232"/>
      <c r="AZ66" s="232"/>
      <c r="BA66" s="232"/>
      <c r="BB66" s="232"/>
      <c r="BC66" s="232"/>
      <c r="BD66" s="232"/>
    </row>
    <row r="68" spans="14:56">
      <c r="N68" s="233" t="s">
        <v>63</v>
      </c>
      <c r="W68" s="233" t="s">
        <v>63</v>
      </c>
      <c r="AF68" s="233" t="s">
        <v>63</v>
      </c>
      <c r="AO68" s="233" t="s">
        <v>63</v>
      </c>
      <c r="AY68" s="232"/>
      <c r="AZ68" s="232"/>
      <c r="BA68" s="232"/>
      <c r="BB68" s="232"/>
      <c r="BC68" s="232"/>
      <c r="BD68" s="232"/>
    </row>
    <row r="69" spans="14:56">
      <c r="AY69" s="234" t="s">
        <v>276</v>
      </c>
      <c r="AZ69" s="242"/>
      <c r="BA69" s="242"/>
      <c r="BB69" s="242"/>
      <c r="BC69" s="242"/>
    </row>
    <row r="70" spans="14:56">
      <c r="AY70" s="243"/>
      <c r="AZ70" s="236" t="s">
        <v>35</v>
      </c>
      <c r="BA70" s="236" t="s">
        <v>36</v>
      </c>
      <c r="BB70" s="236" t="s">
        <v>37</v>
      </c>
      <c r="BC70" s="236" t="s">
        <v>38</v>
      </c>
    </row>
    <row r="71" spans="14:56">
      <c r="AY71" s="237" t="s">
        <v>20</v>
      </c>
      <c r="AZ71" s="238">
        <f>'5. % BY PORTFOLIO'!F95</f>
        <v>1</v>
      </c>
      <c r="BA71" s="238">
        <f>'5. % BY PORTFOLIO'!M95</f>
        <v>1</v>
      </c>
      <c r="BB71" s="238">
        <f>'5. % BY PORTFOLIO'!T95</f>
        <v>0.9285714285714286</v>
      </c>
      <c r="BC71" s="238" t="e">
        <f>'5. % BY PORTFOLIO'!AA95</f>
        <v>#DIV/0!</v>
      </c>
    </row>
    <row r="72" spans="14:56">
      <c r="AY72" s="237" t="s">
        <v>21</v>
      </c>
      <c r="AZ72" s="238">
        <f>'5. % BY PORTFOLIO'!F98</f>
        <v>0</v>
      </c>
      <c r="BA72" s="238">
        <f>'5. % BY PORTFOLIO'!M98</f>
        <v>0</v>
      </c>
      <c r="BB72" s="238">
        <f>'5. % BY PORTFOLIO'!T98</f>
        <v>7.1428571428571425E-2</v>
      </c>
      <c r="BC72" s="238" t="e">
        <f>'5. % BY PORTFOLIO'!AA98</f>
        <v>#DIV/0!</v>
      </c>
    </row>
    <row r="73" spans="14:56">
      <c r="AY73" s="237" t="s">
        <v>22</v>
      </c>
      <c r="AZ73" s="238">
        <f>'5. % BY PORTFOLIO'!F102</f>
        <v>0</v>
      </c>
      <c r="BA73" s="238">
        <f>'5. % BY PORTFOLIO'!M102</f>
        <v>0</v>
      </c>
      <c r="BB73" s="238">
        <f>'5. % BY PORTFOLIO'!T102</f>
        <v>0</v>
      </c>
      <c r="BC73" s="238" t="e">
        <f>'5. % BY PORTFOLIO'!AA102</f>
        <v>#DIV/0!</v>
      </c>
    </row>
    <row r="84" spans="14:55">
      <c r="N84" s="233" t="s">
        <v>63</v>
      </c>
      <c r="W84" s="233" t="s">
        <v>63</v>
      </c>
      <c r="AF84" s="233" t="s">
        <v>63</v>
      </c>
      <c r="AO84" s="233" t="s">
        <v>63</v>
      </c>
    </row>
    <row r="85" spans="14:55">
      <c r="AY85" s="234" t="s">
        <v>39</v>
      </c>
      <c r="AZ85" s="242"/>
      <c r="BA85" s="242"/>
      <c r="BB85" s="242"/>
      <c r="BC85" s="242"/>
    </row>
    <row r="86" spans="14:55">
      <c r="AY86" s="243"/>
      <c r="AZ86" s="236" t="s">
        <v>35</v>
      </c>
      <c r="BA86" s="236" t="s">
        <v>36</v>
      </c>
      <c r="BB86" s="236" t="s">
        <v>37</v>
      </c>
      <c r="BC86" s="236" t="s">
        <v>38</v>
      </c>
    </row>
    <row r="87" spans="14:55">
      <c r="AY87" s="237" t="s">
        <v>20</v>
      </c>
      <c r="AZ87" s="238">
        <f>'5. % BY PORTFOLIO'!F117</f>
        <v>1</v>
      </c>
      <c r="BA87" s="238">
        <f>'5. % BY PORTFOLIO'!M117</f>
        <v>1</v>
      </c>
      <c r="BB87" s="238">
        <f>'5. % BY PORTFOLIO'!T117</f>
        <v>1</v>
      </c>
      <c r="BC87" s="238" t="e">
        <f>'5. % BY PORTFOLIO'!AA117</f>
        <v>#DIV/0!</v>
      </c>
    </row>
    <row r="88" spans="14:55">
      <c r="AY88" s="237" t="s">
        <v>21</v>
      </c>
      <c r="AZ88" s="238">
        <f>'5. % BY PORTFOLIO'!F120</f>
        <v>0</v>
      </c>
      <c r="BA88" s="238">
        <f>'5. % BY PORTFOLIO'!M120</f>
        <v>0</v>
      </c>
      <c r="BB88" s="238">
        <f>'5. % BY PORTFOLIO'!T120</f>
        <v>0</v>
      </c>
      <c r="BC88" s="238" t="e">
        <f>'5. % BY PORTFOLIO'!AA120</f>
        <v>#DIV/0!</v>
      </c>
    </row>
    <row r="89" spans="14:55">
      <c r="AY89" s="237" t="s">
        <v>22</v>
      </c>
      <c r="AZ89" s="238">
        <f>'5. % BY PORTFOLIO'!F124</f>
        <v>0</v>
      </c>
      <c r="BA89" s="238">
        <f>'5. % BY PORTFOLIO'!M124</f>
        <v>0</v>
      </c>
      <c r="BB89" s="238">
        <f>'5. % BY PORTFOLIO'!T124</f>
        <v>0</v>
      </c>
      <c r="BC89" s="238" t="e">
        <f>'5. % BY PORTFOLIO'!AA124</f>
        <v>#DIV/0!</v>
      </c>
    </row>
    <row r="100" spans="14:55">
      <c r="N100" s="233" t="s">
        <v>63</v>
      </c>
      <c r="W100" s="233" t="s">
        <v>63</v>
      </c>
      <c r="AF100" s="233" t="s">
        <v>63</v>
      </c>
      <c r="AO100" s="233" t="s">
        <v>63</v>
      </c>
    </row>
    <row r="101" spans="14:55">
      <c r="AY101" s="234" t="s">
        <v>376</v>
      </c>
      <c r="AZ101" s="242"/>
      <c r="BA101" s="242"/>
      <c r="BB101" s="242"/>
      <c r="BC101" s="242"/>
    </row>
    <row r="102" spans="14:55">
      <c r="AY102" s="243"/>
      <c r="AZ102" s="236" t="s">
        <v>35</v>
      </c>
      <c r="BA102" s="236" t="s">
        <v>36</v>
      </c>
      <c r="BB102" s="236" t="s">
        <v>37</v>
      </c>
      <c r="BC102" s="236" t="s">
        <v>38</v>
      </c>
    </row>
    <row r="103" spans="14:55">
      <c r="AY103" s="237" t="s">
        <v>20</v>
      </c>
      <c r="AZ103" s="238">
        <f>'5. % BY PORTFOLIO'!F139</f>
        <v>0.8</v>
      </c>
      <c r="BA103" s="238">
        <f>'5. % BY PORTFOLIO'!M139</f>
        <v>0.8</v>
      </c>
      <c r="BB103" s="238">
        <f>'5. % BY PORTFOLIO'!T139</f>
        <v>0.8</v>
      </c>
      <c r="BC103" s="238" t="e">
        <f>'5. % BY PORTFOLIO'!AA139</f>
        <v>#DIV/0!</v>
      </c>
    </row>
    <row r="104" spans="14:55">
      <c r="AY104" s="237" t="s">
        <v>21</v>
      </c>
      <c r="AZ104" s="238">
        <f>'5. % BY PORTFOLIO'!F142</f>
        <v>0</v>
      </c>
      <c r="BA104" s="238">
        <f>'5. % BY PORTFOLIO'!M142</f>
        <v>0</v>
      </c>
      <c r="BB104" s="238">
        <f>'5. % BY PORTFOLIO'!T142</f>
        <v>0</v>
      </c>
      <c r="BC104" s="238" t="e">
        <f>'5. % BY PORTFOLIO'!AA142</f>
        <v>#DIV/0!</v>
      </c>
    </row>
    <row r="105" spans="14:55">
      <c r="AY105" s="237" t="s">
        <v>22</v>
      </c>
      <c r="AZ105" s="238">
        <f>'5. % BY PORTFOLIO'!F146</f>
        <v>0.2</v>
      </c>
      <c r="BA105" s="238">
        <f>'5. % BY PORTFOLIO'!M146</f>
        <v>0.2</v>
      </c>
      <c r="BB105" s="238">
        <f>'5. % BY PORTFOLIO'!T146</f>
        <v>0.2</v>
      </c>
      <c r="BC105" s="238" t="e">
        <f>'5. % BY PORTFOLIO'!AA146</f>
        <v>#DIV/0!</v>
      </c>
    </row>
    <row r="116" spans="14:41">
      <c r="N116" s="233" t="s">
        <v>63</v>
      </c>
      <c r="W116" s="233" t="s">
        <v>63</v>
      </c>
      <c r="AF116" s="233" t="s">
        <v>63</v>
      </c>
      <c r="AO116" s="233"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R7" sqref="R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372</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373</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2018-02-08T10:03:00Z</dcterms:modified>
</cp:coreProperties>
</file>