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718\Quarter 4\3. CABINET\"/>
    </mc:Choice>
  </mc:AlternateContent>
  <bookViews>
    <workbookView xWindow="-15" yWindow="4260" windowWidth="12510" windowHeight="349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r:id="rId6"/>
    <sheet name="6. CHARTS BY PORTFOLIO" sheetId="7" r:id="rId7"/>
    <sheet name="Q1. SUMMARY" sheetId="9" r:id="rId8"/>
    <sheet name="Q2. SUMMARY" sheetId="10" r:id="rId9"/>
    <sheet name="Q3. SUMMARY" sheetId="11" r:id="rId10"/>
    <sheet name="Q4. SUMMARY" sheetId="12" r:id="rId11"/>
    <sheet name="CUSTOM PIVOT" sheetId="23" r:id="rId12"/>
    <sheet name="Sheet1" sheetId="24" state="hidden" r:id="rId13"/>
  </sheets>
  <definedNames>
    <definedName name="_xlnm._FilterDatabase" localSheetId="1" hidden="1">'1. ALL DATA'!$A$3:$AC$123</definedName>
    <definedName name="_xlnm._FilterDatabase" localSheetId="2" hidden="1">'2. STATUS TRACKING'!$A$2:$J$122</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DATA'!$A$1:$AC$41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W152" i="22" l="1"/>
  <c r="W151" i="22"/>
  <c r="W150" i="22"/>
  <c r="W149" i="22"/>
  <c r="W147" i="22"/>
  <c r="W146" i="22"/>
  <c r="W144" i="22"/>
  <c r="W143" i="22"/>
  <c r="W142" i="22"/>
  <c r="W140" i="22"/>
  <c r="W139" i="22"/>
  <c r="W130" i="22"/>
  <c r="W129" i="22"/>
  <c r="W128" i="22"/>
  <c r="W127" i="22"/>
  <c r="W125" i="22"/>
  <c r="W124" i="22"/>
  <c r="W122" i="22"/>
  <c r="W121" i="22"/>
  <c r="W120" i="22"/>
  <c r="W118" i="22"/>
  <c r="W117" i="22"/>
  <c r="W108" i="22"/>
  <c r="W107" i="22"/>
  <c r="W106" i="22"/>
  <c r="W105" i="22"/>
  <c r="W103" i="22"/>
  <c r="W102" i="22"/>
  <c r="W100" i="22"/>
  <c r="W99" i="22"/>
  <c r="W98" i="22"/>
  <c r="W96" i="22"/>
  <c r="W95" i="22"/>
  <c r="W86" i="22"/>
  <c r="W85" i="22"/>
  <c r="W84" i="22"/>
  <c r="W83" i="22"/>
  <c r="W81" i="22"/>
  <c r="W80" i="22"/>
  <c r="W78" i="22"/>
  <c r="W77" i="22"/>
  <c r="W76" i="22"/>
  <c r="W74" i="22"/>
  <c r="W73" i="22"/>
  <c r="W51" i="22"/>
  <c r="W42" i="22"/>
  <c r="W41" i="22"/>
  <c r="W40" i="22"/>
  <c r="W39" i="22"/>
  <c r="W37" i="22"/>
  <c r="W36" i="22"/>
  <c r="W34" i="22"/>
  <c r="W33" i="22"/>
  <c r="W32" i="22"/>
  <c r="W30" i="22"/>
  <c r="W29" i="22"/>
  <c r="W19" i="22"/>
  <c r="W18" i="22"/>
  <c r="W17" i="22"/>
  <c r="W16" i="22"/>
  <c r="W14" i="22"/>
  <c r="W13" i="22"/>
  <c r="W11" i="22"/>
  <c r="W10" i="22"/>
  <c r="W9" i="22"/>
  <c r="W7" i="22"/>
  <c r="W6" i="22"/>
  <c r="W64" i="22"/>
  <c r="W63" i="22"/>
  <c r="W62" i="22"/>
  <c r="W61" i="22"/>
  <c r="W59" i="22"/>
  <c r="W58" i="22"/>
  <c r="W56" i="22"/>
  <c r="W55" i="22"/>
  <c r="W54" i="22"/>
  <c r="W52" i="2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P152" i="22"/>
  <c r="I152" i="22"/>
  <c r="B152" i="22"/>
  <c r="P151" i="22"/>
  <c r="I151" i="22"/>
  <c r="B151" i="22"/>
  <c r="P150" i="22"/>
  <c r="I150" i="22"/>
  <c r="B150" i="22"/>
  <c r="P149" i="22"/>
  <c r="I149" i="22"/>
  <c r="B149" i="22"/>
  <c r="P147" i="22"/>
  <c r="I147" i="22"/>
  <c r="B147" i="22"/>
  <c r="G17" i="12"/>
  <c r="P146" i="22"/>
  <c r="I146" i="22"/>
  <c r="B146" i="22"/>
  <c r="P142" i="22"/>
  <c r="E17" i="11" s="1"/>
  <c r="I142" i="22"/>
  <c r="E17" i="10" s="1"/>
  <c r="B142" i="22"/>
  <c r="E17" i="9" s="1"/>
  <c r="P140" i="22"/>
  <c r="I140" i="22"/>
  <c r="B140" i="22"/>
  <c r="P139" i="22"/>
  <c r="I139" i="22"/>
  <c r="B139" i="22"/>
  <c r="P108" i="22"/>
  <c r="I108" i="22"/>
  <c r="B108" i="22"/>
  <c r="P107" i="22"/>
  <c r="I107" i="22"/>
  <c r="B107" i="22"/>
  <c r="P106" i="22"/>
  <c r="I106" i="22"/>
  <c r="B106" i="22"/>
  <c r="P105" i="22"/>
  <c r="I105" i="22"/>
  <c r="B105" i="22"/>
  <c r="P103" i="22"/>
  <c r="I103" i="22"/>
  <c r="B103" i="22"/>
  <c r="P102" i="22"/>
  <c r="I102" i="22"/>
  <c r="B102" i="22"/>
  <c r="P98" i="22"/>
  <c r="I98" i="22"/>
  <c r="E15" i="10" s="1"/>
  <c r="B98" i="22"/>
  <c r="P96" i="22"/>
  <c r="I96" i="22"/>
  <c r="B96" i="22"/>
  <c r="P95" i="22"/>
  <c r="I95" i="22"/>
  <c r="B95" i="22"/>
  <c r="P86" i="22"/>
  <c r="I86" i="22"/>
  <c r="B86" i="22"/>
  <c r="P85" i="22"/>
  <c r="I85" i="22"/>
  <c r="B85" i="22"/>
  <c r="P84" i="22"/>
  <c r="I84" i="22"/>
  <c r="B84" i="22"/>
  <c r="P83" i="22"/>
  <c r="I83" i="22"/>
  <c r="B83" i="22"/>
  <c r="P81" i="22"/>
  <c r="I81" i="22"/>
  <c r="B81" i="22"/>
  <c r="P80" i="22"/>
  <c r="I80" i="22"/>
  <c r="B80" i="22"/>
  <c r="P76" i="22"/>
  <c r="E14" i="11" s="1"/>
  <c r="I76" i="22"/>
  <c r="E14" i="10" s="1"/>
  <c r="B76" i="22"/>
  <c r="E14" i="9" s="1"/>
  <c r="P74" i="22"/>
  <c r="I74" i="22"/>
  <c r="B74" i="22"/>
  <c r="P73" i="22"/>
  <c r="I73" i="22"/>
  <c r="B73" i="22"/>
  <c r="P64" i="22"/>
  <c r="I64" i="22"/>
  <c r="B64" i="22"/>
  <c r="P63" i="22"/>
  <c r="I63" i="22"/>
  <c r="B63" i="22"/>
  <c r="P62" i="22"/>
  <c r="I62" i="22"/>
  <c r="B62" i="22"/>
  <c r="P61" i="22"/>
  <c r="I61" i="22"/>
  <c r="B61" i="22"/>
  <c r="P59" i="22"/>
  <c r="I59" i="22"/>
  <c r="B59" i="22"/>
  <c r="P58" i="22"/>
  <c r="I58" i="22"/>
  <c r="B58" i="22"/>
  <c r="P54" i="22"/>
  <c r="E13" i="11" s="1"/>
  <c r="I54" i="22"/>
  <c r="E13" i="10" s="1"/>
  <c r="B54" i="22"/>
  <c r="E13" i="9" s="1"/>
  <c r="P52" i="22"/>
  <c r="I52" i="22"/>
  <c r="B52" i="22"/>
  <c r="P51" i="22"/>
  <c r="I51" i="22"/>
  <c r="B51" i="22"/>
  <c r="P130" i="22"/>
  <c r="I130" i="22"/>
  <c r="B130" i="22"/>
  <c r="P129" i="22"/>
  <c r="I129" i="22"/>
  <c r="B129" i="22"/>
  <c r="P128" i="22"/>
  <c r="I128" i="22"/>
  <c r="B128" i="22"/>
  <c r="P127" i="22"/>
  <c r="I127" i="22"/>
  <c r="B127" i="22"/>
  <c r="P125" i="22"/>
  <c r="I125" i="22"/>
  <c r="B125" i="22"/>
  <c r="P124" i="22"/>
  <c r="I124" i="22"/>
  <c r="B124" i="22"/>
  <c r="P120" i="22"/>
  <c r="E16" i="11" s="1"/>
  <c r="I120" i="22"/>
  <c r="E16" i="10" s="1"/>
  <c r="B120" i="22"/>
  <c r="E16" i="9" s="1"/>
  <c r="P118" i="22"/>
  <c r="I118" i="22"/>
  <c r="B118" i="22"/>
  <c r="P117" i="22"/>
  <c r="I117" i="22"/>
  <c r="B117" i="22"/>
  <c r="P42" i="22"/>
  <c r="I42" i="22"/>
  <c r="B42" i="22"/>
  <c r="P41" i="22"/>
  <c r="I41" i="22"/>
  <c r="B41" i="22"/>
  <c r="P40" i="22"/>
  <c r="I40" i="22"/>
  <c r="B40" i="22"/>
  <c r="P39" i="22"/>
  <c r="I39" i="22"/>
  <c r="B39" i="22"/>
  <c r="P37" i="22"/>
  <c r="I37" i="22"/>
  <c r="B37" i="22"/>
  <c r="P36" i="22"/>
  <c r="I36" i="22"/>
  <c r="B36" i="22"/>
  <c r="P32" i="22"/>
  <c r="E12" i="11" s="1"/>
  <c r="I32" i="22"/>
  <c r="E12" i="10" s="1"/>
  <c r="B32" i="22"/>
  <c r="P30" i="22"/>
  <c r="I30" i="22"/>
  <c r="B30" i="22"/>
  <c r="P29" i="22"/>
  <c r="I29" i="22"/>
  <c r="B29" i="22"/>
  <c r="P19" i="22"/>
  <c r="I19" i="22"/>
  <c r="B19" i="22"/>
  <c r="P18" i="22"/>
  <c r="I18" i="22"/>
  <c r="B18" i="22"/>
  <c r="P17" i="22"/>
  <c r="I17" i="22"/>
  <c r="B17" i="22"/>
  <c r="P16" i="22"/>
  <c r="I16" i="22"/>
  <c r="B16" i="22"/>
  <c r="P14" i="22"/>
  <c r="I14" i="22"/>
  <c r="B14" i="22"/>
  <c r="P13" i="22"/>
  <c r="I13" i="22"/>
  <c r="B13" i="22"/>
  <c r="P9" i="22"/>
  <c r="I9" i="22"/>
  <c r="E11" i="10" s="1"/>
  <c r="B9" i="22"/>
  <c r="P7" i="22"/>
  <c r="I7" i="22"/>
  <c r="B7" i="22"/>
  <c r="P6" i="22"/>
  <c r="I6" i="22"/>
  <c r="B6" i="22"/>
  <c r="X85" i="4"/>
  <c r="Q85" i="4"/>
  <c r="J85" i="4"/>
  <c r="C85" i="4"/>
  <c r="X84" i="4"/>
  <c r="Q84" i="4"/>
  <c r="J84" i="4"/>
  <c r="C84" i="4"/>
  <c r="X83" i="4"/>
  <c r="Q83" i="4"/>
  <c r="J83" i="4"/>
  <c r="C83" i="4"/>
  <c r="X82" i="4"/>
  <c r="Q82" i="4"/>
  <c r="J82" i="4"/>
  <c r="C82" i="4"/>
  <c r="X80" i="4"/>
  <c r="Q80" i="4"/>
  <c r="J80" i="4"/>
  <c r="C80" i="4"/>
  <c r="X79" i="4"/>
  <c r="Q79" i="4"/>
  <c r="J79" i="4"/>
  <c r="G9" i="10" s="1"/>
  <c r="C79" i="4"/>
  <c r="X77" i="4"/>
  <c r="X76" i="4"/>
  <c r="X75" i="4"/>
  <c r="Q75" i="4"/>
  <c r="E9" i="11" s="1"/>
  <c r="J75" i="4"/>
  <c r="C75" i="4"/>
  <c r="E9" i="9" s="1"/>
  <c r="X73" i="4"/>
  <c r="Q73" i="4"/>
  <c r="J73" i="4"/>
  <c r="C73" i="4"/>
  <c r="X72" i="4"/>
  <c r="Q72" i="4"/>
  <c r="J72" i="4"/>
  <c r="C72" i="4"/>
  <c r="X63" i="4"/>
  <c r="Q63" i="4"/>
  <c r="J63" i="4"/>
  <c r="C63" i="4"/>
  <c r="X62" i="4"/>
  <c r="Q62" i="4"/>
  <c r="J62" i="4"/>
  <c r="C62" i="4"/>
  <c r="X61" i="4"/>
  <c r="Q61" i="4"/>
  <c r="J61" i="4"/>
  <c r="C61" i="4"/>
  <c r="X60" i="4"/>
  <c r="Q60" i="4"/>
  <c r="J60" i="4"/>
  <c r="C60" i="4"/>
  <c r="X58" i="4"/>
  <c r="Q58" i="4"/>
  <c r="J58" i="4"/>
  <c r="C58" i="4"/>
  <c r="X57" i="4"/>
  <c r="Q57" i="4"/>
  <c r="J57" i="4"/>
  <c r="C57" i="4"/>
  <c r="X55" i="4"/>
  <c r="X54" i="4"/>
  <c r="X53" i="4"/>
  <c r="Q53" i="4"/>
  <c r="E8" i="11" s="1"/>
  <c r="J53" i="4"/>
  <c r="E8" i="10" s="1"/>
  <c r="C53" i="4"/>
  <c r="E8" i="9" s="1"/>
  <c r="X51" i="4"/>
  <c r="Q51" i="4"/>
  <c r="J51" i="4"/>
  <c r="C51" i="4"/>
  <c r="X50" i="4"/>
  <c r="Q50" i="4"/>
  <c r="J50" i="4"/>
  <c r="C8" i="10" s="1"/>
  <c r="C50" i="4"/>
  <c r="X41" i="4"/>
  <c r="Q41" i="4"/>
  <c r="J41" i="4"/>
  <c r="C41" i="4"/>
  <c r="X40" i="4"/>
  <c r="Q40" i="4"/>
  <c r="J40" i="4"/>
  <c r="C40" i="4"/>
  <c r="X39" i="4"/>
  <c r="Q39" i="4"/>
  <c r="J39" i="4"/>
  <c r="C39" i="4"/>
  <c r="X38" i="4"/>
  <c r="Q38" i="4"/>
  <c r="J38" i="4"/>
  <c r="C38" i="4"/>
  <c r="X36" i="4"/>
  <c r="Q36" i="4"/>
  <c r="J36" i="4"/>
  <c r="C36" i="4"/>
  <c r="X35" i="4"/>
  <c r="Q35" i="4"/>
  <c r="J35" i="4"/>
  <c r="C35" i="4"/>
  <c r="X33" i="4"/>
  <c r="X32" i="4"/>
  <c r="X31" i="4"/>
  <c r="Q31" i="4"/>
  <c r="J31" i="4"/>
  <c r="E7" i="10" s="1"/>
  <c r="C31" i="4"/>
  <c r="E7" i="9" s="1"/>
  <c r="X29" i="4"/>
  <c r="Q29" i="4"/>
  <c r="J29" i="4"/>
  <c r="C29" i="4"/>
  <c r="X28" i="4"/>
  <c r="Q28" i="4"/>
  <c r="J28" i="4"/>
  <c r="C28" i="4"/>
  <c r="X19" i="4"/>
  <c r="Q19" i="4"/>
  <c r="J19" i="4"/>
  <c r="X18" i="4"/>
  <c r="Q18" i="4"/>
  <c r="J18" i="4"/>
  <c r="X17" i="4"/>
  <c r="Q17" i="4"/>
  <c r="J17" i="4"/>
  <c r="X16" i="4"/>
  <c r="Q16" i="4"/>
  <c r="J16" i="4"/>
  <c r="X14" i="4"/>
  <c r="Q14" i="4"/>
  <c r="J14" i="4"/>
  <c r="X13" i="4"/>
  <c r="Q13" i="4"/>
  <c r="J13" i="4"/>
  <c r="X11" i="4"/>
  <c r="X10" i="4"/>
  <c r="X9" i="4"/>
  <c r="Q9" i="4"/>
  <c r="E5" i="11" s="1"/>
  <c r="J9" i="4"/>
  <c r="X7" i="4"/>
  <c r="Q7" i="4"/>
  <c r="J7" i="4"/>
  <c r="X6" i="4"/>
  <c r="Q6" i="4"/>
  <c r="J6" i="4"/>
  <c r="C19" i="4"/>
  <c r="C18" i="4"/>
  <c r="C17" i="4"/>
  <c r="C16" i="4"/>
  <c r="C14" i="4"/>
  <c r="C13" i="4"/>
  <c r="C9" i="4"/>
  <c r="E5" i="9" s="1"/>
  <c r="C7" i="4"/>
  <c r="C6" i="4"/>
  <c r="J4" i="2"/>
  <c r="H4" i="2"/>
  <c r="F4" i="2"/>
  <c r="D4" i="2"/>
  <c r="A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W131" i="22"/>
  <c r="E15" i="12"/>
  <c r="E5" i="12"/>
  <c r="B43" i="22"/>
  <c r="C41" i="22" s="1"/>
  <c r="D41" i="22" s="1"/>
  <c r="E16" i="12"/>
  <c r="G5" i="10"/>
  <c r="X86" i="4"/>
  <c r="Y75" i="4" s="1"/>
  <c r="G15" i="11"/>
  <c r="G7" i="10"/>
  <c r="B153" i="22"/>
  <c r="B154" i="22" s="1"/>
  <c r="E11" i="12"/>
  <c r="C7" i="12"/>
  <c r="X20" i="4"/>
  <c r="Y17" i="4" s="1"/>
  <c r="Z17" i="4" s="1"/>
  <c r="C17" i="9"/>
  <c r="J42" i="4"/>
  <c r="K39" i="4" s="1"/>
  <c r="L39" i="4" s="1"/>
  <c r="E12" i="9"/>
  <c r="W20" i="22"/>
  <c r="X9" i="22" s="1"/>
  <c r="C5" i="12"/>
  <c r="X42" i="4"/>
  <c r="Y41" i="4" s="1"/>
  <c r="Z41" i="4" s="1"/>
  <c r="B65" i="22"/>
  <c r="C61" i="22" s="1"/>
  <c r="D61" i="22" s="1"/>
  <c r="C15" i="11"/>
  <c r="G5" i="11"/>
  <c r="C5" i="11"/>
  <c r="P131" i="22"/>
  <c r="Q117" i="22" s="1"/>
  <c r="P65" i="22"/>
  <c r="Q62" i="22" s="1"/>
  <c r="R62" i="22" s="1"/>
  <c r="P43" i="22"/>
  <c r="Q40" i="22" s="1"/>
  <c r="R40" i="22" s="1"/>
  <c r="C7" i="11"/>
  <c r="Q64" i="4"/>
  <c r="R57" i="4" s="1"/>
  <c r="C5" i="10"/>
  <c r="G17" i="10"/>
  <c r="I153" i="22"/>
  <c r="J147" i="22" s="1"/>
  <c r="E7" i="12"/>
  <c r="Q20" i="4"/>
  <c r="R6" i="4" s="1"/>
  <c r="G13" i="9"/>
  <c r="J20" i="4"/>
  <c r="K14" i="4" s="1"/>
  <c r="G5" i="12"/>
  <c r="G16" i="11"/>
  <c r="G16" i="9"/>
  <c r="E8" i="12"/>
  <c r="X64" i="4"/>
  <c r="G11" i="11"/>
  <c r="W87" i="22"/>
  <c r="E14" i="12"/>
  <c r="G14" i="11"/>
  <c r="P87" i="22"/>
  <c r="Q86" i="22" s="1"/>
  <c r="R86" i="22" s="1"/>
  <c r="W153" i="22"/>
  <c r="E17" i="12"/>
  <c r="C8" i="11"/>
  <c r="J64" i="4"/>
  <c r="G8" i="10"/>
  <c r="C86" i="4"/>
  <c r="C9" i="9"/>
  <c r="C12" i="10"/>
  <c r="I43" i="22"/>
  <c r="J41" i="22" s="1"/>
  <c r="K41" i="22" s="1"/>
  <c r="G12" i="10"/>
  <c r="C16" i="10"/>
  <c r="I131" i="22"/>
  <c r="C17" i="11"/>
  <c r="P153" i="22"/>
  <c r="Q139" i="22" s="1"/>
  <c r="G7" i="11"/>
  <c r="G8" i="9"/>
  <c r="C64" i="4"/>
  <c r="D60" i="4" s="1"/>
  <c r="E60" i="4" s="1"/>
  <c r="G9" i="11"/>
  <c r="Q86" i="4"/>
  <c r="R82" i="4" s="1"/>
  <c r="S82" i="4" s="1"/>
  <c r="E11" i="11"/>
  <c r="P20" i="22"/>
  <c r="Q17" i="22" s="1"/>
  <c r="R17" i="22" s="1"/>
  <c r="E12" i="12"/>
  <c r="W43" i="22"/>
  <c r="B87" i="22"/>
  <c r="C74" i="22" s="1"/>
  <c r="C15" i="10"/>
  <c r="I109" i="22"/>
  <c r="E9" i="10"/>
  <c r="J86" i="4"/>
  <c r="K75" i="4" s="1"/>
  <c r="L75" i="4" s="1"/>
  <c r="G13" i="10"/>
  <c r="E7" i="11"/>
  <c r="Q42" i="4"/>
  <c r="R36" i="4" s="1"/>
  <c r="E9" i="12"/>
  <c r="C14" i="10"/>
  <c r="I87" i="22"/>
  <c r="J73" i="22" s="1"/>
  <c r="G15" i="9"/>
  <c r="G15" i="12"/>
  <c r="W109" i="22"/>
  <c r="X106" i="22" s="1"/>
  <c r="Y106" i="22" s="1"/>
  <c r="G7" i="9"/>
  <c r="E13" i="12"/>
  <c r="W65" i="22"/>
  <c r="X55" i="22" s="1"/>
  <c r="E15" i="11"/>
  <c r="P109" i="22"/>
  <c r="Q98" i="22" s="1"/>
  <c r="R98" i="22" s="1"/>
  <c r="C42" i="4"/>
  <c r="D35" i="4" s="1"/>
  <c r="C7" i="9"/>
  <c r="B20" i="22"/>
  <c r="C11" i="9"/>
  <c r="E11" i="9"/>
  <c r="I65" i="22"/>
  <c r="J62" i="22" s="1"/>
  <c r="K62" i="22" s="1"/>
  <c r="C5" i="9"/>
  <c r="C20" i="4"/>
  <c r="E5" i="10"/>
  <c r="C11" i="10"/>
  <c r="I20" i="22"/>
  <c r="J6" i="22" s="1"/>
  <c r="B131" i="22"/>
  <c r="C16" i="9"/>
  <c r="E15" i="9"/>
  <c r="B109" i="22"/>
  <c r="C102" i="22" s="1"/>
  <c r="W154" i="22" l="1"/>
  <c r="X140" i="22"/>
  <c r="X151" i="22"/>
  <c r="Y151" i="22" s="1"/>
  <c r="X143" i="22"/>
  <c r="X144" i="22"/>
  <c r="X142" i="22"/>
  <c r="X152" i="22"/>
  <c r="Y152" i="22" s="1"/>
  <c r="X139" i="22"/>
  <c r="X147" i="22"/>
  <c r="X150" i="22"/>
  <c r="Y150" i="22" s="1"/>
  <c r="X146" i="22"/>
  <c r="X149" i="22"/>
  <c r="Y149" i="22" s="1"/>
  <c r="C36" i="22"/>
  <c r="C149" i="22"/>
  <c r="D149" i="22" s="1"/>
  <c r="Y16" i="4"/>
  <c r="Z16" i="4" s="1"/>
  <c r="X120" i="22"/>
  <c r="X125" i="22"/>
  <c r="X124" i="22"/>
  <c r="X128" i="22"/>
  <c r="Y128" i="22" s="1"/>
  <c r="X122" i="22"/>
  <c r="X127" i="22"/>
  <c r="Y127" i="22" s="1"/>
  <c r="X130" i="22"/>
  <c r="Y130" i="22" s="1"/>
  <c r="X117" i="22"/>
  <c r="X121" i="22"/>
  <c r="W132" i="22"/>
  <c r="X118" i="22"/>
  <c r="X129" i="22"/>
  <c r="Y129" i="22" s="1"/>
  <c r="Y73" i="4"/>
  <c r="Y79" i="4"/>
  <c r="Y83" i="4"/>
  <c r="Z83" i="4" s="1"/>
  <c r="Y72" i="4"/>
  <c r="W21" i="22"/>
  <c r="Z9" i="22" s="1"/>
  <c r="Y84" i="4"/>
  <c r="Z84" i="4" s="1"/>
  <c r="C40" i="22"/>
  <c r="D40" i="22" s="1"/>
  <c r="K16" i="4"/>
  <c r="L16" i="4" s="1"/>
  <c r="C63" i="22"/>
  <c r="D63" i="22" s="1"/>
  <c r="X19" i="22"/>
  <c r="Y19" i="22" s="1"/>
  <c r="X13" i="22"/>
  <c r="K9" i="4"/>
  <c r="L9" i="4" s="1"/>
  <c r="Y10" i="4"/>
  <c r="C59" i="22"/>
  <c r="C42" i="22"/>
  <c r="D42" i="22" s="1"/>
  <c r="X10" i="22"/>
  <c r="X14" i="22"/>
  <c r="K19" i="4"/>
  <c r="L19" i="4" s="1"/>
  <c r="X6" i="22"/>
  <c r="C39" i="22"/>
  <c r="D39" i="22" s="1"/>
  <c r="K35" i="4"/>
  <c r="C29" i="22"/>
  <c r="K13" i="4"/>
  <c r="L13" i="4" s="1"/>
  <c r="B44" i="22"/>
  <c r="E37" i="22" s="1"/>
  <c r="C151" i="22"/>
  <c r="D151" i="22" s="1"/>
  <c r="C152" i="22"/>
  <c r="D152" i="22" s="1"/>
  <c r="C147" i="22"/>
  <c r="C139" i="22"/>
  <c r="C140" i="22"/>
  <c r="C150" i="22"/>
  <c r="D150" i="22" s="1"/>
  <c r="C142" i="22"/>
  <c r="D142" i="22" s="1"/>
  <c r="K40" i="4"/>
  <c r="L40" i="4" s="1"/>
  <c r="C37" i="22"/>
  <c r="C30" i="22"/>
  <c r="C32" i="22"/>
  <c r="D32" i="22" s="1"/>
  <c r="Y7" i="4"/>
  <c r="Y13" i="4"/>
  <c r="Y77" i="4"/>
  <c r="Y85" i="4"/>
  <c r="Z85" i="4" s="1"/>
  <c r="Y80" i="4"/>
  <c r="Y9" i="4"/>
  <c r="Y6" i="4"/>
  <c r="X21" i="4"/>
  <c r="AA9" i="4" s="1"/>
  <c r="Y11" i="4"/>
  <c r="Y76" i="4"/>
  <c r="Y82" i="4"/>
  <c r="Z82" i="4" s="1"/>
  <c r="X87" i="4"/>
  <c r="AA77" i="4" s="1"/>
  <c r="Y19" i="4"/>
  <c r="Z19" i="4" s="1"/>
  <c r="Y18" i="4"/>
  <c r="Z18" i="4" s="1"/>
  <c r="C146" i="22"/>
  <c r="Q41" i="22"/>
  <c r="R41" i="22" s="1"/>
  <c r="E140" i="22"/>
  <c r="E142" i="22"/>
  <c r="F142" i="22" s="1"/>
  <c r="K7" i="4"/>
  <c r="X17" i="22"/>
  <c r="Y17" i="22" s="1"/>
  <c r="K18" i="4"/>
  <c r="L18" i="4" s="1"/>
  <c r="K17" i="4"/>
  <c r="L17" i="4" s="1"/>
  <c r="K6" i="4"/>
  <c r="R62" i="4"/>
  <c r="S62" i="4" s="1"/>
  <c r="C62" i="22"/>
  <c r="D62" i="22" s="1"/>
  <c r="J21" i="4"/>
  <c r="M7" i="4" s="1"/>
  <c r="R53" i="4"/>
  <c r="S53" i="4" s="1"/>
  <c r="Y35" i="4"/>
  <c r="Y40" i="4"/>
  <c r="Z40" i="4" s="1"/>
  <c r="Y33" i="4"/>
  <c r="X43" i="4"/>
  <c r="Y36" i="4"/>
  <c r="Y32" i="4"/>
  <c r="Y31" i="4"/>
  <c r="Y38" i="4"/>
  <c r="Z38" i="4" s="1"/>
  <c r="D58" i="4"/>
  <c r="R58" i="4"/>
  <c r="S57" i="4" s="1"/>
  <c r="R61" i="4"/>
  <c r="S61" i="4" s="1"/>
  <c r="J43" i="4"/>
  <c r="M29" i="4" s="1"/>
  <c r="Q51" i="22"/>
  <c r="B66" i="22"/>
  <c r="C58" i="22"/>
  <c r="C52" i="22"/>
  <c r="C51" i="22"/>
  <c r="C64" i="22"/>
  <c r="D64" i="22" s="1"/>
  <c r="C54" i="22"/>
  <c r="D54" i="22" s="1"/>
  <c r="Y28" i="4"/>
  <c r="R50" i="4"/>
  <c r="Q65" i="4"/>
  <c r="T57" i="4" s="1"/>
  <c r="R60" i="4"/>
  <c r="S60" i="4" s="1"/>
  <c r="Y29" i="4"/>
  <c r="J152" i="22"/>
  <c r="K152" i="22" s="1"/>
  <c r="X18" i="22"/>
  <c r="Y18" i="22" s="1"/>
  <c r="X11" i="22"/>
  <c r="X16" i="22"/>
  <c r="Y16" i="22" s="1"/>
  <c r="Y14" i="4"/>
  <c r="E139" i="22"/>
  <c r="E147" i="22"/>
  <c r="E146" i="22"/>
  <c r="K38" i="4"/>
  <c r="L38" i="4" s="1"/>
  <c r="K31" i="4"/>
  <c r="L31" i="4" s="1"/>
  <c r="K36" i="4"/>
  <c r="K29" i="4"/>
  <c r="K28" i="4"/>
  <c r="R51" i="4"/>
  <c r="R63" i="4"/>
  <c r="S63" i="4" s="1"/>
  <c r="Y39" i="4"/>
  <c r="Z39" i="4" s="1"/>
  <c r="K41" i="4"/>
  <c r="L41" i="4" s="1"/>
  <c r="X7" i="22"/>
  <c r="Q21" i="4"/>
  <c r="T13" i="4" s="1"/>
  <c r="Q36" i="22"/>
  <c r="Q129" i="22"/>
  <c r="R129" i="22" s="1"/>
  <c r="Q84" i="22"/>
  <c r="R84" i="22" s="1"/>
  <c r="P132" i="22"/>
  <c r="S118" i="22" s="1"/>
  <c r="Q125" i="22"/>
  <c r="Q128" i="22"/>
  <c r="R128" i="22" s="1"/>
  <c r="Q63" i="22"/>
  <c r="R63" i="22" s="1"/>
  <c r="Q64" i="22"/>
  <c r="R64" i="22" s="1"/>
  <c r="Q124" i="22"/>
  <c r="Q118" i="22"/>
  <c r="R117" i="22" s="1"/>
  <c r="Q120" i="22"/>
  <c r="R120" i="22" s="1"/>
  <c r="Q130" i="22"/>
  <c r="R130" i="22" s="1"/>
  <c r="Q127" i="22"/>
  <c r="R127" i="22" s="1"/>
  <c r="Q37" i="22"/>
  <c r="Q32" i="22"/>
  <c r="R32" i="22" s="1"/>
  <c r="Q29" i="22"/>
  <c r="Q54" i="22"/>
  <c r="R54" i="22" s="1"/>
  <c r="Q52" i="22"/>
  <c r="Q30" i="22"/>
  <c r="Q42" i="22"/>
  <c r="R42" i="22" s="1"/>
  <c r="P66" i="22"/>
  <c r="Q58" i="22"/>
  <c r="Q59" i="22"/>
  <c r="Q61" i="22"/>
  <c r="R61" i="22" s="1"/>
  <c r="Q39" i="22"/>
  <c r="R39" i="22" s="1"/>
  <c r="P44" i="22"/>
  <c r="S32" i="22" s="1"/>
  <c r="T32" i="22" s="1"/>
  <c r="F12" i="11" s="1"/>
  <c r="Q83" i="22"/>
  <c r="R83" i="22" s="1"/>
  <c r="Q140" i="22"/>
  <c r="R139" i="22" s="1"/>
  <c r="R13" i="4"/>
  <c r="R31" i="4"/>
  <c r="S31" i="4" s="1"/>
  <c r="D62" i="4"/>
  <c r="E62" i="4" s="1"/>
  <c r="Q85" i="22"/>
  <c r="R85" i="22" s="1"/>
  <c r="R16" i="4"/>
  <c r="S16" i="4" s="1"/>
  <c r="R17" i="4"/>
  <c r="S17" i="4" s="1"/>
  <c r="R18" i="4"/>
  <c r="S18" i="4" s="1"/>
  <c r="R9" i="4"/>
  <c r="S9" i="4" s="1"/>
  <c r="R14" i="4"/>
  <c r="R7" i="4"/>
  <c r="S6" i="4" s="1"/>
  <c r="J150" i="22"/>
  <c r="K150" i="22" s="1"/>
  <c r="R19" i="4"/>
  <c r="S19" i="4" s="1"/>
  <c r="Q19" i="22"/>
  <c r="R19" i="22" s="1"/>
  <c r="R83" i="4"/>
  <c r="S83" i="4" s="1"/>
  <c r="J40" i="22"/>
  <c r="K40" i="22" s="1"/>
  <c r="Q81" i="22"/>
  <c r="J146" i="22"/>
  <c r="K146" i="22" s="1"/>
  <c r="J151" i="22"/>
  <c r="K151" i="22" s="1"/>
  <c r="Q9" i="22"/>
  <c r="R9" i="22" s="1"/>
  <c r="J140" i="22"/>
  <c r="I154" i="22"/>
  <c r="J139" i="22"/>
  <c r="J142" i="22"/>
  <c r="K142" i="22" s="1"/>
  <c r="J149" i="22"/>
  <c r="K149" i="22" s="1"/>
  <c r="C130" i="22"/>
  <c r="D130" i="22" s="1"/>
  <c r="C117" i="22"/>
  <c r="C125" i="22"/>
  <c r="C128" i="22"/>
  <c r="D128" i="22" s="1"/>
  <c r="B132" i="22"/>
  <c r="C127" i="22"/>
  <c r="D127" i="22" s="1"/>
  <c r="C118" i="22"/>
  <c r="C129" i="22"/>
  <c r="D129" i="22" s="1"/>
  <c r="C120" i="22"/>
  <c r="D120" i="22" s="1"/>
  <c r="C124" i="22"/>
  <c r="C6" i="22"/>
  <c r="C13" i="22"/>
  <c r="C17" i="22"/>
  <c r="D17" i="22" s="1"/>
  <c r="B21" i="22"/>
  <c r="C18" i="22"/>
  <c r="D18" i="22" s="1"/>
  <c r="C14" i="22"/>
  <c r="C19" i="22"/>
  <c r="D19" i="22" s="1"/>
  <c r="C16" i="22"/>
  <c r="D16" i="22" s="1"/>
  <c r="X105" i="22"/>
  <c r="Y105" i="22" s="1"/>
  <c r="I110" i="22"/>
  <c r="J106" i="22"/>
  <c r="K106" i="22" s="1"/>
  <c r="J103" i="22"/>
  <c r="J107" i="22"/>
  <c r="K107" i="22" s="1"/>
  <c r="J98" i="22"/>
  <c r="K98" i="22" s="1"/>
  <c r="J95" i="22"/>
  <c r="J108" i="22"/>
  <c r="K108" i="22" s="1"/>
  <c r="J105" i="22"/>
  <c r="K105" i="22" s="1"/>
  <c r="J102" i="22"/>
  <c r="X30" i="22"/>
  <c r="X39" i="22"/>
  <c r="Y39" i="22" s="1"/>
  <c r="X37" i="22"/>
  <c r="W44" i="22"/>
  <c r="X40" i="22"/>
  <c r="Y40" i="22" s="1"/>
  <c r="X32" i="22"/>
  <c r="X34" i="22"/>
  <c r="X29" i="22"/>
  <c r="X36" i="22"/>
  <c r="X41" i="22"/>
  <c r="Y41" i="22" s="1"/>
  <c r="X42" i="22"/>
  <c r="Y42" i="22" s="1"/>
  <c r="J125" i="22"/>
  <c r="J127" i="22"/>
  <c r="K127" i="22" s="1"/>
  <c r="J120" i="22"/>
  <c r="K120" i="22" s="1"/>
  <c r="J129" i="22"/>
  <c r="K129" i="22" s="1"/>
  <c r="J130" i="22"/>
  <c r="K130" i="22" s="1"/>
  <c r="I132" i="22"/>
  <c r="J124" i="22"/>
  <c r="J128" i="22"/>
  <c r="K128" i="22" s="1"/>
  <c r="J118" i="22"/>
  <c r="I44" i="22"/>
  <c r="J32" i="22"/>
  <c r="K32" i="22" s="1"/>
  <c r="J36" i="22"/>
  <c r="J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J39" i="22"/>
  <c r="K39" i="22" s="1"/>
  <c r="Q14" i="22"/>
  <c r="D63" i="4"/>
  <c r="E63" i="4" s="1"/>
  <c r="Y60" i="4"/>
  <c r="Z60" i="4" s="1"/>
  <c r="Y57" i="4"/>
  <c r="Y63" i="4"/>
  <c r="Z63" i="4" s="1"/>
  <c r="Y55" i="4"/>
  <c r="Y50" i="4"/>
  <c r="Y62" i="4"/>
  <c r="Z62" i="4" s="1"/>
  <c r="Y51" i="4"/>
  <c r="Y61" i="4"/>
  <c r="Z61" i="4" s="1"/>
  <c r="Y58" i="4"/>
  <c r="X65" i="4"/>
  <c r="Y54" i="4"/>
  <c r="J51" i="22"/>
  <c r="I66" i="22"/>
  <c r="J52" i="22"/>
  <c r="J54" i="22"/>
  <c r="K54" i="22" s="1"/>
  <c r="J58" i="22"/>
  <c r="J64" i="22"/>
  <c r="K64" i="22" s="1"/>
  <c r="X95" i="22"/>
  <c r="X100" i="22"/>
  <c r="W110" i="22"/>
  <c r="X98" i="22"/>
  <c r="X108" i="22"/>
  <c r="Y108" i="22" s="1"/>
  <c r="X99" i="22"/>
  <c r="X96" i="22"/>
  <c r="X102" i="22"/>
  <c r="X103" i="22"/>
  <c r="Q43" i="4"/>
  <c r="R35" i="4"/>
  <c r="S35" i="4" s="1"/>
  <c r="R28" i="4"/>
  <c r="R29" i="4"/>
  <c r="J59" i="22"/>
  <c r="P154" i="22"/>
  <c r="Q151" i="22"/>
  <c r="R151" i="22" s="1"/>
  <c r="Q152" i="22"/>
  <c r="R152" i="22" s="1"/>
  <c r="Q146" i="22"/>
  <c r="Q147" i="22"/>
  <c r="Q142" i="22"/>
  <c r="R142" i="22" s="1"/>
  <c r="Q150" i="22"/>
  <c r="R150" i="22" s="1"/>
  <c r="Q149" i="22"/>
  <c r="R149" i="22" s="1"/>
  <c r="J117" i="22"/>
  <c r="D72" i="4"/>
  <c r="D61" i="4"/>
  <c r="E61" i="4" s="1"/>
  <c r="R39" i="4"/>
  <c r="S39" i="4" s="1"/>
  <c r="J61" i="22"/>
  <c r="K61" i="22" s="1"/>
  <c r="J17" i="22"/>
  <c r="K17" i="22" s="1"/>
  <c r="J19" i="22"/>
  <c r="K19" i="22" s="1"/>
  <c r="J9" i="22"/>
  <c r="K9" i="22" s="1"/>
  <c r="J14" i="22"/>
  <c r="I21" i="22"/>
  <c r="J13" i="22"/>
  <c r="J18" i="22"/>
  <c r="K18" i="22" s="1"/>
  <c r="J16" i="22"/>
  <c r="K16" i="22" s="1"/>
  <c r="J7" i="22"/>
  <c r="K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J84" i="22"/>
  <c r="K84" i="22" s="1"/>
  <c r="J81" i="22"/>
  <c r="J76" i="22"/>
  <c r="K76" i="22" s="1"/>
  <c r="J83" i="22"/>
  <c r="K83" i="22" s="1"/>
  <c r="J80" i="22"/>
  <c r="J74" i="22"/>
  <c r="K73" i="22" s="1"/>
  <c r="J86" i="22"/>
  <c r="K86" i="22" s="1"/>
  <c r="J85" i="22"/>
  <c r="K85" i="22" s="1"/>
  <c r="I88" i="22"/>
  <c r="Q7" i="22"/>
  <c r="P21" i="22"/>
  <c r="Q13" i="22"/>
  <c r="Q6" i="22"/>
  <c r="R72" i="4"/>
  <c r="Q87" i="4"/>
  <c r="R73" i="4"/>
  <c r="R75" i="4"/>
  <c r="S75" i="4" s="1"/>
  <c r="C65" i="4"/>
  <c r="D57" i="4"/>
  <c r="D53" i="4"/>
  <c r="E53" i="4" s="1"/>
  <c r="D51" i="4"/>
  <c r="D50" i="4"/>
  <c r="J29" i="22"/>
  <c r="X74" i="22"/>
  <c r="X80" i="22"/>
  <c r="X77" i="22"/>
  <c r="X73" i="22"/>
  <c r="X84" i="22"/>
  <c r="Y84" i="22" s="1"/>
  <c r="X85" i="22"/>
  <c r="Y85" i="22" s="1"/>
  <c r="X86" i="22"/>
  <c r="Y86" i="22" s="1"/>
  <c r="X83" i="22"/>
  <c r="Y83" i="22" s="1"/>
  <c r="W88" i="22"/>
  <c r="X76" i="22"/>
  <c r="X81" i="22"/>
  <c r="X78" i="22"/>
  <c r="J30" i="22"/>
  <c r="R84" i="4"/>
  <c r="S84" i="4" s="1"/>
  <c r="Y53" i="4"/>
  <c r="R41" i="4"/>
  <c r="S41" i="4" s="1"/>
  <c r="C105" i="22"/>
  <c r="D105" i="22" s="1"/>
  <c r="C103" i="22"/>
  <c r="D102" i="22" s="1"/>
  <c r="C108" i="22"/>
  <c r="D108" i="22" s="1"/>
  <c r="C107" i="22"/>
  <c r="D107" i="22" s="1"/>
  <c r="C96" i="22"/>
  <c r="B110" i="22"/>
  <c r="C106" i="22"/>
  <c r="D106" i="22" s="1"/>
  <c r="C95" i="22"/>
  <c r="C98" i="22"/>
  <c r="D98" i="22" s="1"/>
  <c r="C9" i="22"/>
  <c r="D9" i="22" s="1"/>
  <c r="C7" i="22"/>
  <c r="Q108" i="22"/>
  <c r="R108" i="22" s="1"/>
  <c r="Q102" i="22"/>
  <c r="Q107" i="22"/>
  <c r="R107" i="22" s="1"/>
  <c r="Q103" i="22"/>
  <c r="P110" i="22"/>
  <c r="Q106" i="22"/>
  <c r="R106" i="22" s="1"/>
  <c r="Q96" i="22"/>
  <c r="Q95" i="22"/>
  <c r="Q105" i="22"/>
  <c r="R105" i="22" s="1"/>
  <c r="X54" i="22"/>
  <c r="X56" i="22"/>
  <c r="X64" i="22"/>
  <c r="Y64" i="22" s="1"/>
  <c r="X58" i="22"/>
  <c r="X61" i="22"/>
  <c r="Y61" i="22" s="1"/>
  <c r="X62" i="22"/>
  <c r="Y62" i="22" s="1"/>
  <c r="X51" i="22"/>
  <c r="X52" i="22"/>
  <c r="X63" i="22"/>
  <c r="Y63" i="22" s="1"/>
  <c r="W66" i="22"/>
  <c r="X59" i="22"/>
  <c r="J63" i="22"/>
  <c r="K63" i="22" s="1"/>
  <c r="K73" i="4"/>
  <c r="K82" i="4"/>
  <c r="L82" i="4" s="1"/>
  <c r="J87" i="4"/>
  <c r="K80" i="4"/>
  <c r="K83" i="4"/>
  <c r="L83" i="4" s="1"/>
  <c r="K72" i="4"/>
  <c r="K79" i="4"/>
  <c r="K85" i="4"/>
  <c r="L85" i="4" s="1"/>
  <c r="K84" i="4"/>
  <c r="L84" i="4" s="1"/>
  <c r="J96" i="22"/>
  <c r="B88" i="22"/>
  <c r="C81" i="22"/>
  <c r="C80" i="22"/>
  <c r="C84" i="22"/>
  <c r="D84" i="22" s="1"/>
  <c r="C85" i="22"/>
  <c r="D85" i="22" s="1"/>
  <c r="C83" i="22"/>
  <c r="D83" i="22" s="1"/>
  <c r="C73" i="22"/>
  <c r="D73" i="22" s="1"/>
  <c r="C76" i="22"/>
  <c r="D76" i="22" s="1"/>
  <c r="C86" i="22"/>
  <c r="D86" i="22" s="1"/>
  <c r="X33" i="22"/>
  <c r="Q16" i="22"/>
  <c r="R16" i="22" s="1"/>
  <c r="R79" i="4"/>
  <c r="R40" i="4"/>
  <c r="S40" i="4" s="1"/>
  <c r="R85" i="4"/>
  <c r="S85" i="4" s="1"/>
  <c r="K57" i="4"/>
  <c r="X107" i="22"/>
  <c r="Y107" i="22" s="1"/>
  <c r="Q76" i="22"/>
  <c r="R76" i="22" s="1"/>
  <c r="P88" i="22"/>
  <c r="Q73" i="22"/>
  <c r="Q74" i="22"/>
  <c r="Q80" i="22"/>
  <c r="J42" i="22"/>
  <c r="K42" i="22" s="1"/>
  <c r="Q18" i="22"/>
  <c r="R18" i="22" s="1"/>
  <c r="R80" i="4"/>
  <c r="R38" i="4"/>
  <c r="S38" i="4" s="1"/>
  <c r="Y142" i="22" l="1"/>
  <c r="Z79" i="4"/>
  <c r="Z143" i="22"/>
  <c r="Z144" i="22"/>
  <c r="Z147" i="22"/>
  <c r="Z140" i="22"/>
  <c r="Z146" i="22"/>
  <c r="Z139" i="22"/>
  <c r="Z142" i="22"/>
  <c r="Y6" i="22"/>
  <c r="Z35" i="4"/>
  <c r="L6" i="4"/>
  <c r="Z28" i="4"/>
  <c r="Y146" i="22"/>
  <c r="Z7" i="22"/>
  <c r="Z124" i="22"/>
  <c r="Z125" i="22"/>
  <c r="Y124" i="22"/>
  <c r="D36" i="22"/>
  <c r="Y117" i="22"/>
  <c r="Y139" i="22"/>
  <c r="AA13" i="4"/>
  <c r="Z121" i="22"/>
  <c r="Z120" i="22"/>
  <c r="Z117" i="22"/>
  <c r="AA79" i="4"/>
  <c r="Z6" i="22"/>
  <c r="Z122" i="22"/>
  <c r="Z118" i="22"/>
  <c r="M6" i="4"/>
  <c r="N6" i="4" s="1"/>
  <c r="BA7" i="5" s="1"/>
  <c r="AA11" i="4"/>
  <c r="Z72" i="4"/>
  <c r="Y120" i="22"/>
  <c r="R124" i="22"/>
  <c r="T14" i="4"/>
  <c r="U13" i="4" s="1"/>
  <c r="BB9" i="5" s="1"/>
  <c r="K117" i="22"/>
  <c r="Y9" i="22"/>
  <c r="T9" i="4"/>
  <c r="U9" i="4" s="1"/>
  <c r="F5" i="11" s="1"/>
  <c r="T6" i="4"/>
  <c r="S125" i="22"/>
  <c r="Z13" i="4"/>
  <c r="D146" i="22"/>
  <c r="S117" i="22"/>
  <c r="T117" i="22" s="1"/>
  <c r="Z6" i="4"/>
  <c r="Y13" i="22"/>
  <c r="Z13" i="22"/>
  <c r="Z10" i="22"/>
  <c r="L35" i="4"/>
  <c r="Z14" i="22"/>
  <c r="Z11" i="22"/>
  <c r="M28" i="4"/>
  <c r="N28" i="4" s="1"/>
  <c r="D7" i="10" s="1"/>
  <c r="S29" i="22"/>
  <c r="AA80" i="4"/>
  <c r="AA75" i="4"/>
  <c r="AA6" i="4"/>
  <c r="AA73" i="4"/>
  <c r="AA76" i="4"/>
  <c r="AA7" i="4"/>
  <c r="D58" i="22"/>
  <c r="AA72" i="4"/>
  <c r="AA14" i="4"/>
  <c r="D29" i="22"/>
  <c r="E36" i="22"/>
  <c r="F36" i="22" s="1"/>
  <c r="E29" i="22"/>
  <c r="D139" i="22"/>
  <c r="E32" i="22"/>
  <c r="F32" i="22" s="1"/>
  <c r="Z9" i="4"/>
  <c r="E30" i="22"/>
  <c r="R13" i="22"/>
  <c r="D124" i="22"/>
  <c r="L50" i="4"/>
  <c r="K124" i="22"/>
  <c r="M36" i="4"/>
  <c r="M31" i="4"/>
  <c r="N31" i="4" s="1"/>
  <c r="F7" i="10" s="1"/>
  <c r="D51" i="22"/>
  <c r="E57" i="4"/>
  <c r="Z75" i="4"/>
  <c r="L57" i="4"/>
  <c r="T7" i="4"/>
  <c r="AA10" i="4"/>
  <c r="S120" i="22"/>
  <c r="T120" i="22" s="1"/>
  <c r="F16" i="11" s="1"/>
  <c r="S124" i="22"/>
  <c r="M35" i="4"/>
  <c r="S50" i="4"/>
  <c r="F139" i="22"/>
  <c r="AZ103" i="7" s="1"/>
  <c r="Z31" i="4"/>
  <c r="S13" i="4"/>
  <c r="R51" i="22"/>
  <c r="T51" i="4"/>
  <c r="S36" i="22"/>
  <c r="M13" i="4"/>
  <c r="M9" i="4"/>
  <c r="N9" i="4" s="1"/>
  <c r="F5" i="10" s="1"/>
  <c r="M14" i="4"/>
  <c r="F17" i="9"/>
  <c r="AZ104" i="7"/>
  <c r="K102" i="22"/>
  <c r="F146" i="22"/>
  <c r="AZ105" i="7" s="1"/>
  <c r="D95" i="22"/>
  <c r="Y73" i="22"/>
  <c r="T50" i="4"/>
  <c r="T53" i="4"/>
  <c r="U53" i="4" s="1"/>
  <c r="F8" i="11" s="1"/>
  <c r="Y29" i="22"/>
  <c r="E58" i="22"/>
  <c r="E59" i="22"/>
  <c r="E51" i="22"/>
  <c r="E52" i="22"/>
  <c r="E54" i="22"/>
  <c r="F54" i="22" s="1"/>
  <c r="Z53" i="4"/>
  <c r="T58" i="4"/>
  <c r="U57" i="4" s="1"/>
  <c r="BB41" i="5" s="1"/>
  <c r="K139" i="22"/>
  <c r="L79" i="4"/>
  <c r="Y51" i="22"/>
  <c r="Y76" i="22"/>
  <c r="Y80" i="22"/>
  <c r="E50" i="4"/>
  <c r="K80" i="22"/>
  <c r="Y95" i="22"/>
  <c r="Z50" i="4"/>
  <c r="R36" i="22"/>
  <c r="L28" i="4"/>
  <c r="AA35" i="4"/>
  <c r="AA33" i="4"/>
  <c r="AA31" i="4"/>
  <c r="AA36" i="4"/>
  <c r="AA28" i="4"/>
  <c r="AA29" i="4"/>
  <c r="AA32" i="4"/>
  <c r="R80" i="22"/>
  <c r="R29" i="22"/>
  <c r="R73" i="22"/>
  <c r="S30" i="22"/>
  <c r="S37" i="22"/>
  <c r="BB24" i="7"/>
  <c r="R95" i="22"/>
  <c r="R58" i="22"/>
  <c r="S52" i="22"/>
  <c r="S58" i="22"/>
  <c r="S59" i="22"/>
  <c r="S54" i="22"/>
  <c r="T54" i="22" s="1"/>
  <c r="S51" i="22"/>
  <c r="S79" i="4"/>
  <c r="S72" i="4"/>
  <c r="K13" i="22"/>
  <c r="E72" i="4"/>
  <c r="Y102" i="22"/>
  <c r="Y98" i="22"/>
  <c r="K51" i="22"/>
  <c r="Y54" i="22"/>
  <c r="E28" i="4"/>
  <c r="Y36" i="22"/>
  <c r="L140" i="22"/>
  <c r="L142" i="22"/>
  <c r="M142" i="22" s="1"/>
  <c r="L147" i="22"/>
  <c r="L139" i="22"/>
  <c r="L146" i="22"/>
  <c r="R102" i="22"/>
  <c r="L14" i="22"/>
  <c r="L7" i="22"/>
  <c r="L13" i="22"/>
  <c r="L9" i="22"/>
  <c r="M9" i="22" s="1"/>
  <c r="L6" i="22"/>
  <c r="S147" i="22"/>
  <c r="S146" i="22"/>
  <c r="S142" i="22"/>
  <c r="T142" i="22" s="1"/>
  <c r="S139" i="22"/>
  <c r="S140" i="22"/>
  <c r="K58" i="22"/>
  <c r="D6" i="22"/>
  <c r="E76" i="22"/>
  <c r="F76" i="22" s="1"/>
  <c r="E80" i="22"/>
  <c r="E73" i="22"/>
  <c r="E81" i="22"/>
  <c r="E74" i="22"/>
  <c r="Y58" i="22"/>
  <c r="S96" i="22"/>
  <c r="S103" i="22"/>
  <c r="S95" i="22"/>
  <c r="S102" i="22"/>
  <c r="S98" i="22"/>
  <c r="T98" i="22" s="1"/>
  <c r="K29" i="22"/>
  <c r="T73" i="4"/>
  <c r="T72" i="4"/>
  <c r="T75" i="4"/>
  <c r="U75" i="4" s="1"/>
  <c r="T80" i="4"/>
  <c r="T79" i="4"/>
  <c r="S7" i="22"/>
  <c r="S6" i="22"/>
  <c r="S13" i="22"/>
  <c r="S14" i="22"/>
  <c r="S9" i="22"/>
  <c r="T9" i="22" s="1"/>
  <c r="F29" i="4"/>
  <c r="F31" i="4"/>
  <c r="G31" i="4" s="1"/>
  <c r="F36" i="4"/>
  <c r="F28" i="4"/>
  <c r="F35" i="4"/>
  <c r="E6" i="4"/>
  <c r="R146" i="22"/>
  <c r="T29" i="4"/>
  <c r="T35" i="4"/>
  <c r="T28" i="4"/>
  <c r="T36" i="4"/>
  <c r="T31" i="4"/>
  <c r="U31" i="4" s="1"/>
  <c r="Z99" i="22"/>
  <c r="Z100" i="22"/>
  <c r="Z98" i="22"/>
  <c r="Z102" i="22"/>
  <c r="Z96" i="22"/>
  <c r="Z95" i="22"/>
  <c r="Z103" i="22"/>
  <c r="E79" i="4"/>
  <c r="L32" i="22"/>
  <c r="M32" i="22" s="1"/>
  <c r="L36" i="22"/>
  <c r="L29" i="22"/>
  <c r="L30" i="22"/>
  <c r="L37" i="22"/>
  <c r="L124" i="22"/>
  <c r="L120" i="22"/>
  <c r="M120" i="22" s="1"/>
  <c r="L125" i="22"/>
  <c r="L118" i="22"/>
  <c r="L117" i="22"/>
  <c r="Y32" i="22"/>
  <c r="E13" i="22"/>
  <c r="E6" i="22"/>
  <c r="E7" i="22"/>
  <c r="E14" i="22"/>
  <c r="E9" i="22"/>
  <c r="F9" i="22" s="1"/>
  <c r="E103" i="22"/>
  <c r="E98" i="22"/>
  <c r="F98" i="22" s="1"/>
  <c r="E95" i="22"/>
  <c r="E96" i="22"/>
  <c r="E102" i="22"/>
  <c r="F57" i="4"/>
  <c r="F53" i="4"/>
  <c r="G53" i="4" s="1"/>
  <c r="F50" i="4"/>
  <c r="F51" i="4"/>
  <c r="F58" i="4"/>
  <c r="L74" i="22"/>
  <c r="L76" i="22"/>
  <c r="M76" i="22" s="1"/>
  <c r="L81" i="22"/>
  <c r="L80" i="22"/>
  <c r="L73" i="22"/>
  <c r="F14" i="4"/>
  <c r="F7" i="4"/>
  <c r="F9" i="4"/>
  <c r="G9" i="4" s="1"/>
  <c r="F13" i="4"/>
  <c r="F6" i="4"/>
  <c r="E13" i="4"/>
  <c r="F73" i="4"/>
  <c r="F79" i="4"/>
  <c r="F80" i="4"/>
  <c r="F75" i="4"/>
  <c r="G75" i="4" s="1"/>
  <c r="F72" i="4"/>
  <c r="K95" i="22"/>
  <c r="D117" i="22"/>
  <c r="M73" i="4"/>
  <c r="M80" i="4"/>
  <c r="M72" i="4"/>
  <c r="M75" i="4"/>
  <c r="N75" i="4" s="1"/>
  <c r="M79" i="4"/>
  <c r="S76" i="22"/>
  <c r="T76" i="22" s="1"/>
  <c r="S80" i="22"/>
  <c r="S74" i="22"/>
  <c r="S73" i="22"/>
  <c r="S81" i="22"/>
  <c r="D80" i="22"/>
  <c r="L72" i="4"/>
  <c r="Z54" i="22"/>
  <c r="Z52" i="22"/>
  <c r="Z58" i="22"/>
  <c r="Z56" i="22"/>
  <c r="Z51" i="22"/>
  <c r="Z59" i="22"/>
  <c r="Z55" i="22"/>
  <c r="Z81" i="22"/>
  <c r="Z76" i="22"/>
  <c r="Z77" i="22"/>
  <c r="Z74" i="22"/>
  <c r="Z80" i="22"/>
  <c r="Z73" i="22"/>
  <c r="Z78" i="22"/>
  <c r="R6" i="22"/>
  <c r="S28" i="4"/>
  <c r="L51" i="22"/>
  <c r="L52" i="22"/>
  <c r="L58" i="22"/>
  <c r="L54" i="22"/>
  <c r="M54" i="22" s="1"/>
  <c r="L59" i="22"/>
  <c r="AA50" i="4"/>
  <c r="AA58" i="4"/>
  <c r="AA57" i="4"/>
  <c r="AA55" i="4"/>
  <c r="AA54" i="4"/>
  <c r="AA51" i="4"/>
  <c r="AA53" i="4"/>
  <c r="Z57" i="4"/>
  <c r="M51" i="4"/>
  <c r="M58" i="4"/>
  <c r="M53" i="4"/>
  <c r="N53" i="4" s="1"/>
  <c r="M50" i="4"/>
  <c r="M57" i="4"/>
  <c r="K36" i="22"/>
  <c r="Z34" i="22"/>
  <c r="Z29" i="22"/>
  <c r="Z36" i="22"/>
  <c r="Z37" i="22"/>
  <c r="Z32" i="22"/>
  <c r="Z30" i="22"/>
  <c r="Z33" i="22"/>
  <c r="L102" i="22"/>
  <c r="L95" i="22"/>
  <c r="L103" i="22"/>
  <c r="L98" i="22"/>
  <c r="M98" i="22" s="1"/>
  <c r="L96" i="22"/>
  <c r="D13" i="22"/>
  <c r="E118" i="22"/>
  <c r="E120" i="22"/>
  <c r="F120" i="22" s="1"/>
  <c r="E117" i="22"/>
  <c r="E125" i="22"/>
  <c r="E124" i="22"/>
  <c r="AB79" i="4" l="1"/>
  <c r="H9" i="12" s="1"/>
  <c r="AA9" i="22"/>
  <c r="BC8" i="7" s="1"/>
  <c r="AB9" i="4"/>
  <c r="BC8" i="5" s="1"/>
  <c r="AA54" i="22"/>
  <c r="F13" i="12" s="1"/>
  <c r="AB75" i="4"/>
  <c r="BC56" i="5" s="1"/>
  <c r="AA120" i="22"/>
  <c r="F16" i="12" s="1"/>
  <c r="AA142" i="22"/>
  <c r="BC104" i="7" s="1"/>
  <c r="AA76" i="22"/>
  <c r="BC56" i="7" s="1"/>
  <c r="AA32" i="22"/>
  <c r="F12" i="12" s="1"/>
  <c r="AB53" i="4"/>
  <c r="BC40" i="5" s="1"/>
  <c r="AA98" i="22"/>
  <c r="BC72" i="7" s="1"/>
  <c r="AB31" i="4"/>
  <c r="BC24" i="5" s="1"/>
  <c r="AA146" i="22"/>
  <c r="H17" i="12" s="1"/>
  <c r="T51" i="22"/>
  <c r="D13" i="11" s="1"/>
  <c r="AA6" i="22"/>
  <c r="BC7" i="7" s="1"/>
  <c r="D17" i="9"/>
  <c r="F102" i="22"/>
  <c r="AZ73" i="7" s="1"/>
  <c r="AA124" i="22"/>
  <c r="H16" i="12" s="1"/>
  <c r="BA24" i="5"/>
  <c r="AA139" i="22"/>
  <c r="D17" i="12" s="1"/>
  <c r="M73" i="22"/>
  <c r="BA55" i="7" s="1"/>
  <c r="AB72" i="4"/>
  <c r="D9" i="12" s="1"/>
  <c r="AA117" i="22"/>
  <c r="BC87" i="7" s="1"/>
  <c r="G72" i="4"/>
  <c r="D9" i="9" s="1"/>
  <c r="AB13" i="4"/>
  <c r="BC9" i="5" s="1"/>
  <c r="AB6" i="4"/>
  <c r="D5" i="12" s="1"/>
  <c r="H17" i="9"/>
  <c r="U6" i="4"/>
  <c r="BB7" i="5" s="1"/>
  <c r="BB8" i="5"/>
  <c r="AA13" i="22"/>
  <c r="BC9" i="7" s="1"/>
  <c r="T29" i="22"/>
  <c r="BB23" i="7" s="1"/>
  <c r="T124" i="22"/>
  <c r="BB89" i="7" s="1"/>
  <c r="BB88" i="7"/>
  <c r="N13" i="4"/>
  <c r="BA9" i="5" s="1"/>
  <c r="T36" i="22"/>
  <c r="BB25" i="7" s="1"/>
  <c r="BA23" i="5"/>
  <c r="H12" i="9"/>
  <c r="AZ25" i="7"/>
  <c r="N35" i="4"/>
  <c r="H7" i="10" s="1"/>
  <c r="F29" i="22"/>
  <c r="AZ24" i="7"/>
  <c r="F12" i="9"/>
  <c r="BA8" i="5"/>
  <c r="F124" i="22"/>
  <c r="H16" i="9" s="1"/>
  <c r="N50" i="4"/>
  <c r="BA39" i="5" s="1"/>
  <c r="M51" i="22"/>
  <c r="D13" i="10" s="1"/>
  <c r="U50" i="4"/>
  <c r="D8" i="11" s="1"/>
  <c r="H5" i="11"/>
  <c r="BB40" i="5"/>
  <c r="AA80" i="22"/>
  <c r="BC57" i="7" s="1"/>
  <c r="AB28" i="4"/>
  <c r="BC23" i="5" s="1"/>
  <c r="F58" i="22"/>
  <c r="H13" i="9" s="1"/>
  <c r="AA51" i="22"/>
  <c r="BC39" i="7" s="1"/>
  <c r="N79" i="4"/>
  <c r="H9" i="10" s="1"/>
  <c r="G13" i="4"/>
  <c r="AZ9" i="5" s="1"/>
  <c r="M6" i="22"/>
  <c r="BA7" i="7" s="1"/>
  <c r="AB35" i="4"/>
  <c r="F51" i="22"/>
  <c r="AZ40" i="7"/>
  <c r="F13" i="9"/>
  <c r="D5" i="10"/>
  <c r="M146" i="22"/>
  <c r="BA105" i="7" s="1"/>
  <c r="AA58" i="22"/>
  <c r="H13" i="12" s="1"/>
  <c r="F95" i="22"/>
  <c r="AZ71" i="7" s="1"/>
  <c r="F13" i="22"/>
  <c r="H11" i="9" s="1"/>
  <c r="AA102" i="22"/>
  <c r="BC73" i="7" s="1"/>
  <c r="T6" i="22"/>
  <c r="D11" i="11" s="1"/>
  <c r="T58" i="22"/>
  <c r="H13" i="11" s="1"/>
  <c r="T139" i="22"/>
  <c r="BB103" i="7" s="1"/>
  <c r="T146" i="22"/>
  <c r="BB105" i="7" s="1"/>
  <c r="H8" i="11"/>
  <c r="F13" i="11"/>
  <c r="BB40" i="7"/>
  <c r="T80" i="22"/>
  <c r="H14" i="11" s="1"/>
  <c r="AA36" i="22"/>
  <c r="H12" i="12" s="1"/>
  <c r="N57" i="4"/>
  <c r="BA41" i="5" s="1"/>
  <c r="AB50" i="4"/>
  <c r="D8" i="12" s="1"/>
  <c r="M80" i="22"/>
  <c r="H14" i="10" s="1"/>
  <c r="G50" i="4"/>
  <c r="D8" i="9" s="1"/>
  <c r="F6" i="22"/>
  <c r="AZ7" i="7" s="1"/>
  <c r="U35" i="4"/>
  <c r="BB25" i="5" s="1"/>
  <c r="T13" i="22"/>
  <c r="BB9" i="7" s="1"/>
  <c r="N72" i="4"/>
  <c r="D9" i="10" s="1"/>
  <c r="G35" i="4"/>
  <c r="AZ25" i="5" s="1"/>
  <c r="F73" i="22"/>
  <c r="AZ55" i="7" s="1"/>
  <c r="BA104" i="7"/>
  <c r="F17" i="10"/>
  <c r="AA73" i="22"/>
  <c r="BC55" i="7" s="1"/>
  <c r="M95" i="22"/>
  <c r="BA71" i="7" s="1"/>
  <c r="AB57" i="4"/>
  <c r="H8" i="12" s="1"/>
  <c r="U72" i="4"/>
  <c r="BB55" i="5" s="1"/>
  <c r="M139" i="22"/>
  <c r="D16" i="11"/>
  <c r="BB87" i="7"/>
  <c r="BA72" i="7"/>
  <c r="F15" i="10"/>
  <c r="BA56" i="5"/>
  <c r="F9" i="10"/>
  <c r="F5" i="9"/>
  <c r="AZ8" i="5"/>
  <c r="BA24" i="7"/>
  <c r="F12" i="10"/>
  <c r="F7" i="9"/>
  <c r="AZ24" i="5"/>
  <c r="F17" i="11"/>
  <c r="BB104" i="7"/>
  <c r="AA29" i="22"/>
  <c r="G79" i="4"/>
  <c r="AZ40" i="5"/>
  <c r="F8" i="9"/>
  <c r="F11" i="9"/>
  <c r="AZ8" i="7"/>
  <c r="F7" i="11"/>
  <c r="BB24" i="5"/>
  <c r="BB56" i="5"/>
  <c r="F9" i="11"/>
  <c r="BB72" i="7"/>
  <c r="F15" i="11"/>
  <c r="BA40" i="5"/>
  <c r="F8" i="10"/>
  <c r="BA40" i="7"/>
  <c r="F13" i="10"/>
  <c r="BB56" i="7"/>
  <c r="F14" i="11"/>
  <c r="G6" i="4"/>
  <c r="F14" i="10"/>
  <c r="BA56" i="7"/>
  <c r="G57" i="4"/>
  <c r="F15" i="9"/>
  <c r="AZ72" i="7"/>
  <c r="F16" i="10"/>
  <c r="BA88" i="7"/>
  <c r="M29" i="22"/>
  <c r="G28" i="4"/>
  <c r="BB8" i="7"/>
  <c r="F11" i="11"/>
  <c r="T102" i="22"/>
  <c r="F80" i="22"/>
  <c r="F11" i="10"/>
  <c r="BA8" i="7"/>
  <c r="AZ88" i="7"/>
  <c r="F16" i="9"/>
  <c r="F117" i="22"/>
  <c r="M102" i="22"/>
  <c r="M58" i="22"/>
  <c r="T73" i="22"/>
  <c r="AZ56" i="5"/>
  <c r="F9" i="9"/>
  <c r="M117" i="22"/>
  <c r="M124" i="22"/>
  <c r="M36" i="22"/>
  <c r="AA95" i="22"/>
  <c r="U28" i="4"/>
  <c r="U79" i="4"/>
  <c r="T95" i="22"/>
  <c r="F14" i="9"/>
  <c r="AZ56" i="7"/>
  <c r="M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 Abbott</author>
  </authors>
  <commentList>
    <comment ref="C70" authorId="0" shapeId="0">
      <text>
        <r>
          <rPr>
            <b/>
            <sz val="9"/>
            <color indexed="81"/>
            <rFont val="Tahoma"/>
            <family val="2"/>
          </rPr>
          <t>James Abbott:</t>
        </r>
        <r>
          <rPr>
            <sz val="9"/>
            <color indexed="81"/>
            <rFont val="Tahoma"/>
            <family val="2"/>
          </rPr>
          <t xml:space="preserve">
Updated as part of Q1 Cabinet Report</t>
        </r>
      </text>
    </comment>
    <comment ref="C71" authorId="0" shapeId="0">
      <text>
        <r>
          <rPr>
            <b/>
            <sz val="9"/>
            <color indexed="81"/>
            <rFont val="Tahoma"/>
            <family val="2"/>
          </rPr>
          <t>James Abbott:</t>
        </r>
        <r>
          <rPr>
            <sz val="9"/>
            <color indexed="81"/>
            <rFont val="Tahoma"/>
            <family val="2"/>
          </rPr>
          <t xml:space="preserve">
Updated as part of Q1 Cabinet Report</t>
        </r>
      </text>
    </comment>
    <comment ref="C72" authorId="0" shapeId="0">
      <text>
        <r>
          <rPr>
            <b/>
            <sz val="9"/>
            <color indexed="81"/>
            <rFont val="Tahoma"/>
            <family val="2"/>
          </rPr>
          <t>James Abbott:</t>
        </r>
        <r>
          <rPr>
            <sz val="9"/>
            <color indexed="81"/>
            <rFont val="Tahoma"/>
            <family val="2"/>
          </rPr>
          <t xml:space="preserve">
Updated as part of Q1 Cabinet Report</t>
        </r>
      </text>
    </comment>
    <comment ref="C117" authorId="0" shapeId="0">
      <text>
        <r>
          <rPr>
            <b/>
            <sz val="9"/>
            <color indexed="81"/>
            <rFont val="Tahoma"/>
            <family val="2"/>
          </rPr>
          <t>James Abbott:</t>
        </r>
        <r>
          <rPr>
            <sz val="9"/>
            <color indexed="81"/>
            <rFont val="Tahoma"/>
            <family val="2"/>
          </rPr>
          <t xml:space="preserve">
Updated as part of Q1 Cabinet Report</t>
        </r>
      </text>
    </comment>
  </commentList>
</comments>
</file>

<file path=xl/sharedStrings.xml><?xml version="1.0" encoding="utf-8"?>
<sst xmlns="http://schemas.openxmlformats.org/spreadsheetml/2006/main" count="3599" uniqueCount="868">
  <si>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</si>
  <si>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</si>
  <si>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</si>
  <si>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</si>
  <si>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</si>
  <si>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</si>
  <si>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</si>
  <si>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</si>
  <si>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</si>
  <si>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</si>
  <si>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</si>
  <si>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</si>
  <si>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</si>
  <si>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</si>
  <si>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</si>
  <si>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</si>
  <si>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</si>
  <si>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</si>
  <si>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</si>
  <si>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</si>
  <si>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</si>
  <si>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</si>
  <si>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</si>
  <si>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</si>
  <si>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</si>
  <si>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</si>
  <si>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</si>
  <si>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</si>
  <si>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</si>
  <si>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</si>
  <si>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</si>
  <si>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</si>
  <si>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</si>
  <si>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</si>
  <si>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</si>
  <si>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</si>
  <si>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</si>
  <si>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</si>
  <si>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</si>
  <si>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</si>
  <si>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</si>
  <si>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</si>
  <si>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</si>
  <si>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</si>
  <si>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</si>
  <si>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</si>
  <si>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</si>
  <si>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</si>
  <si>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</si>
  <si>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</si>
  <si>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</si>
  <si>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</si>
  <si>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</si>
  <si>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</si>
  <si>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</si>
  <si>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</si>
  <si>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</si>
  <si>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</si>
  <si>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</si>
  <si>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</si>
  <si>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</si>
  <si>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</si>
  <si>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</si>
  <si>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</si>
  <si>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</si>
  <si>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</si>
  <si>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</si>
  <si>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</si>
  <si>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</si>
  <si>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</si>
  <si>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</si>
  <si>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</si>
  <si>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</si>
  <si>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</si>
  <si>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</si>
  <si>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</si>
  <si>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</si>
  <si>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</si>
  <si>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</si>
  <si>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</si>
  <si>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</si>
  <si>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</si>
  <si>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</si>
  <si>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</si>
  <si>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</si>
  <si>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</si>
  <si>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</si>
  <si>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</si>
  <si>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</si>
  <si>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</si>
  <si>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</si>
  <si>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</si>
  <si>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</si>
  <si>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</si>
  <si>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</si>
  <si>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</si>
  <si>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</si>
  <si>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</si>
  <si>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</si>
  <si>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</si>
  <si>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</si>
  <si>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</si>
  <si>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</si>
  <si>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</si>
  <si>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</si>
  <si>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</si>
  <si>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</si>
  <si>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</si>
  <si>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</si>
  <si>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</si>
  <si>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</si>
  <si>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</si>
  <si>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</si>
  <si>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</si>
  <si>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</si>
  <si>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</si>
  <si>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</si>
  <si>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</si>
  <si>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</si>
  <si>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</si>
  <si>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</si>
  <si>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</si>
  <si>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</si>
  <si>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</si>
  <si>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</si>
  <si>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</si>
  <si>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</si>
  <si>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</si>
  <si>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</si>
  <si>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</si>
  <si>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</si>
  <si>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</si>
  <si>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</si>
  <si>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</si>
  <si>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</si>
  <si>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</si>
  <si>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</si>
  <si>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</si>
  <si>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</si>
  <si>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</si>
  <si>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</si>
  <si>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</si>
  <si>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</si>
  <si>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</si>
  <si>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</si>
  <si>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</si>
  <si>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</si>
  <si>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</si>
  <si>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</si>
  <si>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</si>
  <si>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</si>
  <si>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</si>
  <si>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</si>
  <si>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</si>
  <si>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</si>
  <si>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</si>
  <si>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</si>
  <si>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</si>
  <si>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</si>
  <si>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</si>
  <si>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</si>
  <si>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</si>
  <si>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</si>
  <si>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</si>
  <si>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</si>
  <si>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</si>
  <si>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</si>
  <si>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</si>
  <si>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</si>
  <si>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</si>
  <si>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</si>
  <si>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</si>
  <si>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</si>
  <si>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</si>
  <si>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</si>
  <si>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</si>
  <si>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</si>
  <si>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</si>
  <si>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</si>
  <si>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</si>
  <si>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</si>
  <si>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</si>
  <si>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</si>
  <si>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</si>
  <si>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</si>
  <si>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</si>
  <si>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</si>
  <si>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</si>
  <si>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</si>
  <si>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</si>
  <si>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</si>
  <si>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</si>
  <si>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</si>
  <si>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</si>
  <si>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</si>
  <si>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</si>
  <si>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</si>
  <si>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</si>
  <si>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</si>
  <si>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</si>
  <si>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</si>
  <si>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</si>
  <si>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</si>
  <si>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</si>
  <si>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</si>
  <si>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</si>
  <si>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</si>
  <si>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</si>
  <si>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</si>
  <si>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</si>
  <si>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</si>
  <si>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</si>
  <si>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</si>
  <si>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</si>
  <si>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</si>
  <si>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</si>
  <si>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</si>
  <si>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</si>
  <si>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</si>
  <si>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</si>
  <si>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</si>
  <si>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</si>
  <si>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</si>
  <si>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</si>
  <si>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</si>
  <si>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</si>
  <si>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</si>
  <si>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</si>
  <si>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</si>
  <si>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</si>
  <si>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</si>
  <si>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</si>
  <si>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</si>
  <si>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</si>
  <si>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</si>
  <si>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</si>
  <si>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</si>
  <si>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</si>
  <si>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</si>
  <si>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</si>
  <si>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</si>
  <si>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</si>
  <si>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</si>
  <si>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</si>
  <si>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</si>
  <si>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</si>
  <si>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</si>
  <si>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</si>
  <si>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</si>
  <si>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</si>
  <si>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</si>
  <si>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</si>
  <si>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</si>
  <si>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</si>
  <si>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</si>
  <si>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</si>
  <si>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</si>
  <si>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</si>
  <si>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</si>
  <si>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</si>
  <si>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</si>
  <si>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</si>
  <si>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</si>
  <si>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</si>
  <si>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</si>
  <si>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</si>
  <si>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</si>
  <si>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</si>
  <si>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</si>
  <si>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</si>
  <si>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</si>
  <si>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</si>
  <si>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</si>
  <si>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</si>
  <si>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</si>
  <si>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</si>
  <si>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</si>
  <si>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</si>
  <si>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</si>
  <si>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</si>
  <si>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</si>
  <si>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</si>
  <si>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</si>
  <si>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</si>
  <si>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</si>
  <si>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</si>
  <si>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</si>
  <si>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</si>
  <si>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</si>
  <si>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</si>
  <si>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</si>
  <si>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</si>
  <si>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</si>
  <si>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</si>
  <si>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</si>
  <si>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</si>
  <si>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</si>
  <si>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</si>
  <si>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</si>
  <si>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</si>
  <si>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</si>
  <si>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</si>
  <si>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</si>
  <si>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</si>
  <si>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</si>
  <si>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</si>
  <si>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</si>
  <si>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</si>
  <si>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</si>
  <si>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</si>
  <si>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</si>
  <si>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</si>
  <si>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</si>
  <si>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</si>
  <si>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</si>
  <si>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</si>
  <si>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</si>
  <si>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</si>
  <si>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</si>
  <si>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</si>
  <si>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</si>
  <si>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</si>
  <si>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</si>
  <si>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</si>
  <si>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</si>
  <si>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</si>
  <si>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</si>
  <si>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</si>
  <si>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</si>
  <si>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</si>
  <si>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</si>
  <si>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</si>
  <si>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</si>
  <si>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</si>
  <si>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</si>
  <si>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</si>
  <si>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</si>
  <si>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</si>
  <si>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</si>
  <si>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</si>
  <si>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</si>
  <si>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</si>
  <si>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</si>
  <si>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</si>
  <si>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</si>
  <si>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</si>
  <si>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</si>
  <si>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</si>
  <si>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</si>
  <si>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</si>
  <si>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</si>
  <si>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</si>
  <si>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</si>
  <si>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</si>
  <si>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</si>
  <si>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</si>
  <si>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</si>
  <si>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</si>
  <si>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</si>
  <si>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</si>
  <si>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</si>
  <si>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</si>
  <si>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</si>
  <si>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</si>
  <si>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</si>
  <si>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</si>
  <si>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</si>
  <si>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</si>
  <si>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</si>
  <si>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</si>
  <si>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a) £1,8000,000
b) £500,000
c) £40,000</t>
  </si>
  <si>
    <t>a) 70%
b) 80%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</si>
  <si>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</si>
  <si>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</si>
  <si>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</si>
  <si>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</si>
  <si>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</si>
  <si>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</si>
  <si>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</si>
  <si>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</si>
  <si>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</si>
  <si>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</si>
  <si>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</si>
  <si>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</si>
  <si>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</si>
  <si>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</si>
  <si>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</si>
  <si>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</si>
  <si>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</si>
  <si>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</si>
  <si>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</si>
  <si>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</si>
  <si>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</si>
  <si>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</si>
  <si>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</si>
  <si>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</si>
  <si>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</si>
  <si>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</si>
  <si>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</si>
  <si>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</si>
  <si>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</si>
  <si>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</si>
  <si>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</si>
  <si>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</si>
  <si>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</si>
  <si>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</si>
  <si>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</si>
  <si>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</si>
  <si>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</si>
  <si>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</si>
  <si>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</si>
  <si>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</si>
  <si>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</si>
  <si>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</si>
  <si>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</si>
  <si>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</si>
  <si>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</si>
  <si>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</si>
  <si>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</si>
  <si>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</si>
  <si>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</si>
  <si>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</si>
  <si>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</si>
  <si>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</si>
  <si>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</si>
  <si>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</si>
  <si>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</si>
  <si>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</si>
  <si>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</si>
  <si>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</si>
  <si>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</si>
  <si>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</si>
  <si>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</si>
  <si>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</si>
  <si>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</si>
  <si>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</si>
  <si>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</si>
  <si>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</si>
  <si>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</si>
  <si>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</si>
  <si>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</si>
  <si>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</si>
  <si>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</si>
  <si>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</si>
  <si>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</si>
  <si>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</si>
  <si>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</si>
  <si>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</si>
  <si>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</si>
  <si>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</si>
  <si>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</si>
  <si>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</si>
  <si>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</si>
  <si>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</si>
  <si>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</si>
  <si>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</si>
  <si>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</si>
  <si>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</si>
  <si>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</si>
  <si>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</si>
  <si>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</si>
  <si>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</si>
  <si>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</si>
  <si>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</si>
  <si>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</si>
  <si>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</si>
  <si>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</si>
  <si>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</si>
  <si>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</si>
  <si>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</si>
  <si>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</si>
  <si>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</si>
  <si>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</si>
  <si>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</si>
  <si>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</si>
  <si>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</si>
  <si>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</si>
  <si>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</si>
  <si>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</si>
  <si>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</si>
  <si>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</si>
  <si>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</si>
  <si>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</si>
  <si>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</si>
  <si>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</si>
  <si>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</si>
  <si>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</si>
  <si>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</si>
  <si>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</si>
  <si>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</si>
  <si>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</si>
  <si>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</si>
  <si>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</si>
  <si>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</si>
  <si>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</si>
  <si>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</si>
  <si>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</si>
  <si>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</si>
  <si>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</si>
  <si>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</si>
  <si>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</si>
  <si>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</si>
  <si>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</si>
  <si>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</si>
  <si>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</si>
  <si>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</si>
  <si>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</si>
  <si>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</si>
  <si>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</si>
  <si>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</si>
  <si>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</si>
  <si>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</si>
  <si>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</si>
  <si>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</si>
  <si>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</si>
  <si>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</si>
  <si>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</si>
  <si>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</si>
  <si>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Actions set out in the business plan to be implemented following approval, and are subject to review after 12 months.</t>
  </si>
  <si>
    <t>Currently at 3.5 days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</si>
  <si>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</si>
  <si>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</si>
  <si>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</si>
  <si>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</si>
  <si>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</si>
  <si>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</si>
  <si>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</si>
  <si>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</si>
  <si>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</si>
  <si>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</si>
  <si>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</si>
  <si>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</si>
  <si>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</si>
  <si>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</si>
  <si>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</si>
  <si>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</si>
  <si>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</si>
  <si>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</si>
  <si>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</si>
  <si>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</si>
  <si>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</si>
  <si>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</si>
  <si>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</si>
  <si>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</si>
  <si>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</si>
  <si>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</si>
  <si>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</si>
  <si>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</si>
  <si>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</si>
  <si>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</si>
  <si>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</si>
  <si>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</si>
  <si>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</si>
  <si>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</si>
  <si>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</si>
  <si>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</si>
  <si>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</si>
  <si>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</si>
  <si>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</si>
  <si>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</si>
  <si>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</si>
  <si>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</si>
  <si>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</si>
  <si>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</si>
  <si>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</si>
  <si>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</si>
  <si>
    <t>Completed in Quarter 1</t>
  </si>
  <si>
    <t>Report on a review of fees and charges to be taken to Corporate Management Team in October</t>
  </si>
  <si>
    <t>Work continues on the detailed business case, working with partner Authorities.</t>
  </si>
  <si>
    <t>Report prepared for October CMT and Cabinet</t>
  </si>
  <si>
    <t>0% April - July</t>
  </si>
  <si>
    <t>Last project board meeting took place on the 14th August. Monthly updates continue to be provided to the Business Assurance Group. The market hall tender is out and closes on the 17th Nov. Detailed submissions for both lots 1 &amp; 2 are expected on the 15th January.</t>
  </si>
  <si>
    <t xml:space="preserve">All objectives are progressing as planned at the end of quarter two. </t>
  </si>
  <si>
    <t>7.64 days</t>
  </si>
  <si>
    <t>7.52 days</t>
  </si>
  <si>
    <t>2.74 days</t>
  </si>
  <si>
    <t>2.84 days</t>
  </si>
  <si>
    <t>a) 1,090 (73% of target)                                b) 59 (24% of target)                                       c) 147 (98% of target)</t>
  </si>
  <si>
    <t>Finalise Options for Lynwood Road Site</t>
  </si>
  <si>
    <t xml:space="preserve">Complete Ecological Surveys 
(September 2017
</t>
  </si>
  <si>
    <t>Submit Planning Application 
(October 2017)</t>
  </si>
  <si>
    <t>Identify a Preferred Developer 
(March 2018)</t>
  </si>
  <si>
    <t>Working with the Destination Management Partnership, host an event to understand needs of local tourism businesses 
(March 2018)</t>
  </si>
  <si>
    <t>All ecological surveys for this site have now been completed.</t>
  </si>
  <si>
    <t>The planning application for this site is currently being developed and will be submitted before the end of October.</t>
  </si>
  <si>
    <t>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t>
  </si>
  <si>
    <t>Two jobs fairs have now been successfully delivered, most recently on 8th September 2017.</t>
  </si>
  <si>
    <t>Simon Humble</t>
  </si>
  <si>
    <t>A date has now been agreed for the event (22nd March 2017) and work for this is ongoing.</t>
  </si>
  <si>
    <t>Work with the National Forest is ongoing.</t>
  </si>
  <si>
    <t>1.5 per 10,000</t>
  </si>
  <si>
    <t>1.6 missed bins per 10,000 collections</t>
  </si>
  <si>
    <t>100% achieved from a total of 1,214</t>
  </si>
  <si>
    <t>117.75kg - estimated</t>
  </si>
  <si>
    <t>50.79% - estimated</t>
  </si>
  <si>
    <t>242.25kg - estimated</t>
  </si>
  <si>
    <t>51.02% - estimated</t>
  </si>
  <si>
    <t>Officer has started in their role and is providing support to the team on one day per week</t>
  </si>
  <si>
    <t>Benchmarking information and base report for pre-application charging schedule under review</t>
  </si>
  <si>
    <t>Consultant engaged in baseline work and liaison with community and sports clubs.  Open space assessment received in draft end of September for review</t>
  </si>
  <si>
    <t>Burton YMCA report that the target is being met, corroborated by our contacts with the relevant parties. Some notable successes in recent quarter with entrenched rough sleepers.</t>
  </si>
  <si>
    <t>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t>
  </si>
  <si>
    <t xml:space="preserve">Tender process has commenced and is due to close on 27th October, at which time the evaluation will be undertaken in order to appoint a contractor. </t>
  </si>
  <si>
    <t xml:space="preserve">Tenders for building works have been received by the project team and are being evaluated with a view to a contractor being appointed October 2017. </t>
  </si>
  <si>
    <t>Timetable agreed, Leader/Deputy Leaders Briefed and Budget Review with Budget Managers and Heads of Service Commenced.</t>
  </si>
  <si>
    <t>Currently at 97%</t>
  </si>
  <si>
    <t xml:space="preserve">All 3 local areas achieved gold at the annual in Bloom awards. </t>
  </si>
  <si>
    <t>Scheme is now live and fully operational</t>
  </si>
  <si>
    <t xml:space="preserve">14 Applications                                        11 projects through stage1                   5 projects  through to stage 3                   </t>
  </si>
  <si>
    <t xml:space="preserve">On reaching  stage 3 then we are reliant on the group finalising their delivery </t>
  </si>
  <si>
    <t>Workshop originally scheduled for 8th June 2017, however the General Election was subsequently called for that same day, leading to the postponement of the workshop. Delay does not have any material impact on the delivery of project milestones.</t>
  </si>
  <si>
    <t>Changes have been made to the governance and structure of the programme. Individual projects remain ongoing but have been transferred back to the "business as usual" project management processes for ESBC.
ESBC and Staffordshire County Council have agreed to jointly commission consultant support to develop a Town Centre Regeneration Implementation Plan (TCRIP) for the town with a view to having a report available in 2018.</t>
  </si>
  <si>
    <t>The ESCTR Programme is being delivered on an ongoing basis. Monthly highlight reports have been produced and reported demonstrating progress made.
The Quarter 1 report updating the Leader and Deputy Leaders on the progress of the ESTCR was presented at a meeting held on 10th August 2017 as scheduled.
The Quarter 2 update report is scheduled for delivery to the LDL meeting to be held on the 26th October 2017.</t>
  </si>
  <si>
    <t>11 days</t>
  </si>
  <si>
    <t>Burton YMCA report that the target is being met, corroborated by our contacts with the relevant parties.</t>
  </si>
  <si>
    <t xml:space="preserve">Report to be presented at July Cabinet. </t>
  </si>
  <si>
    <t>Currently at 95%</t>
  </si>
  <si>
    <t>Undergoing process mapping exercise to measure implications. Preparing for soft market testing of the Private Rented Sector. Statutory Code that will guide implementation due to be released by the CLG in autumn.</t>
  </si>
  <si>
    <t>Currently at 3.8 days</t>
  </si>
  <si>
    <t>Approved at Cabinet on 17th July 2017, early stages of implementation.</t>
  </si>
  <si>
    <t>Completed in Quarter 1.</t>
  </si>
  <si>
    <t xml:space="preserve">Annual visit from HM Land Registry in September. HM Land Register gathered data how ESBC hold their LLC's Register. Migration start date has been postponed until 2018. Further updates will be provided at their Conference in November at Liverpool. </t>
  </si>
  <si>
    <t>Website update completed with dedicated page for CCF and examples of how funding was spent is being populated.</t>
  </si>
  <si>
    <t>Annual Monitoring Report drafted and  to be reported to CMT in October</t>
  </si>
  <si>
    <t>Review scheduled to be presented to Cabinet in October</t>
  </si>
  <si>
    <t>Although external funding is still being sought, the campaign was rolled out at the beginning of September, with over 100 sixty plus residents signing up in the first 4 weeks.</t>
  </si>
  <si>
    <t>a) 46.34%                                                              
b) 80%</t>
  </si>
  <si>
    <t>a) 62.29%                                                             
b) 80%</t>
  </si>
  <si>
    <t>a) 70%                                                                      
b) 80%</t>
  </si>
  <si>
    <t>a) 57.7%                                                                
b) 60.7%</t>
  </si>
  <si>
    <t>a) 98%                                                                
b) 99%</t>
  </si>
  <si>
    <t>a) £1,928,842.80                                                                                 
b)  £966,524.33                                                                              
c) £18,095.15</t>
  </si>
  <si>
    <t>a)£1,800,000                                                                                  
b) £500,000                                                                                
c) £40,000</t>
  </si>
  <si>
    <t>a) 1,500                                                                      
b) 250                                                                    
c) 150</t>
  </si>
  <si>
    <t>2 projects have passed the final stage and have had funding finalised but not claimed yet. 3 new applications received.</t>
  </si>
  <si>
    <t>Review scheduled to be commenced in line with the target.</t>
  </si>
  <si>
    <t>At least 4 projects will have completed all 3 stages</t>
  </si>
  <si>
    <t>Feedback from consultation incorporated into final draft. SPD approved by EDR in September.</t>
  </si>
  <si>
    <t>Review completed and approved by Cabinet on 11th September 2017. New Court Costs will be implemented on 1st April 2018.</t>
  </si>
  <si>
    <t>Review completed and policies approved by Cabinet on 11th September 2017.</t>
  </si>
  <si>
    <t>The Quarter 2 forecast indicates that the Revenue Budget is on track to underspend for the full financial year.</t>
  </si>
  <si>
    <t>Discussions have taken place with our Treasury Advisors. Planned update to Audit Committee and Full Council as part of Mid-Year Treasury Update in November/December.</t>
  </si>
  <si>
    <t>Report scheduled for Cabinet in quarter 4 that will set out the proposals relating to this target.</t>
  </si>
  <si>
    <t>8 Applications; 7 within time = 88%</t>
  </si>
  <si>
    <t>64 Applications; 60 within time = 94% </t>
  </si>
  <si>
    <t>144 Applications; 143 within time = 99%</t>
  </si>
  <si>
    <t>259 Applications; 255 within time = 98%
TOP QUARTILE</t>
  </si>
  <si>
    <t>126 Applications; 119 within time = 94%
TOP QUARTILE</t>
  </si>
  <si>
    <t>12 Applications; 11 within time = 92%
SECOND QUARTILE</t>
  </si>
  <si>
    <t xml:space="preserve">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t>
  </si>
  <si>
    <t xml:space="preserve">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t>
  </si>
  <si>
    <t>Completed in Quarter 2.
Tenant/trader mix reviewed and casual trader rent incentives agreed.</t>
  </si>
  <si>
    <r>
      <t xml:space="preserve">4.60 days
</t>
    </r>
    <r>
      <rPr>
        <i/>
        <sz val="12"/>
        <rFont val="Arial"/>
        <family val="2"/>
      </rPr>
      <t>Update October 2017: Further work has been completed on the 'Fast Track' claims received which make up this target. This further work has found that the result for Q1 should be 2.91 days and not 4.60 days.</t>
    </r>
  </si>
  <si>
    <t>Process ongoing, next step is to link individual councillors to their CCF expenditure.</t>
  </si>
  <si>
    <t>Phase 2 implemented in line with target deadline, incorporating:
New Air Conditioning Unit installed.
LED lighting installed in all studios, meeting rooms and auditorium.
Roof repairs completed.</t>
  </si>
  <si>
    <t xml:space="preserve">Potential for an application to the Arts Council for capital funding to upgrade  the auditorium "show" lights and supporting electrical systems. 
Underspend on phase 2 programme could be used to draw down up to £80,000 from the Arts Council to complete works outlined above as a further phase of the energy efficiency programme. </t>
  </si>
  <si>
    <t>The town centre events plan continued to be rolled out through quarter 2. Events in this quarter included a partnership between Coopers Square shopping Centre and ESBC leisure centres to offer a pop up gym for national fitness day (27th September)</t>
  </si>
  <si>
    <t>Procurement of parking machines due to commence in October. Electric parking has been reviewed and at present is not a financially viable option for the Council.</t>
  </si>
  <si>
    <t>Project team set up to deliver DFGs in-house. Currently working on completing a tender document for a council approved contractor to deliver the works.</t>
  </si>
  <si>
    <t>On track to achieve Top Quartile position by year end in line with the target</t>
  </si>
  <si>
    <t>Surveys have been undertaken for three premises:
Voluntary Services Centre
Brewhouse
Town Hall</t>
  </si>
  <si>
    <t>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t>
  </si>
  <si>
    <t>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t>
  </si>
  <si>
    <t>b) Business Rates payers are being actively encouraged to sign up to e-services. During October, a further 102 ratepayers signed up to e-services, bringing the numbers signed up as at 31st October to 161 ratepayers.</t>
  </si>
  <si>
    <t xml:space="preserve">Developed a blended approach of 4 programmes based on soft market testing and a forecasting exercise.  </t>
  </si>
  <si>
    <t>Delivered brief presentation on proposals to the leadership, approval given to develop a full business case</t>
  </si>
  <si>
    <t>Completed in Quarter 2.</t>
  </si>
  <si>
    <t>Night Shelter will remain open until the 31 March 2018.</t>
  </si>
  <si>
    <t>Star Chamber meetings have taken place this Quarter.  Briefings with the Administration have taken place and the Provisional Local Government Settlement has been announced, with the draft MTFS updated accordingly.</t>
  </si>
  <si>
    <t>Update Provided as part of Mid-Year Treasury Management Report.</t>
  </si>
  <si>
    <t>Further information announced as part of the Local Government Finance Settlement in respect of the move to "75% Business Rates Retention by 2020/21.  Consultation papers issued in late December, responses will be prepared and submitted next quarter.</t>
  </si>
  <si>
    <t>At least two more projects expected to move to the completed phase in January</t>
  </si>
  <si>
    <t>The planning application was submitted in October 2017.</t>
  </si>
  <si>
    <t xml:space="preserve">Appraisal works are ongoing. </t>
  </si>
  <si>
    <t>Arrangements for the event are ongoing. A venue for the event has now been booked and invites will be issued at the beginning of Q4.</t>
  </si>
  <si>
    <t>Contract was awarded December 2017 as follows:
Lot 1 Revenues and Benefits - PHD Mail Services
Lot 2 Elections Services - Electoral Reform Services
Contract will commence January 2018.</t>
  </si>
  <si>
    <t>Work started on site November 2017. 
Date for completion remains 16 March 2018.</t>
  </si>
  <si>
    <t xml:space="preserve">The Inclusive Fitness Initiative assessment was completed on the 15th November. The accreditation has been awarded to the facility for 3 years. </t>
  </si>
  <si>
    <t>0% Aug - Nov</t>
  </si>
  <si>
    <t>0% Aug – Nov</t>
  </si>
  <si>
    <t>Current contract extended until Town Hall relocation and cultural services review is complete</t>
  </si>
  <si>
    <t>The first board meeting of 2018 will take place on the 10th January where the new direction of the Programme will be discussed. 
The outcome of this meeting will be presented to an LDL meeting at a time to be agreed.</t>
  </si>
  <si>
    <t>The ESTCR Programme is being delivered on an ongoing basis. Monthly highlight reports continue to be produced and reported demonstrating progress made.
The Quarter 2 report updating the Leader and Deputy Leaders on the progress of the ESTCR was presented at a meeting held on 26th October 2017 as scheduled.
Significant changes have been made to the direction of the programme so further Quarter 3 updates were provided and discussed at LDL meetings held on the 9th and 23rd November 2017.</t>
  </si>
  <si>
    <t>All objectives on track to be achieved.</t>
  </si>
  <si>
    <t xml:space="preserve">Executive Decision Record signed in October retaining current level of fees and charges. </t>
  </si>
  <si>
    <t>Initial comments on detailed business case received from all partner Authorities. Further work to be undertaken to address these.</t>
  </si>
  <si>
    <t>Gold Awards received for Bradley Street, Bramshall Road, Duke Street and Stapenhill Gardens.</t>
  </si>
  <si>
    <t>CMT report completed for January 2018 recommending approval for the provision of an in-house DFG service from 19 March 2018 and the adoption of the Disabled Facilities Grants and Adaptations Policy</t>
  </si>
  <si>
    <t>100% achieved from a total of 1385</t>
  </si>
  <si>
    <t xml:space="preserve">Opportunities for other categories of supplies / services for centralisation of procurement being investigated throughout Quarter 4. </t>
  </si>
  <si>
    <t>Improvements to processes for suppliers to register for specific categories of work to be considered during Quarter 4. 
Building on the centralised management of the recently renewed agency recruitment procurement category, a contract for purchase of consumable items (e.g. cleaning materials, chemicals) has been implemented and this category is also now being monitored centrally.</t>
  </si>
  <si>
    <t>Review completed and operational changes to be implemented in 2018/19</t>
  </si>
  <si>
    <t>Research undertaken in preparation for quarter 4.</t>
  </si>
  <si>
    <t xml:space="preserve">14 days </t>
  </si>
  <si>
    <t>121.75kg - estimated</t>
  </si>
  <si>
    <t>42.72% - estimated</t>
  </si>
  <si>
    <t>367.15kg - estimated</t>
  </si>
  <si>
    <t>48.08% - estimated</t>
  </si>
  <si>
    <t>7.65 days</t>
  </si>
  <si>
    <t>7.55 days</t>
  </si>
  <si>
    <t>3.77 days</t>
  </si>
  <si>
    <t>3.25 days</t>
  </si>
  <si>
    <t>On track to be achieved.</t>
  </si>
  <si>
    <t xml:space="preserve">
a) 90.48% of HBOPs overpayments recovered during the year; 
b) 78% of HBOPS processed and on payment arrangement</t>
  </si>
  <si>
    <t xml:space="preserve">
a) 69.66% of HBOPs overpayments recovered during the year; 
b) 78% of HBOPS processed and on payment arrangement</t>
  </si>
  <si>
    <t xml:space="preserve">
a) 70% of HBOPs overpayments recovered during the year; 
b) 80% of HBOPS processed and on payment arrangement</t>
  </si>
  <si>
    <t>Recovery of overpayments has been set back due to the number of 'RTI' overpayments generated from data received from HMRC via DWP. Some assessments have gone back as far as 2012 and are due to claimants not informing us of changes to their earnings and private pensions. The number of referrals has been dropping since October 2017. During January 2018 the DWP's Performance Team has completed an assessment of our HBOP recovery processes and we await their recommendations for further improvements to collection of outstanding HBOPs.</t>
  </si>
  <si>
    <t xml:space="preserve">a) Council Tax: 85.4%                                                                                                                                                                                                                                                                       b) NNDR: 85.6%
</t>
  </si>
  <si>
    <t xml:space="preserve">a) Council Tax: 98%                                                                                                                                                                                                                                                                       b) NNDR: 99%
</t>
  </si>
  <si>
    <t xml:space="preserve">a) £1,986,154.80                                                                                                                                                                                                                                                                 b) £2,223,710.58                                          c) £38,299.27
</t>
  </si>
  <si>
    <t xml:space="preserve">a) £1,800,000                                                                                                                                                                                                                                                                b) £500,000                                                 c) £40,000
</t>
  </si>
  <si>
    <t>Council Tax and Sundry Debts arrears are on track to be achieved. NNDR looks to be over target, however the figure shown includes debts for previous years raised in current year. Since 1st April 2017 £1.96m of debt for previous years has been raised; £1.5m of which were raised during Q3. This is due to changes made to rateable values by the Valuation Office Agency backdated prior to 1st April 2017. Removing the £1.96m raised in current year from the arrears outstanding as at 31st December 2017 leaves a balance of £630,342.35 outstanding from the balance shown at the beginning of this financial year.</t>
  </si>
  <si>
    <t xml:space="preserve">a) 1,500                                                                                                                                                                                                                                                                 b) 262                                                            c) 182
</t>
  </si>
  <si>
    <t>In October 2017 processing of these cases went up to 7 days whereas all other months so far has seen processing at 3 days and less. The October figure unfortunately skews the year to date performance and does not reflect the work processed by the team for the rest of the year.</t>
  </si>
  <si>
    <t>Staffordshire Police have confirmed that over the last 12 months Car Cruising hasn’t caused any particular issues for Staffordshire Police or for East Staffordshire Borough Council.  The Council in conjunction with Staffordshire Police will continue to monitor such future events.</t>
  </si>
  <si>
    <t>12 Applications; all within time = 100%</t>
  </si>
  <si>
    <t>141 Applications; 136 within time = 96%</t>
  </si>
  <si>
    <t>Reports on track to be completed February 2018 and the Playing Pitch Strategy in March.</t>
  </si>
  <si>
    <t>Brownfield register taken through internal processes and EDR signed leading to publication and national acknowledgement by PAS and others. Response provided on Planning for Homes Consultation following key officer/member briefing</t>
  </si>
  <si>
    <t>AMR published.</t>
  </si>
  <si>
    <t>Site delivery progress report to LDL in October and to be rolled out at member briefing at the end of January</t>
  </si>
  <si>
    <t xml:space="preserve">3 projects have been completed.  </t>
  </si>
  <si>
    <t>To be completed in January 2018</t>
  </si>
  <si>
    <t xml:space="preserve">Link to completed CCF projects page has now been inserted on each councillor's page </t>
  </si>
  <si>
    <t>All benchmarking complete. Resulting Action Plan to form part of Brewhouse and Town Hall delivery in 2018/19</t>
  </si>
  <si>
    <t>Review completed and reported through CMT on 14th November for noting the existing engagement of LPA officers in various forums</t>
  </si>
  <si>
    <t>DCLG live tables interrogated and rate of appeals is significantly below intended levels for designation.  Further refinement to be undertaken during Q4</t>
  </si>
  <si>
    <t>24 Applications of which 23 within time    = 96%
Second Quartile</t>
  </si>
  <si>
    <t>212 Applications of which 199 within time = 94%
Top Quartile</t>
  </si>
  <si>
    <t>400 Applications of which 391 within time = 98%
Top Quartile</t>
  </si>
  <si>
    <t xml:space="preserve">Still achievable to year end with applications coming forward and precise target changing quarterly. </t>
  </si>
  <si>
    <t>86 Applications; 80 within time = 93%</t>
  </si>
  <si>
    <t>Completed in Quarter 2</t>
  </si>
  <si>
    <t>A number of Scrutiny (Audit and Value for Money Council Services) Committee Briefings have taken place.  There is a further briefing on Treasury Management planned for early 2018.</t>
  </si>
  <si>
    <t>Review completed and presented to Cabinet in October. New charges to come into effect from April 2018</t>
  </si>
  <si>
    <t xml:space="preserve">a) £1,986,154.80                                                                                                                                                                                                                                                                 b) £2,223,710.58                                          
c) £38,299.27
</t>
  </si>
  <si>
    <t xml:space="preserve">Burton YMCA report that the target is being met.
Provided comprehensive assistance in conducting the rough sleeper count In November. YMCA opened a Night Shelter on 1 December so work is focussing on ensuring it is accessed, and assisting occupants in securing move on. </t>
  </si>
  <si>
    <t>Report on mobile working in building control considered by CMT and LDL. Agreed that mobile working in building control be held in abeyance and considered as part of a package for the procurement of a replacement back office system, in conjunction with planning services and land charges.
Completed in October 2017.</t>
  </si>
  <si>
    <t>Overall, there is a forecast net underspend of £0.1m against a net revenue budget of £10.582m.  A number of financial savings are partially offset by pressures arising primarily within Indoor Leisure Services and the Environment Division.  Further details are available within the Quarter 3 Outturn Report.</t>
  </si>
  <si>
    <t>Reported through CMT and EDR signed in December with implementation of agreed charges in April 2018</t>
  </si>
  <si>
    <t>Procurement of new contactless machines completed in November 2017 in line with the target and new maintenance contract agreed for the remaining 16 machines</t>
  </si>
  <si>
    <t>Planned activities in community engagement plan completed by November as per the target.</t>
  </si>
  <si>
    <t>16 applications received
3 did not pass round 1 
1 did not pass round 2</t>
  </si>
  <si>
    <t xml:space="preserve">Date set for Winshill referendum - 25th January 2018.  Shobnall examination undertaken and report received in December.  Further discussions with Shobnall NP group on Examiner's recommended changes with meeting anticipated w/e 26/1/18. </t>
  </si>
  <si>
    <t>Phase 2 of this campaign will be rolled out from Quarter 4. Including more ways sixty plus residents can get active, whilst also highlighting the positive effects physical activity can have on mental health. This will include partnership working.</t>
  </si>
  <si>
    <t>This year has seen a significant decrease in garden waste tonnages as a result of weather conditions. This affects recycling performance. However, end of year figure is likely to be on target.</t>
  </si>
  <si>
    <t xml:space="preserve">a) 1289                                                                                                                                                                                                                                                                 b) 163                                                          
c) 182
</t>
  </si>
  <si>
    <t xml:space="preserve">Target is sum to date.                                                                       In January 2018 a further 99 business rates accounts were added to e-services, meaning both NNDR and Benefits have already exceeded the targets set.                                        </t>
  </si>
  <si>
    <t>a) 1090                                                                    
b) 59                                                                                                      
c) 147</t>
  </si>
  <si>
    <t xml:space="preserve">The Council is working with the Shobnall Neighbourhood Plan Group to move things forward as quickly as possible. Discussions are ongoing over recommendations before the Shobnall NP group can agree the Plan. The Council is continuing to supporting the Shobnall NP in taking the inspectors recommendations forward. It is anticipated that a referendum will be undertaken in the spring of 2018. </t>
  </si>
  <si>
    <t>488kg
National residual waste tonnages have been steadily increasing and this trend is reflected in ESBCs figures. Work is being undertaken to establish a countywide funding mechanism to promote recycling and waste minimisation.</t>
  </si>
  <si>
    <t>ESBC is still connected to the Public Sector Network and we continue to meet and exceed the current requirements of the PSN code of connection, whilst making adjustments as requested / directed by central government in preparation for changes in the way their services are delivered in the future. Maintaining our current level of PSN compliance will ensure that ESBC has a good start on meeting any future compliance requirements laid down by the cabinet office.</t>
  </si>
  <si>
    <t>Last project board meeting took place on 3rd November. Monthly updates continue to be provided to the Business Assurance Group. The Market Hall tender has been extended to 19th January to allow any party who expressed an interest to consider supplementary information detailing the improved financial position of the service. The deadline for the detailed submissions for both lots 1 &amp; 2 has been extended to the 7th February.</t>
  </si>
  <si>
    <t>Christmas In Burton campaign, including a series of events and performances, was delivered in conjunction with sponsors throughout November and December 2017.</t>
  </si>
  <si>
    <t>Andrea Smith</t>
  </si>
  <si>
    <t>Owen Hurcombe</t>
  </si>
  <si>
    <t>Anna Miller</t>
  </si>
  <si>
    <t>Angela Wakefield</t>
  </si>
  <si>
    <t>Three job fairs have now been delivered, most recently on 9th March 2018.</t>
  </si>
  <si>
    <t>Appraisal works are now complete and will be taken into account during future marketing activities.</t>
  </si>
  <si>
    <t>This event will not be rearranged, but an alternative event may be considered in the future, as appropriate.</t>
  </si>
  <si>
    <t>Throughout the course of the year, the Council has worked with the DMP in organising a tourism event at the end of March 2018. Unfortunately, due to significant lack of interest from businesses, the event was cancelled during the course of Q4.</t>
  </si>
  <si>
    <t>Average waiting time for the year is 4.2 days.</t>
  </si>
  <si>
    <t>People making housing enquiries received same day advice and assistance in 97% of cases over the past year.</t>
  </si>
  <si>
    <t>Responses to the latest round of consultation were completed this Quarter and Senior Officers continue to monitor developments and proactively engage wherever possible.</t>
  </si>
  <si>
    <t>Burton Childrens Easter Festival events were delivered in March 2018, supported by Coopers Square and The Octagon Shopping Centres.</t>
  </si>
  <si>
    <t>86% of targets were successfully achieved or completed in 2017/18.</t>
  </si>
  <si>
    <t>HOUSING AND HOMELESSNESS</t>
  </si>
  <si>
    <t>REGENERATION</t>
  </si>
  <si>
    <t>Regeneration</t>
  </si>
  <si>
    <t>Housing and Homelessness</t>
  </si>
  <si>
    <t>100% achieved from a total of 1571</t>
  </si>
  <si>
    <t>2.00 missed bins per 10,000 collections</t>
  </si>
  <si>
    <t>5 projects supported to the final stage</t>
  </si>
  <si>
    <t>Completed in Quarter 3</t>
  </si>
  <si>
    <t xml:space="preserve">Improvements to processes for suppliers to register for specific categories of work was implemented in Quarter 4 utilising the Council's Delta eSourcing procurement portal. Categories now advertised on the Council website now include Translation and Interpretation Services; Play Equipment Maintenance; Personal Protective Equipment; 
Clothing; Surface Works – Play Area; Surface Works – Car Parks; Barriers and Fencing Repairs
</t>
  </si>
  <si>
    <t>4 Applications; all within time = 100%</t>
  </si>
  <si>
    <t>84 Applications; 77 within time = 92%</t>
  </si>
  <si>
    <t>137 Applications; 131 within time = 96%</t>
  </si>
  <si>
    <t>2.78 days</t>
  </si>
  <si>
    <t>28 Applications; 27 within time = 96% 
(TOP QUARTILE - 88%)</t>
  </si>
  <si>
    <t>296 Applications; 276 within time = 93% 
(TOP QUARTILE = 85%)</t>
  </si>
  <si>
    <t>537 Applications; 522 within time = 97% 
(TOP QUARTILE = 90%)</t>
  </si>
  <si>
    <t>7.36 days</t>
  </si>
  <si>
    <t>7.50 days</t>
  </si>
  <si>
    <t>2.54 days</t>
  </si>
  <si>
    <t>3.14 days</t>
  </si>
  <si>
    <t>We have met with DWP and JCP to agree the planned implementation. We will be meeting regularly with DWP/JCP and other providers from May 2018 to ensure all relevant procedures are in place and signposting organisations are on board and ready. ESBC staff have receive preliminary UC Full Service training, and further training will be undertaken over the coming months. We have also invited JCP staff to visit our CSC and meet with our staff and they have invited us to do the same at their offices, which will enable better understanding of the processes each organisation will be implementing.</t>
  </si>
  <si>
    <t>There has been a significant reduction in the amount of garden waste collected this year due to the weather conditions. By comparison to last year, tonnages were down by over 10%, which has an impact on recycling performance.</t>
  </si>
  <si>
    <t>In house delivery of DFGs has been fully completed and implemented from 19th March 2018</t>
  </si>
  <si>
    <t xml:space="preserve">Works completed by Novus by 28th March as programmed. </t>
  </si>
  <si>
    <t>Completion certificate signed 13th April as relevant parties weren’t able to meet until that date. Remaining work undertaken on site was through our own appointed contractors to install associated items: i) the fire suppression system in the server room and ii) the access control points. Additionally, all of these associated items have been completed ahead of the May 27th ‘official’ leaving date from the Maltsters. Novus remained on site early April to undertake the "snagging" process -considered a normal follow-up stage to any construction project and is covered by the retention monies/contract.</t>
  </si>
  <si>
    <t xml:space="preserve">Baseline established.
Figures for 1/4/2017 to  31/3/2018:
Appeals: 15
Applications: 1505
</t>
  </si>
  <si>
    <t>Completed and presented to Cabinet February 2018</t>
  </si>
  <si>
    <t>Continued to raise the public profile of CCF/NF projects through website updates.</t>
  </si>
  <si>
    <t>Approval obtained for all 4 programmes, 3 of which were agreed at Cabinet on 12th February 2018.</t>
  </si>
  <si>
    <t>4.2 days</t>
  </si>
  <si>
    <t xml:space="preserve">Burton YMCA report that this target has been met. </t>
  </si>
  <si>
    <t xml:space="preserve">Burton YMCA operated the Night Shelter for the entirety of this quarter, therefore the majority of rough sleepers were accessing this provision. </t>
  </si>
  <si>
    <t>Robust MTFS Covering Period 2018/19 to 2021/22 set at full Council in February 2018, including council tax freeze in 2018/19.</t>
  </si>
  <si>
    <t>Report presented to Cabinet in March setting out a tiered approach to managing open spaces through the Green Flag and RHS award schemes respectively</t>
  </si>
  <si>
    <t>Phase 2 of this campaign is being rolled out as planned, including more ways sixty plus residents can get active, whilst also highlighting the positive effects physical activity can have on mental health.</t>
  </si>
  <si>
    <t>3.38 missed bins per 10,000 collections. 
Q4 result is significantly higher due to the impact in March of the introduction of significant changes to the waste collection rounds across the Borough. A period of time will be required for crews to familiarise themselves with new collection areas. In addition, a significant number of residents experienced a change to their collection day which has affected the figures.</t>
  </si>
  <si>
    <t>120.36kg - estimated</t>
  </si>
  <si>
    <t xml:space="preserve">482.30kg - estimated </t>
  </si>
  <si>
    <t xml:space="preserve">35.24% - estimated </t>
  </si>
  <si>
    <t xml:space="preserve">45.28% - estimated </t>
  </si>
  <si>
    <t>Full Service roll out date put back to November 2018.
Preparations ongoing ready for November 2018.</t>
  </si>
  <si>
    <t>a) 108.73%
b) 82%</t>
  </si>
  <si>
    <t>a) 76.79%
b) 82%</t>
  </si>
  <si>
    <t xml:space="preserve">
a) Council Tax: 97.82%
b) NNDR: 97.83%</t>
  </si>
  <si>
    <r>
      <t xml:space="preserve">E-Services take-up targets:
</t>
    </r>
    <r>
      <rPr>
        <b/>
        <sz val="12"/>
        <rFont val="Arial"/>
        <family val="2"/>
      </rPr>
      <t>a) Council Tax Accounts: 1,500
b) Business Rate Accounts: 250
c) Benefit Claimants: 150</t>
    </r>
  </si>
  <si>
    <t xml:space="preserve">
a) 217                                                                 
b) 102                                                                   
c) 64</t>
  </si>
  <si>
    <t xml:space="preserve">
a) 1,506                                                                 
b) 270                                                                   
c) 246</t>
  </si>
  <si>
    <t>The site was marketed throughout the course of Q4 and a preferred developer was identified.</t>
  </si>
  <si>
    <t>Subject to a clarification process</t>
  </si>
  <si>
    <t>Portfolio 
(Revised)</t>
  </si>
  <si>
    <t>A number of Scrutiny (Audit and Value for Money Council Services) Committee Briefings have taken place during the year in accordance with an agreed programme. This included a briefing on Treasury Management in January 2018.</t>
  </si>
  <si>
    <t>Target achieved.</t>
  </si>
  <si>
    <t>Final revenue account being finalised.</t>
  </si>
  <si>
    <t>We were unsuccessful in obtaining funding from Sport England, but we still developed and ran the campaigns.</t>
  </si>
  <si>
    <t xml:space="preserve">
The Council is waiting for HMLR to make an announcement with further information and timescales for the Council's formal transfer of the Local Land Charges Register to the Land Registry. Background preparatory work remains ongoing in line with the requirements.
</t>
  </si>
  <si>
    <t xml:space="preserve">
The Council is waiting for HMLR to make an announcement with further information and timescales for the transfer of the Local Land Charges Register to the Land Registry. Background preparatory work remains ongoing, for example data / demand sharing with HMLR. 
</t>
  </si>
  <si>
    <t>Shobnall NPR scheduled to be held in June 2018</t>
  </si>
  <si>
    <t xml:space="preserve">Winshill Neighbourhood Planning Referendum held on 25th January 2018, completed in accordance with the statutory requirements. 
</t>
  </si>
  <si>
    <t>Planning application submitted by the developer towards the end of the 2017/18 financial year, therefore insufficient time was available for an appropriate target to be set and delivered on ahead of the year end. Target deferred to 2018/19 Corporate Plan (PLEG10).</t>
  </si>
  <si>
    <t>1.59 missed bins per 10,000 collections</t>
  </si>
  <si>
    <t xml:space="preserve">Winshill Neighbourhood Planning Referendum held on 25th January 2018.
The Shobnall NP Inspector's Report led to delays whilst the NP Group considered options available for taking the plan forwards to referenda. The referendum is due in June 2018. 
</t>
  </si>
  <si>
    <t>1 plan made</t>
  </si>
  <si>
    <t>EDR publishing mid year report re 5YHLS information completed in January 2018, and update referenced in Member Briefing. Information available via the website.</t>
  </si>
  <si>
    <t xml:space="preserve">Countywide, residual waste levels are increasing. This will be a key factor in the production of a Staffordshire Waste Strategy for 2020 and beyond. The Council will also introduce a new communications plan in 2018/19 to continue to increase public awareness of recycling and other environmental issues (as per 2018/19 Corporate Plan target PSC24). </t>
  </si>
  <si>
    <t>The detailed business plan was produced in line with the 2017/18 target. 
Update report presented to leadership group in February detailing the progress that has been made with the provision of a countywide service.</t>
  </si>
  <si>
    <t xml:space="preserve">The disability sport offer continues to be the same as Qtr 3, with Able Too United, Inclusive Cycling, Fountains School and Rebound Therapy being delivered. We have been successful in our funding application mentioned in Qtr 3, therefore a new Rebound Therapy session will be planned for 2018-19. 
Over the course of the year there have been a number of I-Dance and Art sessions: 
Art Cafe: 36 session over last year (432 attendees Not including carers)
I-dance: 36 sessions plus 4 rehearsals and 2 performances.
Re-Balance: 36 sessions
</t>
  </si>
  <si>
    <t>Two progress reports delivered.</t>
  </si>
  <si>
    <t xml:space="preserve">All necessary work carried completed in accordance with a legislative changes  and requirements. </t>
  </si>
  <si>
    <t>Open spaces work has been commissioned and the on site survey work has been ongoing during the first quarter 2018. This work is on target for completion  in 2018/19.</t>
  </si>
  <si>
    <t xml:space="preserve">Work carried out in accordance with 2017/18 milestones. </t>
  </si>
  <si>
    <t>(All)</t>
  </si>
  <si>
    <t>Count of End of Year Achieved? (R/A/G)</t>
  </si>
  <si>
    <t>Council Tax and NNDR arrears figures shown are net of credits (excluding prepayments for the new financial year), sums on arrangement with ESBC or Jacobs Enforcement Agents, or sums that have exhausted the formal recovery process and are identified for write off. Of the Council Tax arrears currently on arrangement, £46k is on attachment to Benefits with a weekly payment rate of £3.70, and £62.5k is on arrangements with ESBC that Jacobs were unable to collect. Therefore, those debts will take longer than the previous financial year to be cleared. 18.5% of the arrears are under current attachments, 25% has exhausted the formal recovery procedures and been identified for write off, with the remaining 56.5% in active recovery. Collection of NNDR arrears has been hampered by the additional charges raised after 01/04/2017 that relate to previous years up to 31/03/2017, following alterations to the Non Domestic Rates List by the Valuation Office Agency. Pre 01/04/2017 charges raised during 2017/18 total £2.149m (£319k raised in Q4 alone), which are in addition to the £1.97m outstanding at the start of 2017/18.
As at 31/03/2018, current years invoices (non HB) over 90 days old totalled £39,426.36. (this includes a payment made to Jacobs Collection Agents before 31/03/2018 of £2,478.03 which had not been transferred to ESBC). This is the performance that has been historically reported.
For all other invoices (non HB) over 12 months old (ie, previous years) £107,436.45 was outstanding on 31/03/2018, which includes invoices on arrangement with ESBC and Jacobs  and invoices being processed for further debt recovery through County Court.</t>
  </si>
  <si>
    <t>a) £2,038,099.88 (net of arrangements and identified write offs)                                                                             
b) £778,735.44 (net of arrangements and identified write offs)                                                                              
c) £39,426.36</t>
  </si>
  <si>
    <t>a) £2,038,099.88 (net of arrangements and identified write offs)                                                                              
b) £778,735.44 (net of arrangements and identified write offs)                                                                              
c) £39,426.36</t>
  </si>
  <si>
    <t>Residual household waste per household: 455kg</t>
  </si>
  <si>
    <t>Maintain Top Quartile Performance on Recycling</t>
  </si>
  <si>
    <t>Very Positive Outcome - the external auditor stated that this is "the cleanest Annual Audit letter he has presented"</t>
  </si>
  <si>
    <t xml:space="preserve">Very Positive Outcome - as per the Annual Audit Letter presented at Full Council in December. </t>
  </si>
  <si>
    <t>Review underway and cut to be taken following latest tranche of meetings to end of September</t>
  </si>
  <si>
    <t xml:space="preserve">Satisfaction of the Project Executive for both projects has achieved the milestones set, considering relevant financial, legal, procurement and project management contributions to these projects. This is further demonstrated by these projects achieving their milestones and tracking within approved budgets. </t>
  </si>
  <si>
    <t xml:space="preserve">4 more applications received (20 total)
4 from quarter 3 progressed to the second stage                                                                
5 projects supported to the final stage </t>
  </si>
  <si>
    <t>85% of  2017/18 CCF fund has been allocated.                                Neighbourhood Fund likely to be over subscribed for 2018/19 judging by the expressions of interests and applications already in the system</t>
  </si>
  <si>
    <t>Completed in Quarter 2.
Officer embedded in team and continues to provide regular and valued contribution to Planning Service responses</t>
  </si>
  <si>
    <t>Two job fairs have been delivered with the third occurring in Q4.</t>
  </si>
  <si>
    <t>Winshill examination completed and moving forward to referendum.  Shobnall consultation underway closing early October</t>
  </si>
  <si>
    <t>A number of disability sport activities and events have been delivered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t>
  </si>
  <si>
    <t>A number of Disability Sport projects continue to be delivered in Quarter 3, Able Too United, Inclusive Cycling, afterschool club at Fountains and Rebound Therapy. Funding has been applied for to extend the Rebound Therapy sessions into another day, we are waiting for the outcome. The Sports Development Team carried out a 2 week intense diversionary activity in Uttoxeter, following a number of ASB issues. Reasonable successes, to our knowledge, no further issues of ASB recorded.</t>
  </si>
  <si>
    <t>Draft register prepared for consideration and publication taking account of statutory timescales.  CMT first in October</t>
  </si>
  <si>
    <t xml:space="preserve">Numerous documents have been published by the Government over the 2017/18 corporate year and the Planning services team have responded by submitting formal responses. </t>
  </si>
  <si>
    <t>The ESTCR Programme continues to be delivered on an ongoing basis, with all 2017/18 milestones achieved. Monthly highlight reports continue to be produced and reported demonstrating progress made.
Significant changes were made to the direction of the programme and a new Programme Board and smaller Project Group has been formed between Senior Councillors and Officers of ESBC and SCC.
Update reports are being provided by the Project Group to the Programme Board on a more frequent monthly (rather than quarterly) basis. This information is being reported at LDL meetings by the relevant Deputy Leader as and when necessary.</t>
  </si>
  <si>
    <t>5YLS and pipeline - including strategic sites published.  Further reporting of strategic site progress  to be reported through October CMT</t>
  </si>
  <si>
    <t xml:space="preserve">One report was in the AMR and the other was presented verbally to members. </t>
  </si>
  <si>
    <t xml:space="preserve">October saw a week long initiative held in Anglesey covering an area from Anglesey Road to Blackpool Street and all roads in between, split into two main areas with the divide being Uxbridge Street. Focus on dog fouling and fly-tipping as the main issues for this area-along with school educational visits. Pre- Christmas in Burton Place Shopping Centre an educational engagement exercise with shoppers to was undertaken. A stall providing educational material such as leaflets, posters, pocket ashtrays and poo bags was used. A further initiative covering Horninglow and Stretton covering the community park, Bitham Clay -pits and Bitham Park focussed on dog fouling issues. We have achieved our 12 planned initiatives to date but this should extend to 19 organised events by Q4. </t>
  </si>
  <si>
    <t>Quarter 4 being the Winter quarter and restricted by the weather, we did an initiative in the Stapenhill and Waterside areas covering dog fouling issues that have been ongoing for a time. This was followed by a combined litter pick with Newborough PC in and around Newborough and covering the Well-dressing occasion.</t>
  </si>
  <si>
    <t xml:space="preserve">Last Project Board meeting took place on the 27th February. Monthly updates continue to be provided to the Business Assurance Group. The Invitation to Submit Detailed Solutions for both lots 1 &amp; 2 closed on 7th February. The proposals have now been evaluated and the respective bidders have been invited through to the final tender stage for each lot. On 5th February the project unfortunately received notification from the 1 bidder interested in the Markets tender that they were officially withdrawing their bid.
</t>
  </si>
  <si>
    <t>Customer survey currently being collected and collated to complement initial databox reports. Action Plan being pulled together around findings i.e. Targeting non-returning customers.</t>
  </si>
  <si>
    <t>Auditorium Lighting to be further looked at in 2018/19. Currently investigating possibility of adding to Capital expenditure via Grant from Arts Council England to enhance planned works. Request to carry forward current balance of project.  Target included in Corporate Plan 2018/19.</t>
  </si>
  <si>
    <t>Roll out of UC Full Service in East Staffordshire due August 2018.
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Trent and Dove, Job Centre) to discuss what further preparations are required.</t>
  </si>
  <si>
    <t>Two postcodes within East Staffordshire went onto Full Service in November 2017.  Roll out of Full Service to East Staffordshire has now been put back to November 2018 by the DWP. However, we continue to hold regular meetings  with DWP leading up to implementation. From Q4 we will commence regular engagement with other stakeholders regarding the rollout.</t>
  </si>
  <si>
    <t>Household waste recycled and composted per household: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</si>
</sst>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5">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
      <i/>
      <sz val="12"/>
      <name val="Arial"/>
      <family val="2"/>
    </font>
    <font>
      <b/>
      <i/>
      <sz val="12"/>
      <color rgb="FF000000"/>
      <name val="Arial"/>
      <family val="2"/>
    </font>
    <font>
      <b/>
      <i/>
      <sz val="12"/>
      <name val="Arial"/>
      <family val="2"/>
    </font>
  </fonts>
  <fills count="23">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00"/>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26">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9" fillId="7"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4"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5"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4" fillId="7" borderId="8" xfId="3" applyFont="1" applyFill="1" applyBorder="1" applyAlignment="1" applyProtection="1">
      <alignment horizontal="center" vertical="center" wrapText="1"/>
    </xf>
    <xf numFmtId="0" fontId="38"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7" fillId="7" borderId="3" xfId="0"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2" fillId="7" borderId="3" xfId="0" applyFont="1" applyFill="1" applyBorder="1" applyAlignment="1">
      <alignment vertical="center"/>
    </xf>
    <xf numFmtId="0" fontId="44" fillId="7" borderId="0" xfId="0" applyFont="1" applyFill="1" applyAlignment="1">
      <alignment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2"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7"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5"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7" borderId="17" xfId="0" applyFont="1" applyFill="1" applyBorder="1" applyAlignment="1">
      <alignment horizontal="center" vertical="center" wrapText="1"/>
    </xf>
    <xf numFmtId="0" fontId="45" fillId="7" borderId="22" xfId="0" applyFont="1" applyFill="1" applyBorder="1" applyAlignment="1">
      <alignment horizontal="center" vertical="center" wrapText="1"/>
    </xf>
    <xf numFmtId="10" fontId="45" fillId="7" borderId="21" xfId="0" applyNumberFormat="1" applyFont="1" applyFill="1" applyBorder="1" applyAlignment="1">
      <alignment horizontal="center" vertical="center" wrapText="1"/>
    </xf>
    <xf numFmtId="0" fontId="45" fillId="7" borderId="20" xfId="0" applyFont="1" applyFill="1" applyBorder="1" applyAlignment="1">
      <alignment horizontal="center" vertical="center" wrapText="1"/>
    </xf>
    <xf numFmtId="10" fontId="45" fillId="7" borderId="20" xfId="0" applyNumberFormat="1" applyFont="1" applyFill="1" applyBorder="1" applyAlignment="1">
      <alignment horizontal="center" vertical="center" wrapText="1"/>
    </xf>
    <xf numFmtId="0" fontId="48" fillId="7" borderId="17" xfId="0" applyFont="1" applyFill="1" applyBorder="1" applyAlignment="1">
      <alignment horizontal="center" vertical="center" wrapText="1"/>
    </xf>
    <xf numFmtId="0" fontId="48" fillId="7" borderId="22" xfId="0" applyFont="1" applyFill="1" applyBorder="1" applyAlignment="1">
      <alignment horizontal="center" vertical="center" wrapText="1"/>
    </xf>
    <xf numFmtId="0" fontId="48" fillId="7" borderId="20" xfId="0" applyFont="1" applyFill="1" applyBorder="1" applyAlignment="1">
      <alignment horizontal="center" vertical="center" wrapText="1"/>
    </xf>
    <xf numFmtId="1" fontId="48" fillId="7" borderId="15" xfId="0" applyNumberFormat="1" applyFont="1" applyFill="1" applyBorder="1" applyAlignment="1">
      <alignment horizontal="center" vertical="center" wrapText="1"/>
    </xf>
    <xf numFmtId="0" fontId="48" fillId="7"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3" fillId="7" borderId="0" xfId="0" applyFont="1" applyFill="1" applyBorder="1" applyAlignment="1" applyProtection="1">
      <alignment vertical="center" wrapText="1"/>
    </xf>
    <xf numFmtId="0" fontId="43"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51"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0" fontId="49" fillId="0" borderId="0" xfId="0" applyFont="1" applyProtection="1"/>
    <xf numFmtId="10" fontId="45" fillId="7"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0" fontId="7" fillId="7" borderId="0" xfId="0" applyFont="1" applyFill="1" applyBorder="1" applyAlignment="1">
      <alignment vertical="center" wrapText="1"/>
    </xf>
    <xf numFmtId="9" fontId="7" fillId="7" borderId="0" xfId="0" applyNumberFormat="1" applyFont="1" applyFill="1" applyBorder="1" applyAlignment="1">
      <alignment horizontal="center" vertical="center" wrapText="1"/>
    </xf>
    <xf numFmtId="0" fontId="2" fillId="7" borderId="6" xfId="0" applyFont="1" applyFill="1" applyBorder="1" applyAlignment="1">
      <alignment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7" fillId="20" borderId="4"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4" fillId="7"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7" borderId="0" xfId="0" applyFont="1" applyFill="1" applyProtection="1"/>
    <xf numFmtId="0" fontId="56" fillId="7" borderId="0" xfId="0" applyFont="1" applyFill="1" applyAlignment="1" applyProtection="1">
      <alignment horizontal="center" vertical="center"/>
    </xf>
    <xf numFmtId="0" fontId="57" fillId="7"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44" fillId="17" borderId="0" xfId="0" applyFont="1" applyFill="1" applyAlignment="1">
      <alignment vertical="center"/>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1"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8" fillId="0" borderId="0" xfId="3" applyFont="1" applyFill="1" applyBorder="1" applyAlignment="1" applyProtection="1">
      <alignment horizontal="left"/>
    </xf>
    <xf numFmtId="0" fontId="59" fillId="7" borderId="0" xfId="0" applyFont="1" applyFill="1" applyProtection="1"/>
    <xf numFmtId="0" fontId="59"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10" fontId="20" fillId="17"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6" borderId="11" xfId="0" applyFont="1" applyFill="1" applyBorder="1" applyAlignment="1" applyProtection="1">
      <alignment horizontal="left" vertical="center" wrapText="1"/>
    </xf>
    <xf numFmtId="0" fontId="7" fillId="20" borderId="11" xfId="0" applyFont="1" applyFill="1" applyBorder="1" applyAlignment="1" applyProtection="1">
      <alignment horizontal="center" vertical="center" wrapText="1"/>
    </xf>
    <xf numFmtId="0" fontId="19" fillId="4" borderId="11" xfId="0" applyFont="1" applyFill="1" applyBorder="1" applyAlignment="1" applyProtection="1">
      <alignment horizontal="center" vertical="center" wrapText="1"/>
    </xf>
    <xf numFmtId="1" fontId="3" fillId="15" borderId="11" xfId="0" applyNumberFormat="1"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7"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3"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164" fontId="20" fillId="17" borderId="3" xfId="0" applyNumberFormat="1" applyFont="1" applyFill="1" applyBorder="1" applyAlignment="1" applyProtection="1">
      <alignment horizontal="center" vertical="center" wrapText="1"/>
    </xf>
    <xf numFmtId="164" fontId="20" fillId="17" borderId="3" xfId="0" applyNumberFormat="1" applyFont="1" applyFill="1" applyBorder="1" applyAlignment="1" applyProtection="1">
      <alignment horizontal="left" vertical="center" wrapText="1"/>
    </xf>
    <xf numFmtId="164" fontId="63"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lef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3" fillId="7"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7" borderId="4" xfId="0" applyFont="1" applyFill="1" applyBorder="1" applyAlignment="1" applyProtection="1">
      <alignment horizontal="center" vertical="center"/>
    </xf>
    <xf numFmtId="0" fontId="1" fillId="12"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0" fontId="7" fillId="7"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7" fillId="7" borderId="0" xfId="0" applyFont="1" applyFill="1" applyBorder="1" applyAlignment="1">
      <alignment vertical="center"/>
    </xf>
    <xf numFmtId="0" fontId="2" fillId="7" borderId="0" xfId="0" applyFont="1" applyFill="1" applyBorder="1" applyAlignment="1">
      <alignment vertical="center"/>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6" fillId="20" borderId="3" xfId="0" applyFont="1" applyFill="1" applyBorder="1" applyAlignment="1" applyProtection="1">
      <alignment horizontal="left" vertical="center" wrapText="1"/>
    </xf>
    <xf numFmtId="0" fontId="1" fillId="16" borderId="3" xfId="0" applyFont="1" applyFill="1" applyBorder="1" applyAlignment="1" applyProtection="1">
      <alignment horizontal="left" vertical="center" wrapText="1"/>
    </xf>
    <xf numFmtId="0" fontId="7" fillId="20" borderId="3" xfId="0" applyFont="1" applyFill="1" applyBorder="1" applyAlignment="1" applyProtection="1">
      <alignment horizontal="center" vertical="center" wrapText="1"/>
    </xf>
    <xf numFmtId="1" fontId="10" fillId="17" borderId="13" xfId="0" applyNumberFormat="1" applyFont="1" applyFill="1" applyBorder="1" applyAlignment="1" applyProtection="1">
      <alignment horizontal="left" vertical="center"/>
    </xf>
    <xf numFmtId="0" fontId="69" fillId="17" borderId="5" xfId="0" applyFont="1" applyFill="1" applyBorder="1" applyAlignment="1" applyProtection="1">
      <alignment horizontal="left" vertical="center" wrapText="1"/>
    </xf>
    <xf numFmtId="0" fontId="21" fillId="17" borderId="6" xfId="0" applyFont="1" applyFill="1" applyBorder="1" applyAlignment="1" applyProtection="1">
      <alignment horizontal="center" vertical="center" wrapText="1"/>
    </xf>
    <xf numFmtId="0" fontId="69" fillId="17" borderId="6" xfId="0" applyFont="1" applyFill="1" applyBorder="1" applyAlignment="1" applyProtection="1">
      <alignment horizontal="center" vertical="center" wrapText="1"/>
    </xf>
    <xf numFmtId="0" fontId="70" fillId="17" borderId="6" xfId="0" applyFont="1" applyFill="1" applyBorder="1" applyAlignment="1" applyProtection="1">
      <alignment horizontal="center" vertical="center"/>
    </xf>
    <xf numFmtId="0" fontId="69" fillId="17" borderId="7" xfId="0" applyFont="1" applyFill="1" applyBorder="1" applyAlignment="1" applyProtection="1">
      <alignment horizontal="center" vertical="center" wrapText="1"/>
    </xf>
    <xf numFmtId="0" fontId="71" fillId="7" borderId="0" xfId="0" applyFont="1" applyFill="1" applyProtection="1"/>
    <xf numFmtId="0" fontId="71" fillId="0" borderId="0" xfId="0" applyFont="1" applyProtection="1"/>
    <xf numFmtId="0" fontId="69" fillId="17" borderId="6" xfId="0" applyFont="1" applyFill="1" applyBorder="1" applyAlignment="1" applyProtection="1">
      <alignment horizontal="left" vertical="center" wrapText="1"/>
    </xf>
    <xf numFmtId="0" fontId="13" fillId="17" borderId="6" xfId="0" applyFont="1" applyFill="1" applyBorder="1" applyAlignment="1" applyProtection="1">
      <alignment horizontal="center" vertical="center"/>
    </xf>
    <xf numFmtId="0" fontId="1" fillId="7" borderId="3"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left" vertical="center" wrapText="1"/>
    </xf>
    <xf numFmtId="9" fontId="35" fillId="4" borderId="3" xfId="0" applyNumberFormat="1" applyFont="1" applyFill="1" applyBorder="1" applyAlignment="1" applyProtection="1">
      <alignment horizontal="left" vertical="center" wrapText="1"/>
    </xf>
    <xf numFmtId="0" fontId="35" fillId="4" borderId="3" xfId="0" applyFont="1" applyFill="1" applyBorder="1" applyAlignment="1" applyProtection="1">
      <alignment vertical="center" wrapText="1"/>
    </xf>
    <xf numFmtId="9" fontId="35" fillId="4" borderId="3" xfId="0" applyNumberFormat="1" applyFont="1" applyFill="1" applyBorder="1" applyAlignment="1" applyProtection="1">
      <alignment horizontal="center" vertical="center" wrapText="1"/>
    </xf>
    <xf numFmtId="17" fontId="35" fillId="4" borderId="3" xfId="0" applyNumberFormat="1" applyFont="1" applyFill="1" applyBorder="1" applyAlignment="1" applyProtection="1">
      <alignment horizontal="left" vertical="center" wrapText="1"/>
    </xf>
    <xf numFmtId="164" fontId="3" fillId="2" borderId="3" xfId="0" applyNumberFormat="1" applyFont="1" applyFill="1" applyBorder="1" applyAlignment="1" applyProtection="1">
      <alignment horizontal="center" vertical="center" wrapText="1"/>
      <protection locked="0"/>
    </xf>
    <xf numFmtId="164" fontId="20" fillId="17" borderId="3" xfId="0" applyNumberFormat="1"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wrapText="1"/>
      <protection locked="0"/>
    </xf>
    <xf numFmtId="0" fontId="35" fillId="4" borderId="0" xfId="0" applyFont="1" applyFill="1" applyBorder="1" applyAlignment="1" applyProtection="1">
      <alignment horizontal="left" vertical="center" wrapText="1"/>
    </xf>
    <xf numFmtId="0" fontId="0" fillId="4" borderId="3" xfId="0" applyFill="1" applyBorder="1" applyAlignment="1" applyProtection="1">
      <alignment horizontal="left" vertical="top" wrapText="1"/>
    </xf>
    <xf numFmtId="0" fontId="6" fillId="7" borderId="0" xfId="0" applyFont="1" applyFill="1" applyAlignment="1" applyProtection="1">
      <alignment horizontal="left" vertical="center" wrapText="1"/>
      <protection locked="0"/>
    </xf>
    <xf numFmtId="164" fontId="63" fillId="17" borderId="3" xfId="0" applyNumberFormat="1"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0" fillId="7" borderId="0" xfId="0" applyFont="1" applyFill="1" applyAlignment="1" applyProtection="1">
      <alignment horizontal="left" vertical="top" wrapText="1"/>
    </xf>
    <xf numFmtId="0" fontId="52" fillId="4" borderId="3" xfId="0" applyFont="1" applyFill="1" applyBorder="1" applyAlignment="1" applyProtection="1">
      <alignment horizontal="left" vertical="center" wrapText="1"/>
    </xf>
    <xf numFmtId="0" fontId="52" fillId="4" borderId="3" xfId="0" applyFont="1" applyFill="1" applyBorder="1" applyAlignment="1" applyProtection="1">
      <alignment horizontal="left" vertical="top" wrapText="1"/>
    </xf>
    <xf numFmtId="9" fontId="52" fillId="4" borderId="3" xfId="0" applyNumberFormat="1" applyFont="1" applyFill="1" applyBorder="1" applyAlignment="1" applyProtection="1">
      <alignment horizontal="left" vertical="center" wrapText="1"/>
    </xf>
    <xf numFmtId="0" fontId="0" fillId="0" borderId="0" xfId="0" applyFont="1" applyAlignment="1" applyProtection="1">
      <alignment horizontal="left" vertical="top" wrapText="1"/>
    </xf>
    <xf numFmtId="0" fontId="43" fillId="7" borderId="0" xfId="0" applyFont="1" applyFill="1" applyAlignment="1" applyProtection="1">
      <alignment horizontal="left" vertical="top" wrapText="1"/>
      <protection locked="0"/>
    </xf>
    <xf numFmtId="0" fontId="7" fillId="7" borderId="0" xfId="0" applyFont="1" applyFill="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52" fillId="7" borderId="4"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center" wrapText="1"/>
      <protection locked="0"/>
    </xf>
    <xf numFmtId="164" fontId="63" fillId="17" borderId="3" xfId="0" applyNumberFormat="1" applyFont="1" applyFill="1" applyBorder="1" applyAlignment="1" applyProtection="1">
      <alignment horizontal="left" vertical="center" wrapText="1"/>
      <protection locked="0"/>
    </xf>
    <xf numFmtId="0" fontId="43" fillId="0" borderId="0" xfId="0" applyFont="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62" fillId="0" borderId="0" xfId="0" applyFont="1" applyAlignment="1" applyProtection="1">
      <alignment horizontal="left" vertical="top" wrapText="1"/>
      <protection locked="0"/>
    </xf>
    <xf numFmtId="0" fontId="3" fillId="0" borderId="0" xfId="0" applyFont="1" applyAlignment="1" applyProtection="1">
      <alignment horizontal="left" vertical="center" wrapText="1"/>
      <protection locked="0"/>
    </xf>
    <xf numFmtId="0" fontId="64" fillId="0" borderId="0" xfId="0" applyFont="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6" fillId="4" borderId="3" xfId="0" applyFont="1" applyFill="1" applyBorder="1" applyAlignment="1" applyProtection="1">
      <alignment horizontal="left" vertical="center" wrapText="1"/>
    </xf>
    <xf numFmtId="0" fontId="52" fillId="4" borderId="0" xfId="0" applyFont="1" applyFill="1" applyBorder="1" applyAlignment="1" applyProtection="1">
      <alignment horizontal="left" vertical="center" wrapText="1"/>
    </xf>
    <xf numFmtId="0" fontId="35" fillId="7" borderId="3" xfId="0" applyFont="1" applyFill="1" applyBorder="1" applyAlignment="1" applyProtection="1">
      <alignment horizontal="left" vertical="top" wrapText="1"/>
      <protection locked="0"/>
    </xf>
    <xf numFmtId="0" fontId="52" fillId="7" borderId="3" xfId="0" applyFont="1" applyFill="1" applyBorder="1" applyAlignment="1" applyProtection="1">
      <alignment horizontal="left" vertical="top" wrapText="1"/>
      <protection locked="0"/>
    </xf>
    <xf numFmtId="9" fontId="35" fillId="7" borderId="3" xfId="0" applyNumberFormat="1"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xf>
    <xf numFmtId="0" fontId="35" fillId="7" borderId="4" xfId="0" applyFont="1" applyFill="1" applyBorder="1" applyAlignment="1" applyProtection="1">
      <alignment horizontal="left" vertical="top" wrapText="1"/>
      <protection locked="0"/>
    </xf>
    <xf numFmtId="0" fontId="1" fillId="22" borderId="3"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xf>
    <xf numFmtId="0" fontId="19" fillId="6"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wrapText="1"/>
      <protection locked="0"/>
    </xf>
    <xf numFmtId="0" fontId="73" fillId="0" borderId="3" xfId="0" applyFont="1" applyFill="1" applyBorder="1" applyAlignment="1" applyProtection="1">
      <alignment horizontal="left" vertical="top" wrapText="1"/>
      <protection locked="0"/>
    </xf>
    <xf numFmtId="0" fontId="52" fillId="4" borderId="3" xfId="0" applyFont="1" applyFill="1" applyBorder="1" applyAlignment="1" applyProtection="1">
      <alignment horizontal="left" vertical="center" wrapText="1"/>
      <protection locked="0"/>
    </xf>
    <xf numFmtId="0" fontId="74" fillId="7" borderId="3" xfId="0" applyFont="1" applyFill="1" applyBorder="1" applyAlignment="1" applyProtection="1">
      <alignment horizontal="left" vertical="center" wrapText="1"/>
      <protection locked="0"/>
    </xf>
    <xf numFmtId="0" fontId="74" fillId="0" borderId="3" xfId="0" applyFont="1" applyFill="1" applyBorder="1" applyAlignment="1" applyProtection="1">
      <alignment horizontal="left" vertical="center" wrapText="1"/>
      <protection locked="0"/>
    </xf>
    <xf numFmtId="0" fontId="2" fillId="9" borderId="8" xfId="2" applyFont="1" applyFill="1" applyAlignment="1">
      <alignment horizontal="center" vertical="center" wrapText="1"/>
    </xf>
    <xf numFmtId="0" fontId="60" fillId="8" borderId="49" xfId="3" applyFont="1" applyFill="1" applyBorder="1" applyAlignment="1" applyProtection="1">
      <alignment horizontal="center" vertical="center" wrapText="1"/>
    </xf>
    <xf numFmtId="0" fontId="60" fillId="8" borderId="50" xfId="3" applyFont="1" applyFill="1" applyBorder="1" applyAlignment="1" applyProtection="1">
      <alignment horizontal="center" vertical="center" wrapText="1"/>
    </xf>
    <xf numFmtId="0" fontId="60"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61" fillId="8" borderId="33" xfId="0" applyNumberFormat="1" applyFont="1" applyFill="1" applyBorder="1" applyAlignment="1" applyProtection="1">
      <alignment horizontal="left" vertical="center" wrapText="1"/>
    </xf>
    <xf numFmtId="1" fontId="61" fillId="8" borderId="34" xfId="0" applyNumberFormat="1" applyFont="1" applyFill="1" applyBorder="1" applyAlignment="1" applyProtection="1">
      <alignment horizontal="left" vertical="center" wrapText="1"/>
    </xf>
    <xf numFmtId="1" fontId="61" fillId="8" borderId="35" xfId="0" applyNumberFormat="1" applyFont="1" applyFill="1" applyBorder="1" applyAlignment="1" applyProtection="1">
      <alignment horizontal="left"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5"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8" borderId="33" xfId="0" applyFont="1" applyFill="1" applyBorder="1" applyAlignment="1">
      <alignment horizontal="left" vertical="center" wrapText="1"/>
    </xf>
    <xf numFmtId="0" fontId="47" fillId="8" borderId="34" xfId="0" applyFont="1" applyFill="1" applyBorder="1" applyAlignment="1">
      <alignment horizontal="left" vertical="center" wrapText="1"/>
    </xf>
    <xf numFmtId="0" fontId="47" fillId="8" borderId="35" xfId="0" applyFont="1" applyFill="1" applyBorder="1" applyAlignment="1">
      <alignment horizontal="left" vertical="center" wrapText="1"/>
    </xf>
    <xf numFmtId="0" fontId="47" fillId="8" borderId="36" xfId="0" applyFont="1" applyFill="1" applyBorder="1" applyAlignment="1">
      <alignment horizontal="left" vertical="center" wrapText="1"/>
    </xf>
    <xf numFmtId="0" fontId="47" fillId="8" borderId="0" xfId="0" applyFont="1" applyFill="1" applyBorder="1" applyAlignment="1">
      <alignment horizontal="left" vertical="center" wrapText="1"/>
    </xf>
    <xf numFmtId="0" fontId="47" fillId="8" borderId="37" xfId="0" applyFont="1" applyFill="1" applyBorder="1" applyAlignment="1">
      <alignment horizontal="left" vertical="center" wrapText="1"/>
    </xf>
    <xf numFmtId="0" fontId="47" fillId="8" borderId="38" xfId="0" applyFont="1" applyFill="1" applyBorder="1" applyAlignment="1">
      <alignment horizontal="left" vertical="center" wrapText="1"/>
    </xf>
    <xf numFmtId="0" fontId="47" fillId="8" borderId="39" xfId="0" applyFont="1" applyFill="1" applyBorder="1" applyAlignment="1">
      <alignment horizontal="left" vertical="center" wrapText="1"/>
    </xf>
    <xf numFmtId="0" fontId="47" fillId="8"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3"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7" borderId="29" xfId="0" applyFont="1" applyFill="1" applyBorder="1" applyAlignment="1">
      <alignment horizontal="center" vertical="center" wrapText="1"/>
    </xf>
    <xf numFmtId="0" fontId="47" fillId="7" borderId="30" xfId="0" applyFont="1" applyFill="1" applyBorder="1" applyAlignment="1">
      <alignment horizontal="center" vertical="center" wrapText="1"/>
    </xf>
    <xf numFmtId="0" fontId="32" fillId="15" borderId="19"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5012">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0.9885057471264368</c:v>
                </c:pt>
                <c:pt idx="1">
                  <c:v>0.99038461538461542</c:v>
                </c:pt>
                <c:pt idx="2">
                  <c:v>0.96428571428571419</c:v>
                </c:pt>
                <c:pt idx="3">
                  <c:v>0.94782608695652171</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2.6785714285714284E-2</c:v>
                </c:pt>
                <c:pt idx="3">
                  <c:v>2.6086956521739132E-2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1.1494252873563218E-2</c:v>
                </c:pt>
                <c:pt idx="1">
                  <c:v>9.6153846153846159E-3</c:v>
                </c:pt>
                <c:pt idx="2">
                  <c:v>8.9285714285714281E-3</c:v>
                </c:pt>
                <c:pt idx="3">
                  <c:v>2.6086956521739129E-2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137723816"/>
        <c:axId val="137728912"/>
      </c:lineChart>
      <c:catAx>
        <c:axId val="137723816"/>
        <c:scaling>
          <c:orientation val="minMax"/>
        </c:scaling>
        <c:delete val="0"/>
        <c:axPos val="b"/>
        <c:numFmt formatCode="General" sourceLinked="0"/>
        <c:majorTickMark val="out"/>
        <c:minorTickMark val="none"/>
        <c:tickLblPos val="nextTo"/>
        <c:txPr>
          <a:bodyPr/>
          <a:lstStyle/>
          <a:p>
            <a:pPr>
              <a:defRPr lang="en-US"/>
            </a:pPr>
            <a:endParaRPr lang="en-US"/>
          </a:p>
        </c:txPr>
        <c:crossAx val="137728912"/>
        <c:crosses val="autoZero"/>
        <c:auto val="1"/>
        <c:lblAlgn val="ctr"/>
        <c:lblOffset val="100"/>
        <c:noMultiLvlLbl val="0"/>
      </c:catAx>
      <c:valAx>
        <c:axId val="1377289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377238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0.96969696969696972</c:v>
                </c:pt>
                <c:pt idx="1">
                  <c:v>0</c:v>
                </c:pt>
                <c:pt idx="2">
                  <c:v>3.0303030303030304E-2</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0.96428571428571419</c:v>
                </c:pt>
                <c:pt idx="1">
                  <c:v>2.6785714285714284E-2</c:v>
                </c:pt>
                <c:pt idx="2">
                  <c:v>8.9285714285714281E-3</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0.94782608695652171</c:v>
                </c:pt>
                <c:pt idx="1">
                  <c:v>2.6086956521739132E-2</c:v>
                </c:pt>
                <c:pt idx="2">
                  <c:v>2.6086956521739129E-2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0.98245614035087714</c:v>
                </c:pt>
                <c:pt idx="1">
                  <c:v>1.7543859649122806E-2</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0.96610169491525422</c:v>
                </c:pt>
                <c:pt idx="1">
                  <c:v>1.6949152542372881E-2</c:v>
                </c:pt>
                <c:pt idx="2">
                  <c:v>1.6949152542372881E-2</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0.95</c:v>
                </c:pt>
                <c:pt idx="1">
                  <c:v>0</c:v>
                </c:pt>
                <c:pt idx="2">
                  <c:v>0.05</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0.94444444444444442</c:v>
                </c:pt>
                <c:pt idx="1">
                  <c:v>2.7777777777777776E-2</c:v>
                </c:pt>
                <c:pt idx="2">
                  <c:v>2.7777777777777776E-2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1</c:v>
                </c:pt>
                <c:pt idx="1">
                  <c:v>1</c:v>
                </c:pt>
                <c:pt idx="2">
                  <c:v>0.98245614035087714</c:v>
                </c:pt>
                <c:pt idx="3">
                  <c:v>0.96610169491525422</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1.7543859649122806E-2</c:v>
                </c:pt>
                <c:pt idx="3">
                  <c:v>1.6949152542372881E-2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0</c:v>
                </c:pt>
                <c:pt idx="1">
                  <c:v>0</c:v>
                </c:pt>
                <c:pt idx="2">
                  <c:v>0</c:v>
                </c:pt>
                <c:pt idx="3">
                  <c:v>1.6949152542372881E-2</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137729304"/>
        <c:axId val="137729696"/>
      </c:lineChart>
      <c:catAx>
        <c:axId val="137729304"/>
        <c:scaling>
          <c:orientation val="minMax"/>
        </c:scaling>
        <c:delete val="0"/>
        <c:axPos val="b"/>
        <c:numFmt formatCode="General" sourceLinked="0"/>
        <c:majorTickMark val="out"/>
        <c:minorTickMark val="none"/>
        <c:tickLblPos val="nextTo"/>
        <c:txPr>
          <a:bodyPr/>
          <a:lstStyle/>
          <a:p>
            <a:pPr>
              <a:defRPr lang="en-US"/>
            </a:pPr>
            <a:endParaRPr lang="en-US"/>
          </a:p>
        </c:txPr>
        <c:crossAx val="137729696"/>
        <c:crosses val="autoZero"/>
        <c:auto val="1"/>
        <c:lblAlgn val="ctr"/>
        <c:lblOffset val="100"/>
        <c:noMultiLvlLbl val="0"/>
      </c:catAx>
      <c:valAx>
        <c:axId val="1377296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37729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0.91666666666666663</c:v>
                </c:pt>
                <c:pt idx="1">
                  <c:v>5.5555555555555552E-2</c:v>
                </c:pt>
                <c:pt idx="2">
                  <c:v>2.7777777777777776E-2</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0.96875</c:v>
                </c:pt>
                <c:pt idx="3">
                  <c:v>1</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3.125E-2</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14652968"/>
        <c:axId val="514647480"/>
      </c:lineChart>
      <c:catAx>
        <c:axId val="514652968"/>
        <c:scaling>
          <c:orientation val="minMax"/>
        </c:scaling>
        <c:delete val="0"/>
        <c:axPos val="b"/>
        <c:majorTickMark val="out"/>
        <c:minorTickMark val="none"/>
        <c:tickLblPos val="nextTo"/>
        <c:txPr>
          <a:bodyPr/>
          <a:lstStyle/>
          <a:p>
            <a:pPr>
              <a:defRPr lang="en-US"/>
            </a:pPr>
            <a:endParaRPr lang="en-US"/>
          </a:p>
        </c:txPr>
        <c:crossAx val="514647480"/>
        <c:crosses val="autoZero"/>
        <c:auto val="1"/>
        <c:lblAlgn val="ctr"/>
        <c:lblOffset val="100"/>
        <c:noMultiLvlLbl val="0"/>
      </c:catAx>
      <c:valAx>
        <c:axId val="5146474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46529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15633832"/>
        <c:axId val="515627168"/>
      </c:lineChart>
      <c:catAx>
        <c:axId val="515633832"/>
        <c:scaling>
          <c:orientation val="minMax"/>
        </c:scaling>
        <c:delete val="0"/>
        <c:axPos val="b"/>
        <c:numFmt formatCode="General" sourceLinked="0"/>
        <c:majorTickMark val="out"/>
        <c:minorTickMark val="none"/>
        <c:tickLblPos val="nextTo"/>
        <c:txPr>
          <a:bodyPr/>
          <a:lstStyle/>
          <a:p>
            <a:pPr>
              <a:defRPr lang="en-US"/>
            </a:pPr>
            <a:endParaRPr lang="en-US"/>
          </a:p>
        </c:txPr>
        <c:crossAx val="515627168"/>
        <c:crosses val="autoZero"/>
        <c:auto val="1"/>
        <c:lblAlgn val="ctr"/>
        <c:lblOffset val="100"/>
        <c:noMultiLvlLbl val="0"/>
      </c:catAx>
      <c:valAx>
        <c:axId val="5156271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56338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1</c:v>
                </c:pt>
                <c:pt idx="3">
                  <c:v>0.95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0.05</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15628736"/>
        <c:axId val="515634224"/>
      </c:lineChart>
      <c:catAx>
        <c:axId val="515628736"/>
        <c:scaling>
          <c:orientation val="minMax"/>
        </c:scaling>
        <c:delete val="0"/>
        <c:axPos val="b"/>
        <c:numFmt formatCode="General" sourceLinked="0"/>
        <c:majorTickMark val="out"/>
        <c:minorTickMark val="none"/>
        <c:tickLblPos val="nextTo"/>
        <c:txPr>
          <a:bodyPr/>
          <a:lstStyle/>
          <a:p>
            <a:pPr>
              <a:defRPr lang="en-US"/>
            </a:pPr>
            <a:endParaRPr lang="en-US"/>
          </a:p>
        </c:txPr>
        <c:crossAx val="515634224"/>
        <c:crosses val="autoZero"/>
        <c:auto val="1"/>
        <c:lblAlgn val="ctr"/>
        <c:lblOffset val="100"/>
        <c:noMultiLvlLbl val="0"/>
      </c:catAx>
      <c:valAx>
        <c:axId val="5156342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56287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0.9285714285714286</c:v>
                </c:pt>
                <c:pt idx="3">
                  <c:v>0.8571428571428571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7.1428571428571425E-2</c:v>
                </c:pt>
                <c:pt idx="3">
                  <c:v>7.1428571428571425E-2</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7.1428571428571425E-2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15627560"/>
        <c:axId val="515628344"/>
      </c:lineChart>
      <c:catAx>
        <c:axId val="515627560"/>
        <c:scaling>
          <c:orientation val="minMax"/>
        </c:scaling>
        <c:delete val="0"/>
        <c:axPos val="b"/>
        <c:numFmt formatCode="General" sourceLinked="0"/>
        <c:majorTickMark val="out"/>
        <c:minorTickMark val="none"/>
        <c:tickLblPos val="nextTo"/>
        <c:txPr>
          <a:bodyPr/>
          <a:lstStyle/>
          <a:p>
            <a:pPr>
              <a:defRPr lang="en-US"/>
            </a:pPr>
            <a:endParaRPr lang="en-US"/>
          </a:p>
        </c:txPr>
        <c:crossAx val="515628344"/>
        <c:crosses val="autoZero"/>
        <c:auto val="1"/>
        <c:lblAlgn val="ctr"/>
        <c:lblOffset val="100"/>
        <c:noMultiLvlLbl val="0"/>
      </c:catAx>
      <c:valAx>
        <c:axId val="51562834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1562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26"/>
          <c:y val="2.777777777779377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0.94736842105263153</c:v>
                </c:pt>
                <c:pt idx="3">
                  <c:v>0.95</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5.2631578947368418E-2</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0.05</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137722640"/>
        <c:axId val="137723032"/>
      </c:lineChart>
      <c:catAx>
        <c:axId val="137722640"/>
        <c:scaling>
          <c:orientation val="minMax"/>
        </c:scaling>
        <c:delete val="0"/>
        <c:axPos val="b"/>
        <c:numFmt formatCode="General" sourceLinked="0"/>
        <c:majorTickMark val="out"/>
        <c:minorTickMark val="none"/>
        <c:tickLblPos val="nextTo"/>
        <c:txPr>
          <a:bodyPr/>
          <a:lstStyle/>
          <a:p>
            <a:pPr>
              <a:defRPr lang="en-US"/>
            </a:pPr>
            <a:endParaRPr lang="en-US"/>
          </a:p>
        </c:txPr>
        <c:crossAx val="137723032"/>
        <c:crosses val="autoZero"/>
        <c:auto val="1"/>
        <c:lblAlgn val="ctr"/>
        <c:lblOffset val="100"/>
        <c:noMultiLvlLbl val="0"/>
      </c:catAx>
      <c:valAx>
        <c:axId val="1377230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377226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0.96875</c:v>
                </c:pt>
                <c:pt idx="1">
                  <c:v>3.125E-2</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0.95</c:v>
                </c:pt>
                <c:pt idx="1">
                  <c:v>0.05</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0.9642857142857143</c:v>
                </c:pt>
                <c:pt idx="1">
                  <c:v>0.96969696969696972</c:v>
                </c:pt>
                <c:pt idx="2">
                  <c:v>0.94444444444444442</c:v>
                </c:pt>
                <c:pt idx="3">
                  <c:v>0.91666666666666663</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2.7777777777777776E-2</c:v>
                </c:pt>
                <c:pt idx="3">
                  <c:v>5.5555555555555552E-2</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3.5714285714285712E-2</c:v>
                </c:pt>
                <c:pt idx="1">
                  <c:v>3.0303030303030304E-2</c:v>
                </c:pt>
                <c:pt idx="2">
                  <c:v>2.7777777777777776E-2</c:v>
                </c:pt>
                <c:pt idx="3">
                  <c:v>2.7777777777777776E-2</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137725776"/>
        <c:axId val="514650224"/>
      </c:lineChart>
      <c:catAx>
        <c:axId val="137725776"/>
        <c:scaling>
          <c:orientation val="minMax"/>
        </c:scaling>
        <c:delete val="0"/>
        <c:axPos val="b"/>
        <c:numFmt formatCode="General" sourceLinked="0"/>
        <c:majorTickMark val="out"/>
        <c:minorTickMark val="none"/>
        <c:tickLblPos val="nextTo"/>
        <c:txPr>
          <a:bodyPr/>
          <a:lstStyle/>
          <a:p>
            <a:pPr>
              <a:defRPr lang="en-US"/>
            </a:pPr>
            <a:endParaRPr lang="en-US"/>
          </a:p>
        </c:txPr>
        <c:crossAx val="514650224"/>
        <c:crosses val="autoZero"/>
        <c:auto val="1"/>
        <c:lblAlgn val="ctr"/>
        <c:lblOffset val="100"/>
        <c:noMultiLvlLbl val="0"/>
      </c:catAx>
      <c:valAx>
        <c:axId val="5146502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377257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0.8571428571428571</c:v>
                </c:pt>
                <c:pt idx="1">
                  <c:v>7.1428571428571425E-2</c:v>
                </c:pt>
                <c:pt idx="2">
                  <c:v>7.1428571428571425E-2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0.9285714285714286</c:v>
                </c:pt>
                <c:pt idx="3">
                  <c:v>0.9285714285714286</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7.1428571428571425E-2</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16650240"/>
        <c:axId val="516644360"/>
      </c:lineChart>
      <c:catAx>
        <c:axId val="516650240"/>
        <c:scaling>
          <c:orientation val="minMax"/>
        </c:scaling>
        <c:delete val="0"/>
        <c:axPos val="b"/>
        <c:numFmt formatCode="General" sourceLinked="0"/>
        <c:majorTickMark val="out"/>
        <c:minorTickMark val="none"/>
        <c:tickLblPos val="nextTo"/>
        <c:txPr>
          <a:bodyPr/>
          <a:lstStyle/>
          <a:p>
            <a:pPr>
              <a:defRPr lang="en-US"/>
            </a:pPr>
            <a:endParaRPr lang="en-US"/>
          </a:p>
        </c:txPr>
        <c:crossAx val="516644360"/>
        <c:crosses val="autoZero"/>
        <c:auto val="1"/>
        <c:lblAlgn val="ctr"/>
        <c:lblOffset val="100"/>
        <c:noMultiLvlLbl val="0"/>
      </c:catAx>
      <c:valAx>
        <c:axId val="51664436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166502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516643184"/>
        <c:axId val="516641224"/>
      </c:lineChart>
      <c:catAx>
        <c:axId val="516643184"/>
        <c:scaling>
          <c:orientation val="minMax"/>
        </c:scaling>
        <c:delete val="0"/>
        <c:axPos val="b"/>
        <c:numFmt formatCode="General" sourceLinked="0"/>
        <c:majorTickMark val="out"/>
        <c:minorTickMark val="none"/>
        <c:tickLblPos val="nextTo"/>
        <c:txPr>
          <a:bodyPr/>
          <a:lstStyle/>
          <a:p>
            <a:pPr>
              <a:defRPr lang="en-US"/>
            </a:pPr>
            <a:endParaRPr lang="en-US"/>
          </a:p>
        </c:txPr>
        <c:crossAx val="516641224"/>
        <c:crosses val="autoZero"/>
        <c:auto val="1"/>
        <c:lblAlgn val="ctr"/>
        <c:lblOffset val="100"/>
        <c:noMultiLvlLbl val="0"/>
      </c:catAx>
      <c:valAx>
        <c:axId val="51664122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166431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0.9885057471264368</c:v>
                </c:pt>
                <c:pt idx="1">
                  <c:v>0</c:v>
                </c:pt>
                <c:pt idx="2">
                  <c:v>1.1494252873563218E-2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0.8</c:v>
                </c:pt>
                <c:pt idx="2">
                  <c:v>0.8</c:v>
                </c:pt>
                <c:pt idx="3">
                  <c:v>0.8571428571428571</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7.1428571428571425E-2</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0.2</c:v>
                </c:pt>
                <c:pt idx="2">
                  <c:v>0.2</c:v>
                </c:pt>
                <c:pt idx="3">
                  <c:v>7.1428571428571425E-2</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516652984"/>
        <c:axId val="516647888"/>
      </c:lineChart>
      <c:catAx>
        <c:axId val="516652984"/>
        <c:scaling>
          <c:orientation val="minMax"/>
        </c:scaling>
        <c:delete val="0"/>
        <c:axPos val="b"/>
        <c:numFmt formatCode="General" sourceLinked="0"/>
        <c:majorTickMark val="out"/>
        <c:minorTickMark val="none"/>
        <c:tickLblPos val="nextTo"/>
        <c:txPr>
          <a:bodyPr/>
          <a:lstStyle/>
          <a:p>
            <a:pPr>
              <a:defRPr lang="en-US"/>
            </a:pPr>
            <a:endParaRPr lang="en-US"/>
          </a:p>
        </c:txPr>
        <c:crossAx val="516647888"/>
        <c:crosses val="autoZero"/>
        <c:auto val="1"/>
        <c:lblAlgn val="ctr"/>
        <c:lblOffset val="100"/>
        <c:noMultiLvlLbl val="0"/>
      </c:catAx>
      <c:valAx>
        <c:axId val="51664788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16652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0.8571428571428571</c:v>
                </c:pt>
                <c:pt idx="1">
                  <c:v>7.1428571428571425E-2</c:v>
                </c:pt>
                <c:pt idx="2">
                  <c:v>7.1428571428571425E-2</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0.9642857142857143</c:v>
                </c:pt>
                <c:pt idx="1">
                  <c:v>0</c:v>
                </c:pt>
                <c:pt idx="2">
                  <c:v>3.5714285714285712E-2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0.99038461538461542</c:v>
                </c:pt>
                <c:pt idx="1">
                  <c:v>0</c:v>
                </c:pt>
                <c:pt idx="2">
                  <c:v>9.6153846153846159E-3</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385666</xdr:colOff>
      <xdr:row>3</xdr:row>
      <xdr:rowOff>28574</xdr:rowOff>
    </xdr:from>
    <xdr:to>
      <xdr:col>0</xdr:col>
      <xdr:colOff>671034</xdr:colOff>
      <xdr:row>3</xdr:row>
      <xdr:rowOff>257175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5666" y="90487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31.463896180554"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Blank="1" longText="1"/>
    </cacheField>
    <cacheField name="Quarter 2 _x000a_(July - Sept 2017)" numFmtId="0">
      <sharedItems containsBlank="1" containsMixedTypes="1" containsNumber="1" minValue="0.6" maxValue="5" longText="1"/>
    </cacheField>
    <cacheField name="Year to Date_x000a_(April - Sept 2017)_x000a_(NUMERICAL INDICATORS ONLY)" numFmtId="0">
      <sharedItems containsBlank="1" containsMixedTypes="1" containsNumber="1" minValue="0.7" maxValue="16"/>
    </cacheField>
    <cacheField name="End of year forecast as at end of Q2_x000a_(NUMERICAL INDICATORS ONLY)" numFmtId="0">
      <sharedItems containsBlank="1" containsMixedTypes="1" containsNumber="1" minValue="0.5" maxValue="25"/>
    </cacheField>
    <cacheField name="Quarter 2 On track? (R/A/G)" numFmtId="0">
      <sharedItems containsBlank="1"/>
    </cacheField>
    <cacheField name="Comments / Further action (Q2)_x000a_(IF APPLICABLE)" numFmtId="0">
      <sharedItems containsBlank="1" longText="1"/>
    </cacheField>
    <cacheField name="Quarter 3 _x000a_(Oct - Dec 2017)" numFmtId="0">
      <sharedItems containsBlank="1" containsMixedTypes="1" containsNumber="1" minValue="0.68" maxValue="7" longText="1"/>
    </cacheField>
    <cacheField name="Year to Date_x000a_(April - Dec 2017)_x000a_(NUMERICAL INDICATORS ONLY)" numFmtId="0">
      <sharedItems containsBlank="1" containsMixedTypes="1" containsNumber="1" minValue="0.75" maxValue="23" longText="1"/>
    </cacheField>
    <cacheField name="End of year forecast as at end of Q3_x000a_(NUMERICAL INDICATORS ONLY)" numFmtId="0">
      <sharedItems containsBlank="1" containsMixedTypes="1" containsNumber="1" minValue="0.7" maxValue="25" longText="1"/>
    </cacheField>
    <cacheField name="Quarter 3 On track? (R/A/G)" numFmtId="0">
      <sharedItems containsBlank="1" count="10">
        <m/>
        <s v="Fully Achieved"/>
        <s v="On Track to be Achieved"/>
        <s v="In Danger of Falling Behind Target"/>
        <s v="Not yet due"/>
        <s v="Deleted"/>
        <s v="Completed Behind Schedule"/>
        <s v="Off Target" u="1"/>
        <s v="Update not Provided" u="1"/>
        <s v="Deferred" u="1"/>
      </sharedItems>
    </cacheField>
    <cacheField name="Comments / Further action (Q3)_x000a_(IF APPLICABLE)" numFmtId="0">
      <sharedItems containsBlank="1" longText="1"/>
    </cacheField>
    <cacheField name="Quarter 4 _x000a_(Jan - March 2018)" numFmtId="0">
      <sharedItems containsBlank="1" containsMixedTypes="1" containsNumber="1" minValue="0" maxValue="8" longText="1"/>
    </cacheField>
    <cacheField name="Cumulative Annual Outturn_x000a_(April 2017 - March 2018)_x000a_(NUMERICAL INDICATORS ONLY)" numFmtId="0">
      <sharedItems containsBlank="1" containsMixedTypes="1" containsNumber="1" minValue="0" maxValue="31" count="27">
        <m/>
        <s v="2.00 missed bins per 10,000 collections"/>
        <n v="0.98"/>
        <n v="0.8"/>
        <s v="7.50 days"/>
        <s v="3.14 days"/>
        <n v="0.99"/>
        <n v="0.77"/>
        <s v="a) 76.79%_x000a__x000a__x000a_b) 82%"/>
        <s v="_x000a__x000a_a) Council Tax: 97.82%_x000a_                                                                _x000a_b) NNDR: 97.83%"/>
        <s v="a) £2,038,099.88                                                                             _x000a__x000a_b) £778,735.44                                                                             _x000a__x000a_c) £39,426.36"/>
        <s v="2.78 days"/>
        <s v="12 days"/>
        <s v="5 projects supported to the final stage"/>
        <s v="_x000a_a) 1,506                                                                 _x000a__x000a_b) 270                                                                   _x000a__x000a_c) 246"/>
        <n v="31"/>
        <n v="0.82"/>
        <n v="3"/>
        <s v="28 Applications; 27 within time = 96% _x000a__x000a_(TOP QUARTILE - 88%)"/>
        <s v="296 Applications; 276 within time = 93% _x000a__x000a_(TOP QUARTILE = 85%)"/>
        <s v="537 Applications; 522 within time = 97% _x000a__x000a_(TOP QUARTILE = 90%)"/>
        <s v="1 plan made"/>
        <n v="0"/>
        <s v="482.30kg - estimated "/>
        <s v="45.28% - estimated "/>
        <n v="0.97"/>
        <s v="4.2 days"/>
      </sharedItems>
    </cacheField>
    <cacheField name="End of Year Achieved? (R/A/G)" numFmtId="0">
      <sharedItems containsBlank="1" count="9">
        <m/>
        <s v="Fully Achieved"/>
        <s v="Off Target"/>
        <s v="Numerical Outturn Within 5% Tolerance"/>
        <s v="Target Partially Met"/>
        <s v="Deleted"/>
        <s v="Deferred"/>
        <s v="Numerical Outturn Within 10% Tolerance"/>
        <s v="Completion Date Within Reasonable Tolerance"/>
      </sharedItems>
    </cacheField>
    <cacheField name="Comments / Further action (Q4)_x000a_(IF APPLICABLE)" numFmtId="0">
      <sharedItems containsBlank="1" longText="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x v="0"/>
    <x v="0"/>
    <m/>
    <m/>
    <x v="0"/>
  </r>
  <r>
    <s v="Fully Achieved"/>
    <m/>
    <s v="Completed in Quarter 1"/>
    <m/>
    <m/>
    <s v="Fully Achieved"/>
    <m/>
    <s v="Completed in Quarter 1"/>
    <m/>
    <m/>
    <x v="1"/>
    <m/>
    <s v="Completed in Quarter 1"/>
    <x v="0"/>
    <x v="1"/>
    <m/>
    <s v="VALUE FOR MONEY COUNCIL SERVICES"/>
    <x v="1"/>
  </r>
  <r>
    <s v="Fully Achieved"/>
    <m/>
    <s v="Completed in Quarter 1"/>
    <m/>
    <m/>
    <s v="Fully Achieved"/>
    <m/>
    <s v="Completed in Quarter 1"/>
    <m/>
    <m/>
    <x v="1"/>
    <m/>
    <s v="Completed in Quarter 1"/>
    <x v="0"/>
    <x v="1"/>
    <m/>
    <s v="VALUE FOR MONEY COUNCIL SERVICES"/>
    <x v="1"/>
  </r>
  <r>
    <s v="On Track to be Achieved"/>
    <s v="Market element of the procurement process due to commence August 2017. "/>
    <s v="Last project board meeting took place on the 14th August. Monthly updates continue to be provided to the Business Assurance Group. The market hall tender is out and closes on the 17th Nov. Detailed submissions for both lots 1 &amp; 2 are expected on the 15th January."/>
    <m/>
    <m/>
    <s v="On Track to be Achieved"/>
    <m/>
    <s v="Last project board meeting took place on 3rd November. Monthly updates continue to be provided to the Business Assurance Group. The Market Hall tender has been extended to 19th January to allow any party who expressed an interest to consider supplementary information detailing the improved financial position of the service. The deadline for the detailed submissions for both lots 1 &amp; 2 has been extended to the 7th February."/>
    <m/>
    <m/>
    <x v="2"/>
    <m/>
    <s v="Last Project Board meeting took place on the 27th February. Monthly updates continue to be provided to the Business Assurance Group.The Invitation to Submit Detailed Solutions for both lots 1 &amp; 2 closed on 7th February. The proposals have now been evaluated and the respective bidders have been invited through to the final tender stage for each lot. On 5th February the project unfortunately received notification from the 1 bidder interested in the Markets tender that they were officially withdrawing their bid._x000a__x000a_"/>
    <x v="0"/>
    <x v="1"/>
    <m/>
    <s v="VALUE FOR MONEY COUNCIL SERVICES"/>
    <x v="1"/>
  </r>
  <r>
    <s v="On Track to be Achieved"/>
    <m/>
    <s v="Customer survey currently being collected and collated to complement intiial databox reports. Action Plan being pulled together around findings i.e. Targetting non-returning customers."/>
    <m/>
    <m/>
    <s v="On Track to be Achieved"/>
    <m/>
    <s v="All benchmarking complete. Resulting Action Plan to form part of Brewhouse and Town Hall delivery in 2018/19"/>
    <m/>
    <m/>
    <x v="1"/>
    <m/>
    <s v="Completed in Quarter 3"/>
    <x v="0"/>
    <x v="1"/>
    <m/>
    <s v="VALUE FOR MONEY COUNCIL SERVICES"/>
    <x v="1"/>
  </r>
  <r>
    <s v="On Track to be Achieved"/>
    <m/>
    <s v="Phase 2 implemented in line with target deadline, incorporating:_x000a__x000a_New Air Conditioning Unit installed._x000a_LED lighting installed in all studios, meeting rooms and auditorium._x000a_Roof repairs completed."/>
    <m/>
    <m/>
    <s v="Fully Achieved"/>
    <s v="Potential for an application to the Arts Council for capital funding to upgrade  the auditorium &quot;show&quot; lights and supporting electrical systems. _x000a__x000a_Underspend on phase 2 programme could be used to draw down up to £80,000 from the Arts Council to complete works outlined above as a further phase of the energy efficiency programme. "/>
    <s v="Completed in Quarter 2."/>
    <m/>
    <m/>
    <x v="1"/>
    <s v="Auditorium Lighting to be further looked at in 2018/19. Currently investigating possibility of adding to Capital expedniture via Grant from Arts Council England to enhance planned works. Request to carry forwward current balance of project.  Target included in Corproate Plan 2018/19."/>
    <s v="Completed in Quarter 2"/>
    <x v="0"/>
    <x v="1"/>
    <m/>
    <s v="VALUE FOR MONEY COUNCIL SERVICES"/>
    <x v="1"/>
  </r>
  <r>
    <s v="On Track to be Achieved"/>
    <m/>
    <s v="Surveys have been undertaken for three premises:_x000a__x000a_Voluntary Services Centre_x000a_Brewhouse_x000a_Town Hall"/>
    <m/>
    <m/>
    <s v="Fully Achieved"/>
    <m/>
    <s v="Completed in Quarter 2"/>
    <m/>
    <m/>
    <x v="1"/>
    <m/>
    <s v="Completed in Quarter 2"/>
    <x v="0"/>
    <x v="1"/>
    <m/>
    <s v="VALUE FOR MONEY COUNCIL SERVICES"/>
    <x v="1"/>
  </r>
  <r>
    <s v="Fully Achieved"/>
    <m/>
    <s v="Completed in Quarter 1"/>
    <m/>
    <m/>
    <s v="Fully Achieved"/>
    <m/>
    <s v="Completed in Quarter 1"/>
    <m/>
    <m/>
    <x v="1"/>
    <m/>
    <s v="Completed in Quarter 1"/>
    <x v="0"/>
    <x v="1"/>
    <m/>
    <s v="VALUE FOR MONEY COUNCIL SERVICES"/>
    <x v="1"/>
  </r>
  <r>
    <s v="On Track to be Achieved"/>
    <m/>
    <s v="All objectives are progressing as planned at the end of quarter two. "/>
    <m/>
    <m/>
    <s v="On Track to be Achieved"/>
    <m/>
    <s v="All objectives on track to be achieved."/>
    <m/>
    <m/>
    <x v="2"/>
    <m/>
    <s v="86% of targets were successfully achieved or completed in 2017/18."/>
    <x v="0"/>
    <x v="1"/>
    <m/>
    <s v="VALUE FOR MONEY COUNCIL SERVICES"/>
    <x v="1"/>
  </r>
  <r>
    <s v="On Track to be Achieved"/>
    <m/>
    <s v="The town centre events plan continued to be rolled out through quarter 2. Events in this quarter included a partnership between Coopers Square shopping Centre and ESBC leisure centres to offer a pop up gym for national fitness day (27th September)"/>
    <m/>
    <m/>
    <s v="On Track to be Achieved"/>
    <m/>
    <s v="Christmas In Burton campaign, including a series of events and performances, was delivered in conjunction with sponsors throughout November and December 2017."/>
    <m/>
    <m/>
    <x v="1"/>
    <m/>
    <s v="Burton Childrens Easter Festival events were delivered in March 2018, supported by Coopers Square and The Octagon Shopping Centres."/>
    <x v="0"/>
    <x v="1"/>
    <m/>
    <s v="VALUE FOR MONEY COUNCIL SERVICES"/>
    <x v="1"/>
  </r>
  <r>
    <s v="On Track to be Achieved"/>
    <m/>
    <s v="1.6 missed bins per 10,000 collections"/>
    <s v="1.5 per 10,000"/>
    <s v="1.5 per 10,000"/>
    <s v="On Track to be Achieved"/>
    <m/>
    <s v="1.59 missed bins per 10,000 collections"/>
    <s v="1.5 missed bins per 10,000 collections"/>
    <s v="1.5 missed bins per 10,000 collections"/>
    <x v="2"/>
    <m/>
    <s v="3.38 missed bins per 10,000 collections. _x000a_Q4 result is significantly higher due to the impact in March of the introduction of significant changes to the waste collection rounds across the Borough. A period of time will be required for crews to familiarise themselves with new collection areas. In addition, a significant number of residents experienced a change to their collection day which has affected the figures."/>
    <x v="1"/>
    <x v="2"/>
    <m/>
    <s v="VALUE FOR MONEY COUNCIL SERVICES"/>
    <x v="2"/>
  </r>
  <r>
    <s v="On Track to be Achieved"/>
    <m/>
    <s v="100% achieved from a total of 1,214"/>
    <m/>
    <m/>
    <s v="On Track to be Achieved"/>
    <m/>
    <s v="100% achieved from a total of 1385"/>
    <n v="1"/>
    <n v="1"/>
    <x v="2"/>
    <m/>
    <s v="100% achieved from a total of 1571"/>
    <x v="0"/>
    <x v="1"/>
    <m/>
    <s v="VALUE FOR MONEY COUNCIL SERVICES"/>
    <x v="2"/>
  </r>
  <r>
    <s v="Fully Achieved"/>
    <s v="EDR to be supported by a separate Cabinet report to be submitted at July Cabinet."/>
    <s v="Completed in Quarter 1"/>
    <m/>
    <m/>
    <s v="Fully Achieved"/>
    <m/>
    <s v="Completed in Quarter 1"/>
    <m/>
    <m/>
    <x v="1"/>
    <m/>
    <s v="Completed in Quarter 1"/>
    <x v="0"/>
    <x v="1"/>
    <m/>
    <s v="VALUE FOR MONEY COUNCIL SERVICES"/>
    <x v="2"/>
  </r>
  <r>
    <s v="On Track to be Achieved"/>
    <m/>
    <s v="Report on a review of fees and charges to be taken to Corporate Management Team in October"/>
    <m/>
    <m/>
    <s v="On Track to be Achieved"/>
    <m/>
    <s v="Executive Decision Record signed in October retaining current level of fees and charges. "/>
    <m/>
    <m/>
    <x v="1"/>
    <m/>
    <s v="Completed in Quarter 3"/>
    <x v="0"/>
    <x v="1"/>
    <m/>
    <s v="VALUE FOR MONEY COUNCIL SERVICES"/>
    <x v="2"/>
  </r>
  <r>
    <s v="On Track to be Achieved"/>
    <m/>
    <n v="0.97"/>
    <n v="0.97"/>
    <n v="0.97"/>
    <s v="On Track to be Achieved"/>
    <m/>
    <n v="0.98"/>
    <m/>
    <m/>
    <x v="2"/>
    <m/>
    <n v="0.99"/>
    <x v="2"/>
    <x v="1"/>
    <m/>
    <s v="VALUE FOR MONEY COUNCIL SERVICES"/>
    <x v="2"/>
  </r>
  <r>
    <s v="On Track to be Achieved"/>
    <m/>
    <n v="0.86"/>
    <n v="0.82"/>
    <n v="0.82"/>
    <s v="On Track to be Achieved"/>
    <m/>
    <n v="0.75"/>
    <m/>
    <m/>
    <x v="2"/>
    <m/>
    <n v="0.79"/>
    <x v="3"/>
    <x v="1"/>
    <m/>
    <s v="VALUE FOR MONEY COUNCIL SERVICES"/>
    <x v="2"/>
  </r>
  <r>
    <s v="On Track to be Achieved"/>
    <m/>
    <s v="Work continues on the detailed business case, working with partner Authorities."/>
    <m/>
    <m/>
    <s v="On Track to be Achieved"/>
    <m/>
    <s v="Initial comments on detailed business case received from all partner Authorities. Further work to be undertaken to address these."/>
    <m/>
    <m/>
    <x v="2"/>
    <m/>
    <s v="The detailed business plan was produced in line with the 2017/18 target. _x000a__x000a_Update report presented to leadership group in February detailing the progress that has been made with the provision of a countywide service."/>
    <x v="0"/>
    <x v="1"/>
    <m/>
    <s v="VALUE FOR MONEY COUNCIL SERVICES"/>
    <x v="2"/>
  </r>
  <r>
    <s v="On Track to be Achieved"/>
    <m/>
    <s v="7.64 days"/>
    <s v="7.52 days"/>
    <s v="9 days"/>
    <s v="On Track to be Achieved"/>
    <m/>
    <s v="7.65 days"/>
    <s v="7.55 days"/>
    <s v="9 days"/>
    <x v="2"/>
    <m/>
    <s v="7.36 days"/>
    <x v="4"/>
    <x v="1"/>
    <m/>
    <s v="VALUE FOR MONEY COUNCIL SERVICES"/>
    <x v="3"/>
  </r>
  <r>
    <s v="On Track to be Achieved"/>
    <s v="Concerted efforts are being taken to improve claims processing to achieve year end target performance._x000a__x000a_Results for first three weeks in July show performance on this target as less than three days (2.62 days, 2.52 days and 2.37 days). "/>
    <s v="2.74 days"/>
    <s v="2.84 days"/>
    <s v="3 days"/>
    <s v="On Track to be Achieved"/>
    <m/>
    <s v="3.77 days"/>
    <s v="3.25 days"/>
    <s v="3 days"/>
    <x v="2"/>
    <s v="In October 2017 processing of these cases went up to 7 days whereas all other months so far has seen processing at 3 days and less. The October figure unfortunately skews the year to date performance and does not reflect the work processed by the team for the rest of the year."/>
    <s v="2.54 days"/>
    <x v="5"/>
    <x v="3"/>
    <m/>
    <s v="VALUE FOR MONEY COUNCIL SERVICES"/>
    <x v="3"/>
  </r>
  <r>
    <s v="On Track to be Achieved"/>
    <m/>
    <n v="0.99"/>
    <n v="0.99"/>
    <n v="0.99"/>
    <s v="On Track to be Achieved"/>
    <m/>
    <n v="1"/>
    <n v="0.99"/>
    <n v="0.99"/>
    <x v="2"/>
    <m/>
    <n v="1"/>
    <x v="6"/>
    <x v="1"/>
    <m/>
    <s v="VALUE FOR MONEY COUNCIL SERVICES"/>
    <x v="3"/>
  </r>
  <r>
    <s v="On Track to be Achieved"/>
    <s v="Performance for July is 70%, which would bring our year to date performance to 69%. "/>
    <n v="0.7"/>
    <n v="0.7"/>
    <n v="0.7"/>
    <s v="On Track to be Achieved"/>
    <m/>
    <n v="0.74"/>
    <n v="0.75"/>
    <n v="0.7"/>
    <x v="2"/>
    <m/>
    <n v="0.69"/>
    <x v="7"/>
    <x v="1"/>
    <m/>
    <s v="VALUE FOR MONEY COUNCIL SERVICES"/>
    <x v="3"/>
  </r>
  <r>
    <s v="Not yet due"/>
    <s v="Full service due to go live in East Staffordshire in August 2018. We await further contact with DWP to discuss preparations towards this date."/>
    <s v="Roll out of UC Full Service in East Staffordshire due August 2018._x000a__x000a_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net and Dove, Job Centre) to discuss what further preparations are required."/>
    <m/>
    <m/>
    <s v="On Track to be Achieved"/>
    <m/>
    <s v="On track to be achieved."/>
    <s v="On track to be achieved."/>
    <s v="On track to be achieved."/>
    <x v="2"/>
    <s v="Two postcodes within East taffordshire went onto Full Service in November 2017.  Roll out of Full Service to East Staffordshire has now been put back to November 2018 by the DWP. However, we continue to hold regular meetings  with DWP leading up to implementation. From Q4 we will commence regular engagement with other stakeholders regarding the rollout."/>
    <s v="Full Service roll out date put back to November 2018._x000a__x000a_Preparations ongoing ready for November 2018."/>
    <x v="0"/>
    <x v="1"/>
    <s v="We have met with DWP and JCP to agree the planned implementation. We will be meeting regularly with DWP/JCP and other providers from May 2018 to ensure all relevant procedures are in place and signposting organisations are on board and ready. ESBC staff have receive preliminary UC Full Service training, and further training will be undertaken over the coming months. We have also invited JCP staff to visit our CSC and meet with our staff and they have invited us to do the same at their offices, which will enable better understanding of the processes each organisation will be implementing."/>
    <s v="VALUE FOR MONEY COUNCIL SERVICES"/>
    <x v="3"/>
  </r>
  <r>
    <s v="On Track to be Achieved"/>
    <m/>
    <s v="a) 46.34%                                                              _x000a_b) 80%"/>
    <s v="a) 62.29%                                                             _x000a_b) 80%"/>
    <s v="a) 70%                                                                      _x000a_b) 80%"/>
    <s v="On Track to be Achieved"/>
    <s v="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
    <s v="_x000a__x000a_a) 90.48% of HBOPs overpayments recovered during the year; _x000a__x000a_b) 78% of HBOPS processed and on payment arrangement"/>
    <s v="_x000a__x000a_a) 69.66% of HBOPs overpayments recovered during the year; _x000a__x000a_b) 78% of HBOPS processed and on payment arrangement"/>
    <s v="_x000a__x000a_a) 70% of HBOPs overpayments recovered during the year; _x000a__x000a_b) 80% of HBOPS processed and on payment arrangement"/>
    <x v="2"/>
    <s v="Recovery of overpayments has been set back due to the number of 'RTI' overpayments generated from data received from HMRC via DWP. Some assessments have gone back as far as 2012 and are due to claimants not informing us of changes to their earnings and private pensions. The number of referrals has been dropping since October 2017. During January 2018 the DWP's Performance Team has completed an assessment of our HBOP recovery processes and we await their recommendations for further improvements to collection of outstanding HBOPs."/>
    <s v="a) 108.73%_x000a__x000a__x000a_b) 82%"/>
    <x v="8"/>
    <x v="1"/>
    <m/>
    <s v="VALUE FOR MONEY COUNCIL SERVICES"/>
    <x v="3"/>
  </r>
  <r>
    <s v="On Track to be Achieved"/>
    <s v="Target is annual"/>
    <s v="a) 57.7%                                                                _x000a_b) 60.7%"/>
    <m/>
    <s v="a) 98%                                                                _x000a_b) 99%"/>
    <s v="On Track to be Achieved"/>
    <s v="Target is annual"/>
    <s v="a) Council Tax: 85.4%                                                                                                                                                                                                                                                                       b) NNDR: 85.6%_x000a__x000a_"/>
    <s v="a) Council Tax: 85.4%                                                                                                                                                                                                                                                                       b) NNDR: 85.6%_x000a__x000a_"/>
    <s v="a) Council Tax: 98%                                                                                                                                                                                                                                                                       b) NNDR: 99%_x000a__x000a_"/>
    <x v="2"/>
    <s v="Target is annual"/>
    <s v="_x000a__x000a_a) Council Tax: 97.82%_x000a_                                                                _x000a_b) NNDR: 97.83%"/>
    <x v="9"/>
    <x v="3"/>
    <m/>
    <s v="VALUE FOR MONEY COUNCIL SERVICES"/>
    <x v="3"/>
  </r>
  <r>
    <s v="On Track to be Achieved"/>
    <s v="Target is annual"/>
    <s v="a) £1,928,842.80                                                                                 _x000a_b)  £966,524.33                                                                              _x000a_c) £18,095.15"/>
    <m/>
    <s v="a)£1,800,000                                                                                  _x000a_b) £500,000                                                                                _x000a_c) £40,000"/>
    <s v="On Track to be Achieved"/>
    <s v="Target is annual"/>
    <s v="a) £1,986,154.80                                                                                                                                                                                                                                                                 b) £2,223,710.58                                          _x000a_c) £38,299.27_x000a__x000a_"/>
    <s v="a) £1,986,154.80                                                                                                                                                                                                                                                                 b) £2,223,710.58                                          c) £38,299.27_x000a__x000a_"/>
    <s v="a) £1,800,000                                                                                                                                                                                                                                                                b) £500,000                                                 c) £40,000_x000a__x000a_"/>
    <x v="3"/>
    <s v="Council Tax and Sundry Debts arrears are on track to be achieved. NNDR looks to be over target, however the figure shown includes debts for previous years raised in current year. Since 1st April 2017 £1.96m of debt for previous years has been raised; £1.5m of which were raised during Q3. This is due to changes made to rateable values by the Valuation Office Agency backdated prior to 1st April 2017. Removing the £1.96m raised in current year from the arrears outstanding as at 31st December 2017 leaves a balance of £630,342.35 outstanding from the balance shown at the beginning of this financial year."/>
    <s v="a) £2,038,099.88                                                                             _x000a__x000a_b) £778,735.44                                                                             _x000a__x000a_c) £39,426.36"/>
    <x v="10"/>
    <x v="4"/>
    <s v="Of the Ctax arrears currently on arrangement, £46k is on attachment to Benefits with a weekly payment rate of £3.70, and £62.5k is on arrangements with ESBC that the Bailiffs were unable to collect. Therefore, those debts will take longer than the previous financial year to be cleared. 18.5% of the arrears are under current attachments, 25% has been identified for write off with the remaining 56.5% in active recovery. Collection of NNDR arrears has been hampered by the additional charges raised after 01/04/2017 that relate to previous years up to 31/03/2018, following alterations to the Non Domestic Rates List by the Valuation Office Agency. Pre 01/04/2018 charges raised during 2017/18 total £2.149m (£319k raised in Q4 alone), which are in addition to the £1.97m outstanding at the start of 2017/18. _x000a__x000a_As at 31/03/2018, current years invoices (non HB) over 90 days old totalled £39,426.36. (this includes a payment made to Jacobs Collection Agents before 31/03/2018 of £2,478.03 which had not been transferred to ESBC). This is the performance that has been historically reported._x000a__x000a_For all other invoices (non HB) over 12 months old (ie, previous years) £107,436.45 was outstanding on 31/03/2018, which includes invoices on arrangement with ESBC and Jacobs  and invoices being processed for further debt recovery through County Court."/>
    <s v="VALUE FOR MONEY COUNCIL SERVICES"/>
    <x v="3"/>
  </r>
  <r>
    <s v="On Track to be Achieved"/>
    <m/>
    <s v="Very Postive Outcome - the external auditor stated that this is &quot;the cleanest Annual Audit letter he has presented&quot;"/>
    <m/>
    <m/>
    <s v="Fully Achieved"/>
    <m/>
    <s v="Very Postive Outcome - as per the Annual Audit Letter presented at Full Council in December. "/>
    <m/>
    <m/>
    <x v="1"/>
    <m/>
    <s v="Completed in Quarter 3"/>
    <x v="0"/>
    <x v="1"/>
    <m/>
    <s v="VALUE FOR MONEY COUNCIL SERVICES"/>
    <x v="3"/>
  </r>
  <r>
    <s v="Not yet due"/>
    <m/>
    <s v="Timetable agreed, Leader/Deputy Leaders Briefed and Budget Review with Budget Managers and Heads of Service Commenced."/>
    <m/>
    <m/>
    <s v="On Track to be Achieved"/>
    <m/>
    <s v="Star Chamber meetings have taken place this Quarter.  Briefings with the Administration have taken place and the Provisional Local Government Settlement has been announced, with the draft MTFS updated accordingly."/>
    <m/>
    <m/>
    <x v="2"/>
    <m/>
    <s v="Robust MTFS Covering Period 2018/19 to 2021/22 set at full Council in February 2018, including council tax freeze in 2018/19."/>
    <x v="0"/>
    <x v="1"/>
    <m/>
    <s v="VALUE FOR MONEY COUNCIL SERVICES"/>
    <x v="3"/>
  </r>
  <r>
    <s v="Not yet due"/>
    <m/>
    <m/>
    <m/>
    <m/>
    <s v="Not yet due"/>
    <m/>
    <s v="A number of Scrutiny (Audit and Value for Money Council Services) Committee Briefings have taken place.  There is a further briefing on Treasury Management planned for early 2018."/>
    <m/>
    <m/>
    <x v="2"/>
    <m/>
    <s v="A number of Scrutiny (Audit and Value for Money Council Services) Committee Briefings have taken place during the year in accordance with an agreed programme. This included a briefing on Treasury Management in January 2018."/>
    <x v="0"/>
    <x v="1"/>
    <m/>
    <s v="VALUE FOR MONEY COUNCIL SERVICES"/>
    <x v="3"/>
  </r>
  <r>
    <s v="Not yet due"/>
    <m/>
    <s v="The Quarter 2 forecast indicates that the Revenue Budget is on track to underspend for the full financial year."/>
    <m/>
    <m/>
    <s v="On Track to be Achieved"/>
    <m/>
    <s v="Overall, there is a forecast net underspend of £0.1m against a net revenue budget of £10.582m.  A number of financial savings are partially offset by pressures arising primarily within Indoor Leisure Services and the Environment Division.  Further details are available within the Quarter 3 Outturn Report."/>
    <m/>
    <m/>
    <x v="2"/>
    <m/>
    <s v="Target achieved."/>
    <x v="0"/>
    <x v="1"/>
    <s v="Final revenue account being finalised."/>
    <s v="VALUE FOR MONEY COUNCIL SERVICES"/>
    <x v="3"/>
  </r>
  <r>
    <s v="Fully Achieved"/>
    <s v="Council Tax Penalties Policy approved March 2017."/>
    <s v="Completed in Quarter 1"/>
    <m/>
    <m/>
    <s v="Fully Achieved"/>
    <m/>
    <s v="Completed in Quarter 1"/>
    <m/>
    <m/>
    <x v="1"/>
    <m/>
    <s v="Completed in Quarter 1"/>
    <x v="0"/>
    <x v="1"/>
    <m/>
    <s v="VALUE FOR MONEY COUNCIL SERVICES"/>
    <x v="3"/>
  </r>
  <r>
    <s v="Not yet due"/>
    <m/>
    <s v="Review completed and approved by Cabinet on 11th September 2017. New Court Costs will be implemented on 1st April 2018."/>
    <m/>
    <m/>
    <s v="Fully Achieved"/>
    <m/>
    <s v="Completed in Quarter 2."/>
    <m/>
    <m/>
    <x v="1"/>
    <m/>
    <s v="Completed in Quarter 2"/>
    <x v="0"/>
    <x v="1"/>
    <m/>
    <s v="VALUE FOR MONEY COUNCIL SERVICES"/>
    <x v="3"/>
  </r>
  <r>
    <s v="Not yet due"/>
    <m/>
    <s v="Review completed and policies approved by Cabinet on 11th September 2017."/>
    <m/>
    <m/>
    <s v="Fully Achieved"/>
    <m/>
    <s v="Completed in Quarter 2."/>
    <m/>
    <m/>
    <x v="1"/>
    <m/>
    <s v="Completed in Quarter 2"/>
    <x v="0"/>
    <x v="1"/>
    <m/>
    <s v="VALUE FOR MONEY COUNCIL SERVICES"/>
    <x v="3"/>
  </r>
  <r>
    <s v="Fully Achieved"/>
    <m/>
    <s v="Completed in Quarter 1"/>
    <m/>
    <m/>
    <s v="Fully Achieved"/>
    <m/>
    <s v="Completed in Quarter 1."/>
    <m/>
    <m/>
    <x v="1"/>
    <m/>
    <s v="Completed in Quarter 1"/>
    <x v="0"/>
    <x v="1"/>
    <m/>
    <s v="VALUE FOR MONEY COUNCIL SERVICES"/>
    <x v="3"/>
  </r>
  <r>
    <s v="Not yet due"/>
    <m/>
    <s v="Discussions have taken place with our Treasury Advisors. Planned update to Audit Committee and Full Council as part of Mid-Year Treasury Update in November/December."/>
    <m/>
    <m/>
    <s v="On Track to be Achieved"/>
    <m/>
    <s v="Update Provided as part of Mid-Year Treasury Management Report."/>
    <m/>
    <m/>
    <x v="1"/>
    <m/>
    <s v="Completed in Quarter 3"/>
    <x v="0"/>
    <x v="1"/>
    <m/>
    <s v="VALUE FOR MONEY COUNCIL SERVICES"/>
    <x v="3"/>
  </r>
  <r>
    <s v="Not yet due"/>
    <m/>
    <s v="Review underway and cut to be taken following lastest tranche of meetings to end of September"/>
    <m/>
    <m/>
    <s v="On Track to be Achieved"/>
    <m/>
    <s v="Review completed and reported through CMT on 14th November for noting the existing engagement of LPA officers in various forums"/>
    <m/>
    <m/>
    <x v="1"/>
    <m/>
    <s v="Completed in Quarter 3"/>
    <x v="0"/>
    <x v="1"/>
    <m/>
    <s v="VALUE FOR MONEY COUNCIL SERVICES"/>
    <x v="4"/>
  </r>
  <r>
    <s v="On Track to be Achieved"/>
    <m/>
    <s v="Benchmarking information and base report for pre-application charging schedule under review"/>
    <m/>
    <m/>
    <s v="On Track to be Achieved"/>
    <m/>
    <s v="Reported through CMT and EDR signed in December with implementation of agreed charges in April 2018"/>
    <m/>
    <m/>
    <x v="1"/>
    <m/>
    <s v="Completed in Quarter 3"/>
    <x v="0"/>
    <x v="1"/>
    <m/>
    <s v="VALUE FOR MONEY COUNCIL SERVICES"/>
    <x v="4"/>
  </r>
  <r>
    <s v="Not yet due"/>
    <m/>
    <m/>
    <m/>
    <m/>
    <s v="Not yet due"/>
    <m/>
    <s v="Current contract extended until Town Hall relocation and cultural services review is complete"/>
    <m/>
    <m/>
    <x v="1"/>
    <m/>
    <s v="Completed in Quarter 3"/>
    <x v="0"/>
    <x v="1"/>
    <m/>
    <s v="VALUE FOR MONEY COUNCIL SERVICES"/>
    <x v="3"/>
  </r>
  <r>
    <s v="Not yet due"/>
    <m/>
    <m/>
    <m/>
    <m/>
    <s v="Not yet due"/>
    <m/>
    <s v="Improvements to processes for suppliers to register for specific categories of work to be considered during Quarter 4. _x000a__x000a_Building on the centralised management of the recently renewed agency recruitment procurement category, a contract for purchase of consumable items (e.g. cleaning materials, chemicals) has been implemented and this category is also now being monitored centrally."/>
    <m/>
    <m/>
    <x v="2"/>
    <s v="Opportunities for other categories of supplies / services for centralisation of procurement being investigated throughout Quarter 4. "/>
    <s v="Improvements to processes for suppliers to register for specific categories of work was implemented in Quarter 4 utilising the Council's Delta eSourcing procurement portal. Categories now advertised on the Council website now include Translation and Interpretation Services; Play Equipment Maintenance; Personal Protective Equipment; _x000a_Clothing; Surface Works – Play Area; Surface Works – Car Parks; Barriers and Fencing Repairs_x000a_"/>
    <x v="0"/>
    <x v="1"/>
    <m/>
    <s v="VALUE FOR MONEY COUNCIL SERVICES"/>
    <x v="3"/>
  </r>
  <r>
    <s v="Fully Achieved"/>
    <m/>
    <s v="Completed in Quarter 1"/>
    <m/>
    <m/>
    <s v="Fully Achieved"/>
    <m/>
    <s v="Completed in Quarter 1"/>
    <m/>
    <m/>
    <x v="1"/>
    <m/>
    <s v="Completed in Quarter 1"/>
    <x v="0"/>
    <x v="1"/>
    <m/>
    <s v="VALUE FOR MONEY COUNCIL SERVICES"/>
    <x v="3"/>
  </r>
  <r>
    <s v="Not yet due"/>
    <m/>
    <s v="Tender process has commenced and is due to close on 27th October, at which time the evaluation will be undertaken in order to appoint a contractor. "/>
    <m/>
    <m/>
    <s v="On Track to be Achieved"/>
    <m/>
    <s v="Contract was awarded December 2017 as follows:_x000a__x000a_Lot 1 Revenues and Benefits - PHD Mail Services_x000a__x000a_Lot 2 Elections Services - Electoral Reform Services_x000a__x000a_Contract will commence January 2018."/>
    <m/>
    <m/>
    <x v="1"/>
    <m/>
    <s v="Completed in Quarter 3"/>
    <x v="0"/>
    <x v="1"/>
    <m/>
    <s v="VALUE FOR MONEY COUNCIL SERVICES"/>
    <x v="3"/>
  </r>
  <r>
    <s v="Not yet due"/>
    <m/>
    <m/>
    <m/>
    <m/>
    <s v="Not yet due"/>
    <m/>
    <m/>
    <m/>
    <m/>
    <x v="4"/>
    <m/>
    <n v="1"/>
    <x v="0"/>
    <x v="1"/>
    <s v="Satisfaction of the Project Executive for both projects has achieved the milestones set, considering relevant financial, legal, procurement and project management contibutions to these projects. This is further demonstrated by these projects achieving their milestones and tracking within approved budgets. "/>
    <s v="VALUE FOR MONEY COUNCIL SERVICES"/>
    <x v="3"/>
  </r>
  <r>
    <s v="On Track to be Achieved"/>
    <m/>
    <s v="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
    <m/>
    <m/>
    <s v="On Track to be Achieved"/>
    <m/>
    <s v="Further information announced as part of the Local Government Finance Settlement in respect of the move to &quot;75% Business Rates Retention by 2020/21.  Consultation papers issued in late December, responses will be prepared and submitted next quarter."/>
    <m/>
    <m/>
    <x v="2"/>
    <m/>
    <s v="Responses to the latest round of consultation were completed this Quarter and Senior Officers continue to monitor developments and proactively engage wherever possible."/>
    <x v="0"/>
    <x v="1"/>
    <m/>
    <s v="VALUE FOR MONEY COUNCIL SERVICES"/>
    <x v="3"/>
  </r>
  <r>
    <s v="On Track to be Achieved"/>
    <m/>
    <n v="0.6"/>
    <n v="1.1200000000000001"/>
    <n v="2.7"/>
    <s v="On Track to be Achieved"/>
    <m/>
    <n v="0.68"/>
    <n v="1.79"/>
    <n v="2.6"/>
    <x v="2"/>
    <m/>
    <n v="1"/>
    <x v="11"/>
    <x v="1"/>
    <m/>
    <s v="VALUE FOR MONEY COUNCIL SERVICES"/>
    <x v="3"/>
  </r>
  <r>
    <s v="On Track to be Achieved"/>
    <m/>
    <s v="11 days"/>
    <s v="11 days"/>
    <s v="12 days"/>
    <s v="On Track to be Achieved"/>
    <m/>
    <s v="14 days "/>
    <n v="12.33"/>
    <n v="13"/>
    <x v="2"/>
    <m/>
    <s v="11 days"/>
    <x v="12"/>
    <x v="1"/>
    <m/>
    <s v="VALUE FOR MONEY COUNCIL SERVICES"/>
    <x v="3"/>
  </r>
  <r>
    <s v="Fully Achieved"/>
    <m/>
    <s v="Completed in Quarter 1"/>
    <m/>
    <m/>
    <s v="Fully Achieved"/>
    <m/>
    <s v="Completed in Quarter 1"/>
    <m/>
    <m/>
    <x v="1"/>
    <m/>
    <s v="Completed in Quarter 1"/>
    <x v="0"/>
    <x v="1"/>
    <m/>
    <s v="VALUE FOR MONEY COUNCIL SERVICES"/>
    <x v="3"/>
  </r>
  <r>
    <s v="Not yet due"/>
    <m/>
    <s v="Tenders for building works have been received by the project team and are being evaluated with a view to a contractor being appointed October 2017. "/>
    <m/>
    <m/>
    <s v="On Track to be Achieved"/>
    <m/>
    <s v="Work started on site November 2017. _x000a__x000a_Date for completion remains 16 March 2018."/>
    <m/>
    <m/>
    <x v="2"/>
    <m/>
    <s v="Works completed by Novus by 28th March as programmed. "/>
    <x v="0"/>
    <x v="1"/>
    <s v="Completion certificate signed 13th April as relevant parties weren’t able to meet until that date. Remaining work undertaken on site was through our own appointed contractors to install associated items: i) the fire suppression system in the server room and ii) the access control points. Additionally, all of these associated items have been completed ahead of the May 27th ‘official’ leaving date from the Maltsters. Novus remained on site early April to undertake the &quot;snagging&quot; process -considered a normal follow-up stage to any construction project and is covered by the retention monies/contract."/>
    <s v="VALUE FOR MONEY COUNCIL SERVICES"/>
    <x v="3"/>
  </r>
  <r>
    <s v="Fully Achieved"/>
    <m/>
    <s v="Completed in Quarter 1"/>
    <m/>
    <m/>
    <s v="Fully Achieved"/>
    <m/>
    <s v="Completed in Quarter 1"/>
    <m/>
    <m/>
    <x v="1"/>
    <m/>
    <s v="Completed in Quarter 1"/>
    <x v="0"/>
    <x v="1"/>
    <m/>
    <s v="VALUE FOR MONEY COUNCIL SERVICES"/>
    <x v="3"/>
  </r>
  <r>
    <s v="On Track to be Achieved"/>
    <m/>
    <s v="2 projects have passed the final stage and have had funding finalised but not claimed yet. 3 new applications received."/>
    <s v="14 Applications                                        11 projects through stage1                   5 projects  through to stage 3                   "/>
    <s v="At least 4 projects will have completed all 3 stages"/>
    <s v="On Track to be Achieved"/>
    <s v="On reaching  stage 3 then we are reliant on the group finalising their delivery "/>
    <s v="16 applications received_x000a_3 did not pass round 1 _x000a_1 did not pass round 2"/>
    <s v="3 projects have been completed.  "/>
    <s v="At least 4 projects will have completed all 3 stages"/>
    <x v="2"/>
    <s v="At least two more projects expected to move to the completed phase in January"/>
    <s v="4 more applications receieved (20 total)_x000a_4 from quarter 3 progressed to the second stage                                                                _x000a_5 projects supported to the final stage "/>
    <x v="13"/>
    <x v="1"/>
    <m/>
    <s v="VALUE FOR MONEY COUNCIL SERVICES"/>
    <x v="5"/>
  </r>
  <r>
    <s v="Not yet due"/>
    <m/>
    <m/>
    <m/>
    <m/>
    <s v="Not yet due"/>
    <s v="Review scheduled to be commenced in line with the target."/>
    <s v="To be completed in January 2018"/>
    <m/>
    <m/>
    <x v="4"/>
    <s v="Review scheduled to be commenced in line with the target."/>
    <s v="Completed and presented to Cabinet February 2018"/>
    <x v="0"/>
    <x v="1"/>
    <m/>
    <s v="VALUE FOR MONEY COUNCIL SERVICES"/>
    <x v="5"/>
  </r>
  <r>
    <s v="Fully Achieved"/>
    <m/>
    <s v="Completed in Quarter 1"/>
    <m/>
    <m/>
    <s v="Fully Achieved"/>
    <m/>
    <s v="Completed in Quarter 1"/>
    <m/>
    <m/>
    <x v="1"/>
    <m/>
    <s v="Completed in Quarter 1"/>
    <x v="0"/>
    <x v="1"/>
    <m/>
    <s v="VALUE FOR MONEY COUNCIL SERVICES"/>
    <x v="5"/>
  </r>
  <r>
    <s v="On Track to be Achieved"/>
    <m/>
    <s v="Website update completed with dedicated page for CCF and examples of how funding was spent is being populated."/>
    <m/>
    <m/>
    <s v="On Track to be Achieved"/>
    <s v="Process ongoing, next step is to link individual councillors to their CCF expenditure."/>
    <s v="Link to completed CCF projects page has now been inserted on each councillor's page "/>
    <m/>
    <m/>
    <x v="2"/>
    <m/>
    <s v="Continued to raise the public profile of CCF/NF projects through website updates."/>
    <x v="0"/>
    <x v="1"/>
    <s v="85% of  2017/18 CCF fund has been allocated.                                Neighbourhood Fund likely to be over subcribed for 2018/19 judging by the expresions of interetsts and applications already in the system"/>
    <s v="VALUE FOR MONEY COUNCIL SERVICES"/>
    <x v="5"/>
  </r>
  <r>
    <s v="On Track to be Achieved"/>
    <m/>
    <s v="Officer has started in their role and is providing support to the team on one day per week"/>
    <m/>
    <m/>
    <s v="Fully Achieved"/>
    <m/>
    <s v="Completed in Quarter 2._x000a__x000a_Officer embedded in team and continues to provide regular and valued contrbution to Planning Service responses"/>
    <m/>
    <m/>
    <x v="1"/>
    <m/>
    <s v="Completed in Quarter 2"/>
    <x v="0"/>
    <x v="1"/>
    <m/>
    <s v="VALUE FOR MONEY COUNCIL SERVICES"/>
    <x v="4"/>
  </r>
  <r>
    <s v="Not yet due"/>
    <m/>
    <m/>
    <m/>
    <m/>
    <s v="Not yet due"/>
    <m/>
    <s v="ESBC is still connected to the Public Sector Network and we continue to meet and exceed the current requirements of the PSN code of connection, whilst making adjustments as requested / directed by central government in preparation for changes in the way their services are delivered in the future. Maintaining our current level of PSN compliance will ensure that ESBC has a good start on meeting any future compliance requirements laid down by the cabinet office."/>
    <m/>
    <m/>
    <x v="1"/>
    <m/>
    <s v="Completed in Quarter 3"/>
    <x v="0"/>
    <x v="1"/>
    <m/>
    <s v="VALUE FOR MONEY COUNCIL SERVICES"/>
    <x v="3"/>
  </r>
  <r>
    <s v="On Track to be Achieved"/>
    <s v="Council Tax is on track, however we encountered a lack of willingness to sign up to e-services by ratepayers and benefit claimants. A further targeted approach is being planned for August/September to achieve target performance."/>
    <s v="a) 1090                                                                    _x000a_b) 59                                                                                                      _x000a_c) 147"/>
    <s v="a) 1,090 (73% of target)                                b) 59 (24% of target)                                       c) 147 (98% of target)"/>
    <s v="a) 1,500                                                                      _x000a_b) 250                                                                    _x000a_c) 150"/>
    <s v="On Track to be Achieved"/>
    <s v="b) Business Rates payers are being actively encouraged to sign up to e-services. During October, a further 102 ratepayers signed up to e-services, bringing the numbers signed up as at 31st October to 161 ratepayers."/>
    <s v="a) 1289                                                                                                                                                                                                                                                                 b) 163                                                          _x000a_c) 182_x000a__x000a_"/>
    <s v="a) 1289                                                                                                                                                                                                                                                                 b) 163                                                          _x000a_c) 182_x000a__x000a_"/>
    <s v="a) 1,500                                                                                                                                                                                                                                                                 b) 262                                                            c) 182_x000a__x000a_"/>
    <x v="2"/>
    <s v="Target is sum to date.                                                                       In January 2018 a further 99 business rates accounts were added to e-services, meaning both NNDR and Benefits have already exceeded the targets set.                                        "/>
    <s v="_x000a_a) 217                                                                 _x000a__x000a_b) 102                                                                   _x000a__x000a_c) 64"/>
    <x v="14"/>
    <x v="1"/>
    <m/>
    <s v="VALUE FOR MONEY COUNCIL SERVICES"/>
    <x v="3"/>
  </r>
  <r>
    <s v="Fully Achieved"/>
    <m/>
    <s v="Completed in Quarter 1"/>
    <m/>
    <m/>
    <s v="Fully Achieved"/>
    <m/>
    <s v="Completed in Quarter 1"/>
    <m/>
    <m/>
    <x v="1"/>
    <m/>
    <s v="Completed in Quarter 1"/>
    <x v="0"/>
    <x v="1"/>
    <m/>
    <s v="VALUE FOR MONEY COUNCIL SERVICES"/>
    <x v="6"/>
  </r>
  <r>
    <s v="Fully Achieved"/>
    <m/>
    <s v="Completed in Quarter 1"/>
    <m/>
    <m/>
    <s v="Fully Achieved"/>
    <m/>
    <s v="Completed in Quarter 1"/>
    <m/>
    <m/>
    <x v="1"/>
    <m/>
    <s v="Completed in Quarter 1"/>
    <x v="0"/>
    <x v="1"/>
    <m/>
    <s v="VALUE FOR MONEY COUNCIL SERVICES"/>
    <x v="6"/>
  </r>
  <r>
    <s v="Fully Achieved"/>
    <m/>
    <s v="Completed in Quarter 1"/>
    <m/>
    <m/>
    <s v="Fully Achieved"/>
    <m/>
    <s v="Completed in Quarter 1"/>
    <m/>
    <m/>
    <x v="1"/>
    <m/>
    <s v="Completed in Quarter 1"/>
    <x v="0"/>
    <x v="1"/>
    <m/>
    <s v="VALUE FOR MONEY COUNCIL SERVICES"/>
    <x v="6"/>
  </r>
  <r>
    <s v="On Track to be Achieved"/>
    <m/>
    <s v="Procurement of parking machines due to commence in October. Electric parking has been reviewed and at present is not a financially viable option for the Council."/>
    <m/>
    <m/>
    <s v="On Track to be Achieved"/>
    <m/>
    <s v="Procurement of new contactless machines completed in November 2017 in line with the target and new maintenance contract agreed for the remaining 16 machines"/>
    <m/>
    <m/>
    <x v="1"/>
    <m/>
    <s v="Completed in Quarter 3"/>
    <x v="0"/>
    <x v="1"/>
    <m/>
    <s v="VALUE FOR MONEY COUNCIL SERVICES"/>
    <x v="6"/>
  </r>
  <r>
    <s v="On Track to be Achieved"/>
    <m/>
    <s v="Project team set up to deliver DFGs in-house. Currently working on completing a tender document for a council approved contractor to deliver the works."/>
    <m/>
    <m/>
    <s v="On Track to be Achieved"/>
    <m/>
    <s v="CMT report completed for January 2018 recommending approval for the provision of an in-house DFG service from 19 March 2018 and the adoption of the Disabled Facilities Grants and Adaptations Policy"/>
    <m/>
    <m/>
    <x v="2"/>
    <m/>
    <s v="In house delivery of DFGs has been fully completed and implemented from 19th March 2018"/>
    <x v="0"/>
    <x v="1"/>
    <m/>
    <s v="VALUE FOR MONEY COUNCIL SERVICES"/>
    <x v="6"/>
  </r>
  <r>
    <s v="Not yet due"/>
    <m/>
    <s v="Report prepared for October CMT and Cabinet"/>
    <m/>
    <m/>
    <s v="On Track to be Achieved"/>
    <m/>
    <s v="Report on mobile working in building control considered by CMT and LDL. Agreed that mobile working in building control be held in abeyance and considered as part of a package for the procurement of a replacement back office system, in conjunction with planning services and land charges._x000a__x000a_Completed in October 2017."/>
    <m/>
    <m/>
    <x v="1"/>
    <m/>
    <s v="Completed in Quarter 3"/>
    <x v="0"/>
    <x v="1"/>
    <m/>
    <s v="VALUE FOR MONEY COUNCIL SERVICES"/>
    <x v="6"/>
  </r>
  <r>
    <m/>
    <m/>
    <m/>
    <m/>
    <m/>
    <m/>
    <m/>
    <m/>
    <m/>
    <m/>
    <x v="0"/>
    <m/>
    <m/>
    <x v="0"/>
    <x v="0"/>
    <m/>
    <m/>
    <x v="0"/>
  </r>
  <r>
    <s v="On Track to be Achieved"/>
    <m/>
    <s v="Completed in Quarter 2._x000a__x000a_Tenant/trader mix reviewed and casual trader rent incentives agreed."/>
    <m/>
    <m/>
    <s v="Fully Achieved"/>
    <m/>
    <s v="Completed in Quarter 2."/>
    <m/>
    <m/>
    <x v="1"/>
    <m/>
    <s v="Completed in Quarter 3"/>
    <x v="0"/>
    <x v="1"/>
    <m/>
    <s v="PROMOTING LOCAL ECONOMIC GROWTH"/>
    <x v="1"/>
  </r>
  <r>
    <s v="Fully Achieved"/>
    <m/>
    <s v="Completed in Quarter 1"/>
    <m/>
    <m/>
    <s v="Fully Achieved"/>
    <m/>
    <s v="Completed in Quarter 1"/>
    <m/>
    <m/>
    <x v="1"/>
    <m/>
    <s v="Completed in Quarter 1"/>
    <x v="0"/>
    <x v="1"/>
    <m/>
    <s v="PROMOTING LOCAL ECONOMIC GROWTH"/>
    <x v="1"/>
  </r>
  <r>
    <s v="On Track to be Achieved"/>
    <m/>
    <n v="5"/>
    <n v="16"/>
    <n v="25"/>
    <s v="On Track to be Achieved"/>
    <m/>
    <n v="7"/>
    <n v="23"/>
    <n v="25"/>
    <x v="1"/>
    <m/>
    <n v="8"/>
    <x v="15"/>
    <x v="1"/>
    <m/>
    <s v="PROMOTING LOCAL ECONOMIC GROWTH"/>
    <x v="1"/>
  </r>
  <r>
    <s v="On Track to be Achieved"/>
    <m/>
    <n v="0.8"/>
    <n v="0.8"/>
    <n v="0.8"/>
    <s v="On Track to be Achieved"/>
    <m/>
    <n v="0.82"/>
    <n v="0.82"/>
    <n v="0.8"/>
    <x v="2"/>
    <m/>
    <n v="0.83"/>
    <x v="16"/>
    <x v="1"/>
    <m/>
    <s v="PROMOTING LOCAL ECONOMIC GROWTH"/>
    <x v="1"/>
  </r>
  <r>
    <s v="Fully Achieved"/>
    <s v="The Council is no longer delivering a self-build scheme. However it is still seeking to support the delivery of housing development at the site at Lynwood Road, Branston. "/>
    <s v="Completed in Quarter 1"/>
    <m/>
    <m/>
    <s v="Fully Achieved"/>
    <m/>
    <s v="Completed in Quarter 1"/>
    <m/>
    <m/>
    <x v="1"/>
    <m/>
    <s v="Completed in Quarter 1"/>
    <x v="0"/>
    <x v="1"/>
    <m/>
    <s v="PROMOTING LOCAL ECONOMIC GROWTH"/>
    <x v="7"/>
  </r>
  <r>
    <s v="Fully Achieved"/>
    <m/>
    <s v="All ecological surveys for this site have now been completed."/>
    <m/>
    <m/>
    <s v="Fully Achieved"/>
    <m/>
    <s v="Completed in Quarter 2"/>
    <m/>
    <m/>
    <x v="1"/>
    <m/>
    <s v="Completed in Quarter 2"/>
    <x v="0"/>
    <x v="1"/>
    <m/>
    <s v="PROMOTING LOCAL ECONOMIC GROWTH"/>
    <x v="7"/>
  </r>
  <r>
    <s v="On Track to be Achieved"/>
    <m/>
    <s v="The planning application for this site is currently being developed and will be submitted before the end of October."/>
    <m/>
    <m/>
    <s v="On Track to be Achieved"/>
    <m/>
    <s v="The planning application was submitted in October 2017."/>
    <m/>
    <m/>
    <x v="1"/>
    <m/>
    <s v="Completed in Quarter 3"/>
    <x v="0"/>
    <x v="1"/>
    <m/>
    <s v="PROMOTING LOCAL ECONOMIC GROWTH"/>
    <x v="7"/>
  </r>
  <r>
    <s v="Not yet due"/>
    <m/>
    <m/>
    <m/>
    <m/>
    <s v="Not yet due"/>
    <m/>
    <m/>
    <m/>
    <m/>
    <x v="4"/>
    <m/>
    <s v="The site was marketed throughout the course of Q4 and a preferred developer was identified."/>
    <x v="0"/>
    <x v="1"/>
    <s v="Subject to a clarification process"/>
    <s v="PROMOTING LOCAL ECONOMIC GROWTH"/>
    <x v="7"/>
  </r>
  <r>
    <s v="Deleted"/>
    <m/>
    <m/>
    <m/>
    <m/>
    <s v="Deleted"/>
    <m/>
    <m/>
    <m/>
    <m/>
    <x v="5"/>
    <m/>
    <m/>
    <x v="0"/>
    <x v="5"/>
    <m/>
    <s v="PROMOTING LOCAL ECONOMIC GROWTH"/>
    <x v="7"/>
  </r>
  <r>
    <s v="Not yet due"/>
    <m/>
    <m/>
    <m/>
    <m/>
    <s v="Not yet due"/>
    <m/>
    <m/>
    <m/>
    <m/>
    <x v="4"/>
    <m/>
    <s v="Planning application submitted by the developer towards the end of the 2017/18 financial year, therefore insufficient time was available for an appropriate target to be set and delivered on ahead of the year end. Target deferred to 2018/19 Corporate Plan (PLEG10)."/>
    <x v="0"/>
    <x v="6"/>
    <m/>
    <s v="PROMOTING LOCAL ECONOMIC GROWTH"/>
    <x v="7"/>
  </r>
  <r>
    <s v="Not yet due"/>
    <m/>
    <s v="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
    <m/>
    <m/>
    <s v="Fully Achieved"/>
    <m/>
    <s v="Completed in Quarter 2"/>
    <m/>
    <m/>
    <x v="1"/>
    <m/>
    <s v="Completed in Quarter 2"/>
    <x v="0"/>
    <x v="1"/>
    <m/>
    <s v="PROMOTING LOCAL ECONOMIC GROWTH"/>
    <x v="7"/>
  </r>
  <r>
    <s v="On Track to be Achieved"/>
    <s v="Further jobs fairs to delivered in subsequent quarters. "/>
    <s v="Two jobs fairs have now been successfully delivered, most recently on 8th September 2017."/>
    <m/>
    <m/>
    <s v="On Track to be Achieved"/>
    <m/>
    <s v="Two job fairs have been dellivered with the third occuring in Q4."/>
    <n v="2"/>
    <n v="3"/>
    <x v="2"/>
    <m/>
    <s v="Three job fairs have now been delivered, most recently on 9th March 2018."/>
    <x v="17"/>
    <x v="1"/>
    <m/>
    <s v="PROMOTING LOCAL ECONOMIC GROWTH"/>
    <x v="7"/>
  </r>
  <r>
    <s v="Not yet due"/>
    <m/>
    <m/>
    <m/>
    <m/>
    <s v="Not yet due"/>
    <m/>
    <s v="DCLG live tables interrogated and rate of appeals is significantly below intended levels for designation.  Further refinement to be undertaken during Q4"/>
    <m/>
    <m/>
    <x v="2"/>
    <m/>
    <s v="Baseline established._x000a__x000a_Figures for 1/4/2017 to  31/3/2018:_x000a__x000a_Appeals: 15_x000a_Applications: 1505_x000a__x000a_"/>
    <x v="0"/>
    <x v="1"/>
    <m/>
    <s v="PROMOTING LOCAL ECONOMIC GROWTH"/>
    <x v="4"/>
  </r>
  <r>
    <s v="On Track to be Achieved"/>
    <m/>
    <s v="Neighbourhood Plan Referenda will be delivered once they are agreed by Cabinet._x000a__x000a_Plans are being developed for the following areas:_x000a__x000a_Winshill, Shobnall, Abbots Bromley and Rolleston"/>
    <m/>
    <m/>
    <s v="On Track to be Achieved"/>
    <m/>
    <s v="Neighbourhood Plan Referenda will be delivered once they are agreed by Cabinet._x000a__x000a_Plans are being developed for the following areas:_x000a__x000a_Winshill, Shobnall, Abbots Bromley and Rolleston"/>
    <m/>
    <m/>
    <x v="2"/>
    <m/>
    <s v="Winshill Neighbourhood Planning Referendum held on 25th January 2018, completed in accordance with the statutory requirements. _x000a__x000a_"/>
    <x v="0"/>
    <x v="1"/>
    <s v="Shobnall NPR scheduled to be held in June 2018"/>
    <s v="PROMOTING LOCAL ECONOMIC GROWTH"/>
    <x v="3"/>
  </r>
  <r>
    <s v="On Track to be Achieved"/>
    <m/>
    <s v="8 Applications; 7 within time = 88%"/>
    <s v="12 Applications; 11 within time = 92%_x000a__x000a_SECOND QUARTILE"/>
    <s v="On track to achieve Top Quartile position by year end in line with the target"/>
    <s v="On Track to be Achieved"/>
    <m/>
    <s v="12 Applications; all within time = 100%"/>
    <s v="24 Applications of which 23 within time    = 96%_x000a__x000a_Second Quartile"/>
    <s v="Still achievable to year end with applications coming forward and precise target changing quarterly. "/>
    <x v="2"/>
    <m/>
    <s v="4 Applications; all within time = 100%"/>
    <x v="18"/>
    <x v="1"/>
    <m/>
    <s v="PROMOTING LOCAL ECONOMIC GROWTH"/>
    <x v="4"/>
  </r>
  <r>
    <s v="On Track to be Achieved"/>
    <m/>
    <s v="64 Applications; 60 within time = 94% "/>
    <s v="126 Applications; 119 within time = 94%_x000a__x000a_TOP QUARTILE"/>
    <s v="On track to achieve Top Quartile position by year end in line with the target"/>
    <s v="On Track to be Achieved"/>
    <m/>
    <s v="86 Applications; 80 within time = 93%"/>
    <s v="212 Applications of which 199 within time = 94%_x000a__x000a_Top Quartile"/>
    <m/>
    <x v="2"/>
    <m/>
    <s v="84 Applications; 77 within time = 92%"/>
    <x v="19"/>
    <x v="1"/>
    <m/>
    <s v="PROMOTING LOCAL ECONOMIC GROWTH"/>
    <x v="4"/>
  </r>
  <r>
    <s v="On Track to be Achieved"/>
    <m/>
    <s v="144 Applications; 143 within time = 99%"/>
    <s v="259 Applications; 255 within time = 98%_x000a__x000a_TOP QUARTILE"/>
    <s v="On track to achieve Top Quartile position by year end in line with the target"/>
    <s v="On Track to be Achieved"/>
    <m/>
    <s v="141 Applications; 136 within time = 96%"/>
    <s v="400 Applications of which 391 within time = 98%_x000a__x000a_Top Quartile"/>
    <m/>
    <x v="2"/>
    <m/>
    <s v="137 Applications; 131 within time = 96%"/>
    <x v="20"/>
    <x v="1"/>
    <m/>
    <s v="PROMOTING LOCAL ECONOMIC GROWTH"/>
    <x v="4"/>
  </r>
  <r>
    <s v="On Track to be Achieved"/>
    <m/>
    <s v="Winshill examination completed and moving forward to referendum.  Shobnall consultation underway closng early October"/>
    <m/>
    <m/>
    <s v="On Track to be Achieved"/>
    <m/>
    <s v="Date set for Winshill referendum - 25th January 2018.  Shobnall examination undertaken and report received in December.  Further discussions with Shobnall NP group on Examiner's recommended changes with meeting anticipated w/e 26/1/18. "/>
    <m/>
    <m/>
    <x v="3"/>
    <s v="The Council is working with the Shobnall Neighbourhood Plan Group to move things forward as quickly as possible. Discussions are ongoing over recommendations before the Shobnall NP group can agree the Plan. The Council is continuing to supporting the Shobnall NP in taking the inspectors recommendations forward. It is anticipated that a referendum will be undertaken in the spring of 2018. "/>
    <s v="Winshill Neighbourhood Planning Referendum held on 25th January 2018._x000a__x000a_The Shobnall NP Inspector's Report led to delays whilst the NP Group considered options available for taking the plan forwards to referenda. The referendum is due in June 2018. _x000a_"/>
    <x v="21"/>
    <x v="2"/>
    <m/>
    <s v="PROMOTING LOCAL ECONOMIC GROWTH"/>
    <x v="4"/>
  </r>
  <r>
    <s v="On Track to be Achieved"/>
    <m/>
    <s v="Feedback from consultation incorporated into final draft. SPD approved by EDR in September."/>
    <m/>
    <m/>
    <s v="Fully Achieved"/>
    <m/>
    <s v="Completed in Quarter 2"/>
    <m/>
    <m/>
    <x v="1"/>
    <m/>
    <s v="Completed in Quarter 2"/>
    <x v="0"/>
    <x v="1"/>
    <m/>
    <s v="PROMOTING LOCAL ECONOMIC GROWTH"/>
    <x v="4"/>
  </r>
  <r>
    <s v="On Track to be Achieved"/>
    <m/>
    <s v="Consultant engaged in baseline work and liaison with community and sports clubs.  Open space assessment received in draft end of September for review"/>
    <m/>
    <m/>
    <s v="On Track to be Achieved"/>
    <m/>
    <s v="Reports on track to be completed February 2018 and the Playing Pitch Strategy in March."/>
    <m/>
    <m/>
    <x v="2"/>
    <m/>
    <s v="Work carried out in accordance with 2017/18 milestones. "/>
    <x v="0"/>
    <x v="1"/>
    <s v="Open spaces work has been commissioned and the on site survey work has been ongoing during the first quarter 2018. This work is on target for completion  in 2018/19."/>
    <s v="PROMOTING LOCAL ECONOMIC GROWTH"/>
    <x v="4"/>
  </r>
  <r>
    <s v="Not yet due"/>
    <m/>
    <s v="Annual visit from HM Land Registry in September. HM Land Register gathered data how ESBC hold their LLC's Register. Migration start date has been postponed until 2018. Further updates will be provided at their Conference in November at Liverpool. "/>
    <m/>
    <m/>
    <s v="On Track to be Achieved"/>
    <m/>
    <s v="_x000a_The Council is waiting for HMLR to make an announcement with further information and timescales for the transfer of the Local Land Charges Register to the Land Registry. Background preparatory work remains ongoing, for example data / demand sharing with HMLR. _x000a_"/>
    <m/>
    <m/>
    <x v="2"/>
    <m/>
    <s v="_x000a_The Council is waiting for HMLR to make an announcement with further information and timescales for the Council's formal transfer of the Local Land Charges Register to the Land Registry. Background preparatory work remains ongoing in line with the requirements._x000a_"/>
    <x v="0"/>
    <x v="1"/>
    <m/>
    <s v="PROMOTING LOCAL ECONOMIC GROWTH"/>
    <x v="4"/>
  </r>
  <r>
    <s v="Fully Achieved"/>
    <s v="Outcome of review was to close the service. Consultation took place May-June and date of closure confirmed as 21/07/2017."/>
    <s v="Completed in Quarter 1"/>
    <m/>
    <m/>
    <s v="Fully Achieved"/>
    <m/>
    <s v="Completed in Quarter 1."/>
    <m/>
    <m/>
    <x v="1"/>
    <m/>
    <s v="Completed in Quarter 1"/>
    <x v="0"/>
    <x v="1"/>
    <m/>
    <s v="PROMOTING LOCAL ECONOMIC GROWTH"/>
    <x v="3"/>
  </r>
  <r>
    <m/>
    <m/>
    <m/>
    <m/>
    <m/>
    <m/>
    <m/>
    <m/>
    <m/>
    <m/>
    <x v="0"/>
    <m/>
    <m/>
    <x v="0"/>
    <x v="0"/>
    <m/>
    <m/>
    <x v="0"/>
  </r>
  <r>
    <s v="On Track to be Achieved"/>
    <m/>
    <s v="A number of disability sport activities and events have been deliver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
    <m/>
    <m/>
    <s v="On Track to be Achieved"/>
    <m/>
    <s v="A number of Disability Sport projects continue to be delivered in Quarter 3, Able Too United, Inclusive Cycling, afterschool club at Fountains and Rebound Therapy. Funding has been applied for to extend the Rebound Therapy sessions into another day, we are waiting for the outcome. The Sports Development Team carried out a 2 week intense diversionary actiivty in Uttoxeter, following a number of ASB issues. Reasonable successes, to our knowledge, no further issues of ASB recorded."/>
    <m/>
    <m/>
    <x v="2"/>
    <m/>
    <s v="The disability sport offer continues to be the same as Qtr 3, with Able Too United, Inclusive Cycling, Fountains School and Rebound Therapy being delivered. We have been successful in our funding application mentioned in Qtr 3, therefore a new Rebound Therapy session will be planned for 2018-19. _x000a__x000a_Over the course of the year there have been a number of I-Dance and Art sessions: _x000a__x000a_Art Cafe: 36 session over last year (432 attendees Not including carers)_x000a__x000a_I-dance: 36 sessions plus 4 rehearsals and 2 performances._x000a__x000a_Re-Balance: 36 sessions_x000a_"/>
    <x v="0"/>
    <x v="1"/>
    <m/>
    <s v="PROTECTING AND STRENGTHENING COMMUNITIES"/>
    <x v="1"/>
  </r>
  <r>
    <s v="On Track to be Achieved"/>
    <m/>
    <s v="Although external funding is still being sought, the campaign was rolled out at the beginning of September, with over 100 sixty plus residents signing up in the first 4 weeks."/>
    <m/>
    <m/>
    <s v="On Track to be Achieved"/>
    <m/>
    <s v="Phase 2 of this campaign will be rolled out from Quarter 4. Including more ways sixty plus residents can get active, whilst also highlighting the positive effects physical activity can have on mental health. This will include partnership working."/>
    <m/>
    <m/>
    <x v="2"/>
    <m/>
    <s v="Phase 2 of this campaign is being rolled out as planned, including more ways sixty plus residents can get active, whilst also highlighting the positive effects physical activity can have on mental health."/>
    <x v="0"/>
    <x v="1"/>
    <s v="We were unsuccessful in obtaining funding from Sport England, but we still developed and ran the campaigns."/>
    <s v="PROTECTING AND STRENGTHENING COMMUNITIES"/>
    <x v="1"/>
  </r>
  <r>
    <s v="Not yet due"/>
    <m/>
    <m/>
    <m/>
    <m/>
    <s v="Not yet due"/>
    <m/>
    <s v="The Inclusive Fitness Initiative assessment was completed on the 15th November. The accreditation has been awarded to the facility for 3 years. "/>
    <m/>
    <m/>
    <x v="1"/>
    <m/>
    <s v="Completed in Quarter 3"/>
    <x v="0"/>
    <x v="1"/>
    <m/>
    <s v="PROTECTING AND STRENGTHENING COMMUNITIES"/>
    <x v="1"/>
  </r>
  <r>
    <s v="Fully Achieved"/>
    <m/>
    <s v="Completed in Quarter 1"/>
    <m/>
    <m/>
    <s v="Fully Achieved"/>
    <m/>
    <s v="Completed in Quarter 1"/>
    <m/>
    <m/>
    <x v="1"/>
    <m/>
    <s v="Completed in Quarter 1"/>
    <x v="0"/>
    <x v="1"/>
    <m/>
    <s v="PROTECTING AND STRENGTHENING COMMUNITIES"/>
    <x v="1"/>
  </r>
  <r>
    <s v="On Track to be Achieved"/>
    <m/>
    <s v="Review scheduled to be presented to Cabinet in October"/>
    <m/>
    <m/>
    <s v="On Track to be Achieved"/>
    <m/>
    <s v="Review completed and presented to Cabinet in October. New charges to come into effect from April 2018"/>
    <m/>
    <m/>
    <x v="1"/>
    <m/>
    <s v="Completed in Quarter 3"/>
    <x v="0"/>
    <x v="1"/>
    <m/>
    <s v="PROTECTING AND STRENGTHENING COMMUNITIES"/>
    <x v="1"/>
  </r>
  <r>
    <s v="On Track to be Achieved"/>
    <m/>
    <s v="Review scheduled to be presented to Cabinet in October"/>
    <m/>
    <m/>
    <s v="On Track to be Achieved"/>
    <m/>
    <s v="Review completed and operational changes to be implemented in 2018/19"/>
    <m/>
    <m/>
    <x v="1"/>
    <m/>
    <s v="Completed in Quarter 3"/>
    <x v="0"/>
    <x v="1"/>
    <m/>
    <s v="PROTECTING AND STRENGTHENING COMMUNITIES"/>
    <x v="1"/>
  </r>
  <r>
    <s v="Fully Achieved"/>
    <m/>
    <s v="Completed in Quarter 1"/>
    <m/>
    <m/>
    <s v="Fully Achieved"/>
    <m/>
    <s v="Completed in Quarter 1"/>
    <m/>
    <m/>
    <x v="1"/>
    <m/>
    <s v="Completed in Quarter 1"/>
    <x v="0"/>
    <x v="1"/>
    <m/>
    <s v="PROTECTING AND STRENGTHENING COMMUNITIES"/>
    <x v="1"/>
  </r>
  <r>
    <s v="On Track to be Achieved"/>
    <m/>
    <s v="Report scheduled for Cabinet in quarter 4 that will set out the proposals relating to this target."/>
    <m/>
    <m/>
    <s v="On Track to be Achieved"/>
    <m/>
    <s v="Research undertaken in preparation for quarter 4."/>
    <m/>
    <m/>
    <x v="2"/>
    <m/>
    <s v="Report presented to Cabinet in March setting out a tiered approach to managing open spaces through the Green Flag and RHS award schemes respectively"/>
    <x v="0"/>
    <x v="1"/>
    <m/>
    <s v="PROTECTING AND STRENGTHENING COMMUNITIES"/>
    <x v="1"/>
  </r>
  <r>
    <s v="Not yet due"/>
    <m/>
    <s v="All 3 local areas achieved gold at the annual in Bloom awards. "/>
    <m/>
    <m/>
    <s v="Fully Achieved"/>
    <m/>
    <s v="Completed in Quarter 2"/>
    <m/>
    <m/>
    <x v="1"/>
    <m/>
    <s v="Completed in Quarter 2"/>
    <x v="0"/>
    <x v="1"/>
    <m/>
    <s v="PROTECTING AND STRENGTHENING COMMUNITIES"/>
    <x v="1"/>
  </r>
  <r>
    <s v="Fully Achieved"/>
    <m/>
    <s v="Completed in Quarter 1"/>
    <m/>
    <m/>
    <s v="Fully Achieved"/>
    <m/>
    <s v="Completed in Quarter 1"/>
    <m/>
    <m/>
    <x v="1"/>
    <m/>
    <s v="Completed in Quarter 1"/>
    <x v="0"/>
    <x v="1"/>
    <m/>
    <s v="PROTECTING AND STRENGTHENING COMMUNITIES"/>
    <x v="1"/>
  </r>
  <r>
    <s v="Not yet due"/>
    <m/>
    <s v="0% April - July"/>
    <m/>
    <m/>
    <s v="On Track to be Achieved"/>
    <m/>
    <s v="0% Aug - Nov"/>
    <m/>
    <m/>
    <x v="2"/>
    <m/>
    <n v="0"/>
    <x v="22"/>
    <x v="1"/>
    <m/>
    <s v="PROTECTING AND STRENGTHENING COMMUNITIES"/>
    <x v="2"/>
  </r>
  <r>
    <s v="Not yet due"/>
    <m/>
    <s v="0% April - July"/>
    <m/>
    <m/>
    <s v="On Track to be Achieved"/>
    <m/>
    <s v="0% Aug - Nov"/>
    <m/>
    <m/>
    <x v="2"/>
    <m/>
    <n v="0"/>
    <x v="22"/>
    <x v="1"/>
    <m/>
    <s v="PROTECTING AND STRENGTHENING COMMUNITIES"/>
    <x v="2"/>
  </r>
  <r>
    <s v="Not yet due"/>
    <m/>
    <s v="0% April - July"/>
    <m/>
    <m/>
    <s v="On Track to be Achieved"/>
    <m/>
    <s v="0% Aug - Nov"/>
    <m/>
    <m/>
    <x v="2"/>
    <m/>
    <n v="0"/>
    <x v="22"/>
    <x v="1"/>
    <m/>
    <s v="PROTECTING AND STRENGTHENING COMMUNITIES"/>
    <x v="2"/>
  </r>
  <r>
    <s v="Not yet due"/>
    <m/>
    <s v="0% April - July"/>
    <m/>
    <m/>
    <s v="On Track to be Achieved"/>
    <m/>
    <s v="0% Aug – Nov"/>
    <m/>
    <m/>
    <x v="2"/>
    <m/>
    <n v="0"/>
    <x v="22"/>
    <x v="1"/>
    <m/>
    <s v="PROTECTING AND STRENGTHENING COMMUNITIES"/>
    <x v="2"/>
  </r>
  <r>
    <s v="Not yet due"/>
    <m/>
    <m/>
    <m/>
    <m/>
    <s v="Not yet due"/>
    <m/>
    <s v="Gold Awards received for Bradley Street, Bramshall Road, Duke Street and Stapenhill Gardens."/>
    <m/>
    <m/>
    <x v="1"/>
    <m/>
    <s v="Completed in Quarter 3"/>
    <x v="0"/>
    <x v="1"/>
    <m/>
    <s v="PROTECTING AND STRENGTHENING COMMUNITIES"/>
    <x v="2"/>
  </r>
  <r>
    <s v="On Track to be Achieved"/>
    <m/>
    <s v="117.75kg - estimated"/>
    <s v="242.25kg - estimated"/>
    <s v="455kg"/>
    <s v="On Track to be Achieved"/>
    <m/>
    <s v="121.75kg - estimated"/>
    <s v="367.15kg - estimated"/>
    <s v="488kg_x000a_National residual waste tonnages have been steadily increasing and this trend is reflected in ESBCs figures. Work is being undertaken to establish a countywide funding mechanism to promote recycling and waste minimisation."/>
    <x v="3"/>
    <m/>
    <s v="120.36kg - estimated"/>
    <x v="23"/>
    <x v="7"/>
    <s v="Countywide, residual waste levels are increasing. This will be a key factor in the production of a Staffordshire Waste Strategy for 2020 and beyond. The Council will also introduce a new communications plan in 2018/19 to continue to increase public awareness of recycling and other environmental issues (as per 2018/19 Corporate Plan target PSC24). "/>
    <s v="PROTECTING AND STRENGTHENING COMMUNITIES"/>
    <x v="2"/>
  </r>
  <r>
    <s v="On Track to be Achieved"/>
    <m/>
    <s v="50.79% - estimated"/>
    <s v="51.02% - estimated"/>
    <n v="0.5"/>
    <s v="On Track to be Achieved"/>
    <m/>
    <s v="42.72% - estimated"/>
    <s v="48.08% - estimated"/>
    <s v="This year has seen a significant decrease in garden waste tonnages as a result of weather conditions. This affects recycling performance. However, end of year figure is likely to be on target."/>
    <x v="2"/>
    <m/>
    <s v="35.24% - estimated "/>
    <x v="24"/>
    <x v="3"/>
    <s v="There has been a significant reduction in the amount of garden waste collected this year due to the weather conditions. By comparison to last year, tonnages were down by over 10%, which has an impact on recycling performance."/>
    <s v="PROTECTING AND STRENGTHENING COMMUNITIES"/>
    <x v="2"/>
  </r>
  <r>
    <s v="On Track to be Achieved"/>
    <m/>
    <s v="Undergoing process mapping exercise to measure implications. Preparing for soft market testing of the Private Rented Sector. Statutory Code that will guide implementation due to be released by the CLG in autumn."/>
    <m/>
    <m/>
    <s v="On Track to be Achieved"/>
    <m/>
    <s v="Developed a blended approach of 4 programmes based on soft market testing and a forecasting exercise.  "/>
    <m/>
    <m/>
    <x v="2"/>
    <s v="Delivered brief presentation on proposals to the leadership, approval given to develop a full business case"/>
    <s v="Approval obtained for all 4 programmes, 3 of which were agreed at Cabinet on 12th February 2018."/>
    <x v="0"/>
    <x v="1"/>
    <m/>
    <s v="PROTECTING AND STRENGTHENING COMMUNITIES"/>
    <x v="7"/>
  </r>
  <r>
    <s v="On Track to be Achieved"/>
    <m/>
    <s v="Currently at 97%"/>
    <m/>
    <m/>
    <s v="On Track to be Achieved"/>
    <m/>
    <s v="Currently at 97%"/>
    <m/>
    <m/>
    <x v="2"/>
    <m/>
    <s v="People making housing enquiries received same day advice and assistance in 97% of cases over the past year."/>
    <x v="25"/>
    <x v="1"/>
    <m/>
    <s v="PROTECTING AND STRENGTHENING COMMUNITIES"/>
    <x v="7"/>
  </r>
  <r>
    <s v="On Track to be Achieved"/>
    <m/>
    <s v="Currently at 3.8 days"/>
    <m/>
    <m/>
    <s v="On Track to be Achieved"/>
    <m/>
    <s v="Currently at 3.8 days"/>
    <m/>
    <m/>
    <x v="2"/>
    <m/>
    <s v="Average waiting time for the year is 4.2 days."/>
    <x v="26"/>
    <x v="1"/>
    <m/>
    <s v="PROTECTING AND STRENGTHENING COMMUNITIES"/>
    <x v="7"/>
  </r>
  <r>
    <s v="On Track to be Achieved"/>
    <m/>
    <s v="Burton YMCA report that the target is being met, corroborated by our contacts with the relevant parties. Some notable successes in recent quarter with entrenched rough sleepers."/>
    <m/>
    <m/>
    <s v="On Track to be Achieved"/>
    <m/>
    <s v="Burton YMCA report that the target is being met._x000a__x000a_Provided comprehensive assistance in conducting the rough sleeper count In November. YMCA opened a Night Shelter on 1 December so work is focussing on ensuring it is accessed, and assisting occupants in securing move on. "/>
    <m/>
    <m/>
    <x v="2"/>
    <s v="Night Shelter will remain open until the 31 March 2018."/>
    <s v="Burton YMCA report that this target has been met. "/>
    <x v="0"/>
    <x v="1"/>
    <s v="Burton YMCA operated the Night Shelter for the entirety of this quarter, therefore the majority of rough sleepers were accessing this provision. "/>
    <s v="PROTECTING AND STRENGTHENING COMMUNITIES"/>
    <x v="7"/>
  </r>
  <r>
    <s v="On Track to be Achieved"/>
    <s v="Actions set out in the business plan to be implemented following approval, and are subject to review after 12 months."/>
    <s v="Approved at Cabinet on 17th July 2017, early stages of implementation."/>
    <m/>
    <m/>
    <s v="Fully Achieved"/>
    <m/>
    <s v="Completed in Quarter 2."/>
    <m/>
    <m/>
    <x v="1"/>
    <m/>
    <s v="Completed in Quarter 2"/>
    <x v="0"/>
    <x v="1"/>
    <m/>
    <s v="PROTECTING AND STRENGTHENING COMMUNITIES"/>
    <x v="7"/>
  </r>
  <r>
    <s v="Fully Achieved"/>
    <m/>
    <s v="Completed in Quarter 1."/>
    <m/>
    <m/>
    <s v="Fully Achieved"/>
    <m/>
    <s v="Completed in Quarter 1."/>
    <m/>
    <m/>
    <x v="1"/>
    <m/>
    <s v="Completed in Quarter 1"/>
    <x v="0"/>
    <x v="1"/>
    <m/>
    <s v="PROTECTING AND STRENGTHENING COMMUNITIES"/>
    <x v="7"/>
  </r>
  <r>
    <s v="Fully Achieved"/>
    <m/>
    <s v="Completed in Quarter 1"/>
    <m/>
    <m/>
    <s v="Fully Achieved"/>
    <m/>
    <s v="Completed in Quarter 1"/>
    <m/>
    <m/>
    <x v="1"/>
    <m/>
    <s v="Completed in Quarter 1"/>
    <x v="0"/>
    <x v="1"/>
    <m/>
    <s v="PROTECTING AND STRENGTHENING COMMUNITIES"/>
    <x v="3"/>
  </r>
  <r>
    <s v="On Track to be Achieved"/>
    <m/>
    <s v="Draft register prpared for consideration and publication taking account fo statutory timescales.  CMT first in October"/>
    <m/>
    <m/>
    <s v="On Track to be Achieved"/>
    <m/>
    <s v="Brownfield register taken through internal processes and EDR signed leading to publication and national acknowledgement by PAS and others. Response provided on Planning for Homes Consultation following key officer/member briefing"/>
    <m/>
    <m/>
    <x v="2"/>
    <m/>
    <s v="All necessary work carried completed in accordance with a legislative changes  and requirements. "/>
    <x v="0"/>
    <x v="1"/>
    <s v="Numerous documents have been published by the Government over the 2017/18 corporate year and the Plannign services team have responded by submitting formal responses. "/>
    <s v="PROTECTING AND STRENGTHENING COMMUNITIES"/>
    <x v="4"/>
  </r>
  <r>
    <s v="On Track to be Achieved"/>
    <m/>
    <s v="Annual Monitoring Report drafted and  to be reported to CMT in October"/>
    <m/>
    <m/>
    <s v="On Track to be Achieved"/>
    <m/>
    <s v="AMR published."/>
    <m/>
    <m/>
    <x v="2"/>
    <m/>
    <s v="EDR publishing mid year report re 5YHLS information completed in January 2018, and update referenced in Member Briefing. Information available via the website."/>
    <x v="0"/>
    <x v="1"/>
    <m/>
    <s v="PROTECTING AND STRENGTHENING COMMUNITIES"/>
    <x v="4"/>
  </r>
  <r>
    <s v="Completed Behind Schedule"/>
    <s v="Availability of required attendees led to the workshop being held slightly behind schedule, following postponement of original workshop date which clashed with the General Election. Delay does not have any material impact on the delivery of project milestones."/>
    <s v="Stakeholder Workshop successfully held on Friday 14th July 2017."/>
    <m/>
    <m/>
    <s v="Completed Behind Schedule"/>
    <s v="Workshop originally scheduled for 8th June 2017, however the General Election was subsequently called for that same day, leading to the postponement of the workshop. Delay does not have any material impact on the delivery of project milestones."/>
    <s v="Stakeholder Workshop successfully held on Friday 14th July 2017."/>
    <m/>
    <m/>
    <x v="6"/>
    <m/>
    <s v="Stakeholder Workshop successfully held on Friday 14th July 2017."/>
    <x v="0"/>
    <x v="8"/>
    <s v="Workshop originally scheduled for 8th June 2017, however the General Election was subsequently called for that same day, leading to the postponement of the workshop. Delay does not have any material impact on the delivery of project milestones."/>
    <s v="PROTECTING AND STRENGTHENING COMMUNITIES"/>
    <x v="5"/>
  </r>
  <r>
    <s v="On Track to be Achieved"/>
    <m/>
    <s v="The ESCTR Programme is being delivered on an ongoing basis. Monthly highlight reports have been produced and reported demonstrating progress made._x000a__x000a_The Quarter 1 report updating the Leader and Deputy Leaders on the progress of the ESTCR was presented at a meeting held on 10th August 2017 as scheduled._x000a__x000a_The Quarter 2 update report is scheduled for delivery to the LDL meeting to be held on the 26th October 2017."/>
    <m/>
    <m/>
    <s v="On Track to be Achieved"/>
    <s v="Changes have been made to the governance and structure of the programme. Individual projects remain ongoing but have been transferred back to the &quot;business as usual&quot; project management processes for ESBC._x000a__x000a_ESBC and Staffordshire County Council have agreed to jointly commission consultant support to develop a Town Centre Regeneration Implementation Plan (TCRIP) for the town with a view to having a report available in 2018."/>
    <s v="The ESTCR Programme is being delivered on an ongoing basis. Monthly highlight reports continue to be produced and reported demonstrating progress made._x000a__x000a_The Quarter 2 report updating the Leader and Deputy Leaders on the progress of the ESTCR was presented at a meeting held on 26th October 2017 as scheduled._x000a__x000a_Significant changes have been made to the direction of the programme so further Quarter 3 updates were provided and discussed at LDL meetings held on the 9th and 23rd November 2017."/>
    <m/>
    <m/>
    <x v="2"/>
    <s v="The first board meeting of 2018 will take place on the 10th January where the new direction of the Programme will be discussed. _x000a__x000a_The outcome of this meeting will be presented to an LDL meeting at a time to be agreed."/>
    <s v="The ESTCR Programme continues to be delivered on an ongoing basis, with all 2017/18 milestones acheived. Monthly highlight reports continue to be produced and reported demonstrating progress made._x000a__x000a_Significant changes were made to the direction of the programme and a new Programme Board and smaller Project Group has been formed between Senior Councillors and Officers of ESBC and SCC._x000a__x000a_Update reports are being provided by the Project Group to the Programme Board on a more frequent monthly (rather than quarterly) basis. This information is being reported at LDL meetings by the relevant Deputy Leader as and when necessary."/>
    <x v="0"/>
    <x v="1"/>
    <m/>
    <s v="PROTECTING AND STRENGTHENING COMMUNITIES"/>
    <x v="5"/>
  </r>
  <r>
    <s v="On Track to be Achieved"/>
    <m/>
    <s v="5YLS and pipeline - including stratgic sites published.  Further reporting of strategic site progress  to be reported through October CMT"/>
    <m/>
    <m/>
    <s v="On Track to be Achieved"/>
    <m/>
    <s v="Site delivery progress report to LDL in October and to be rolled out at member briefing at the end of January"/>
    <m/>
    <m/>
    <x v="2"/>
    <m/>
    <s v="Two progress reports delivered."/>
    <x v="0"/>
    <x v="1"/>
    <s v="One report was in the AMR and the other was repsented verbally to members. "/>
    <s v="PROTECTING AND STRENGTHENING COMMUNITIES"/>
    <x v="4"/>
  </r>
  <r>
    <s v="On Track to be Achieved"/>
    <m/>
    <s v="A date has now been agreed for the event (22nd March 2017) and work for this is ongoing."/>
    <m/>
    <m/>
    <s v="On Track to be Achieved"/>
    <m/>
    <s v="Arrangements for the event are ongoing. A venue for the event has now been booked and invites will be issued at the beginning of Q4."/>
    <m/>
    <m/>
    <x v="2"/>
    <m/>
    <s v="Throughout the course of the year, the Council has worked with the DMP in organising a tourism event at the end of March 2018. Unfortunately, due to significant lack of interest from businesses, the event was cancelled during the course of Q4."/>
    <x v="0"/>
    <x v="2"/>
    <s v="This event will not be rearranged, but an alternative event may be considered in the future, as appropriate."/>
    <s v="PROTECTING AND STRENGTHENING COMMUNITIES"/>
    <x v="7"/>
  </r>
  <r>
    <s v="On Track to be Achieved"/>
    <m/>
    <s v="Work with the National Forest is ongoing."/>
    <m/>
    <m/>
    <s v="On Track to be Achieved"/>
    <m/>
    <s v="Appraisal works are ongoing. "/>
    <m/>
    <m/>
    <x v="2"/>
    <m/>
    <s v="Appraisal works are now complete and will be taken into account during future marketing activities."/>
    <x v="0"/>
    <x v="1"/>
    <m/>
    <s v="PROTECTING AND STRENGTHENING COMMUNITIES"/>
    <x v="7"/>
  </r>
  <r>
    <s v="On Track to be Achieved"/>
    <m/>
    <s v="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
    <m/>
    <m/>
    <s v="Fully Achieved"/>
    <m/>
    <s v="Completed in Quarter 2"/>
    <m/>
    <m/>
    <x v="1"/>
    <m/>
    <s v="Completed in Quarter 2"/>
    <x v="0"/>
    <x v="1"/>
    <m/>
    <s v="PROTECTING AND STRENGTHENING COMMUNITIES"/>
    <x v="6"/>
  </r>
  <r>
    <s v="On Track to be Achieved"/>
    <m/>
    <s v="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
    <m/>
    <m/>
    <s v="Fully Achieved"/>
    <m/>
    <s v="Completed in Quarter 2"/>
    <m/>
    <m/>
    <x v="1"/>
    <m/>
    <s v="Completed in Quarter 2"/>
    <x v="0"/>
    <x v="1"/>
    <m/>
    <s v="PROTECTING AND STRENGTHENING COMMUNITIES"/>
    <x v="6"/>
  </r>
  <r>
    <s v="On Track to be Achieved"/>
    <m/>
    <s v="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
    <m/>
    <m/>
    <s v="On Track to be Achieved"/>
    <m/>
    <s v="October saw a week long initiative held in Anglesey covering an area from Anglesey Road to Blackpool Street and all roads in between, split into two main areas with the divide being Uxbridge Street. Focus on dog fouling and fly-tipping as the main issues for this area-along with school educational visits. Pre- Christmas in Burton Place Shopping Centre an educational engagement exercise with shoppers to was undertaken. A stall providing educational material such as leaflets, posters, pocket ashtrays and poo bags was used. A further initiative covering Horninglow and Stretton covering the community park, Bitham Clay -pitts and Bitham Park focussed on dog fouling issues. We have achieved our 12 planned initiatives to date but this should extend to 19 organised events by Q4. "/>
    <s v="Planned activities in community engagement plan completed by November as per the target."/>
    <m/>
    <x v="1"/>
    <m/>
    <s v="Completed in Quarter 3"/>
    <x v="0"/>
    <x v="1"/>
    <s v="Quarter 4 being the Winter quarter and restricted by the weather, we did an initiative in the Stapenhill and Waterside areas covering dog fouling issues that have been ongoing for a time. This was followed by a combined litter pick with Newborough PC in and around Newbororugh and covering the Well-dressing occasion."/>
    <s v="PROTECTING AND STRENGTHENING COMMUNITIES"/>
    <x v="6"/>
  </r>
  <r>
    <s v="On Track to be Achieved"/>
    <m/>
    <s v="Scheme is now live and fully operational"/>
    <m/>
    <m/>
    <s v="Fully Achieved"/>
    <m/>
    <s v="Completed in Quarter 2"/>
    <m/>
    <m/>
    <x v="1"/>
    <m/>
    <s v="Completed in Quarter 2"/>
    <x v="0"/>
    <x v="1"/>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16" firstHeaderRow="1" firstDataRow="1" firstDataCol="1" rowPageCount="1" colPageCount="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items count="11">
        <item x="4"/>
        <item x="0"/>
        <item x="1"/>
        <item x="2"/>
        <item x="3"/>
        <item m="1" x="7"/>
        <item x="5"/>
        <item m="1" x="9"/>
        <item m="1" x="8"/>
        <item x="6"/>
        <item t="default"/>
      </items>
    </pivotField>
    <pivotField showAll="0" defaultSubtotal="0"/>
    <pivotField showAll="0" defaultSubtotal="0"/>
    <pivotField axis="axisPage" showAll="0" defaultSubtotal="0">
      <items count="27">
        <item x="22"/>
        <item x="7"/>
        <item x="3"/>
        <item x="16"/>
        <item x="25"/>
        <item x="2"/>
        <item x="6"/>
        <item x="17"/>
        <item x="15"/>
        <item x="9"/>
        <item x="14"/>
        <item x="21"/>
        <item x="12"/>
        <item x="1"/>
        <item x="11"/>
        <item x="18"/>
        <item x="19"/>
        <item x="5"/>
        <item x="26"/>
        <item x="24"/>
        <item x="23"/>
        <item x="13"/>
        <item x="20"/>
        <item x="4"/>
        <item x="10"/>
        <item x="8"/>
        <item x="0"/>
      </items>
    </pivotField>
    <pivotField dataField="1" showAll="0">
      <items count="10">
        <item x="8"/>
        <item x="6"/>
        <item x="5"/>
        <item x="1"/>
        <item x="7"/>
        <item x="3"/>
        <item x="2"/>
        <item x="4"/>
        <item x="0"/>
        <item t="default"/>
      </items>
    </pivotField>
    <pivotField showAll="0" defaultSubtotal="0"/>
    <pivotField showAll="0"/>
    <pivotField axis="axisRow" showAll="0">
      <items count="13">
        <item x="1"/>
        <item m="1" x="8"/>
        <item m="1" x="10"/>
        <item x="3"/>
        <item m="1" x="9"/>
        <item x="6"/>
        <item x="0"/>
        <item m="1" x="11"/>
        <item x="2"/>
        <item x="4"/>
        <item x="5"/>
        <item x="7"/>
        <item t="default"/>
      </items>
    </pivotField>
  </pivotFields>
  <rowFields count="1">
    <field x="17"/>
  </rowFields>
  <rowItems count="9">
    <i>
      <x/>
    </i>
    <i>
      <x v="3"/>
    </i>
    <i>
      <x v="5"/>
    </i>
    <i>
      <x v="6"/>
    </i>
    <i>
      <x v="8"/>
    </i>
    <i>
      <x v="9"/>
    </i>
    <i>
      <x v="10"/>
    </i>
    <i>
      <x v="11"/>
    </i>
    <i t="grand">
      <x/>
    </i>
  </rowItems>
  <colItems count="1">
    <i/>
  </colItems>
  <pageFields count="1">
    <pageField fld="13" hier="-1"/>
  </pageFields>
  <dataFields count="1">
    <dataField name="Count of End of Year Achieved? (R/A/G)" fld="14"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30" sqref="A30:A35"/>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269</v>
      </c>
      <c r="B1" s="21"/>
      <c r="C1" s="12"/>
      <c r="D1" s="12"/>
      <c r="E1" s="12"/>
      <c r="F1" s="12"/>
      <c r="G1" s="12"/>
      <c r="H1" s="12"/>
      <c r="I1" s="12"/>
    </row>
    <row r="2" spans="1:9" s="13" customFormat="1" ht="27" customHeight="1" thickTop="1" thickBot="1">
      <c r="A2" s="19" t="s">
        <v>73</v>
      </c>
      <c r="B2" s="20"/>
      <c r="C2" s="17"/>
      <c r="D2" s="17"/>
      <c r="E2" s="17"/>
      <c r="F2" s="25" t="s">
        <v>51</v>
      </c>
      <c r="G2" s="18" t="s">
        <v>228</v>
      </c>
      <c r="H2" s="18" t="s">
        <v>229</v>
      </c>
      <c r="I2" s="18" t="s">
        <v>230</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77" t="s">
        <v>62</v>
      </c>
      <c r="B8" s="480" t="s">
        <v>54</v>
      </c>
      <c r="C8" s="27" t="s">
        <v>55</v>
      </c>
      <c r="D8" s="27" t="s">
        <v>55</v>
      </c>
      <c r="E8" s="28"/>
      <c r="F8" s="474" t="s">
        <v>77</v>
      </c>
      <c r="G8" s="27" t="s">
        <v>234</v>
      </c>
      <c r="H8" s="27" t="s">
        <v>234</v>
      </c>
    </row>
    <row r="9" spans="1:9" s="29" customFormat="1" ht="17.25" thickTop="1" thickBot="1">
      <c r="A9" s="478"/>
      <c r="B9" s="480"/>
      <c r="C9" s="27" t="s">
        <v>56</v>
      </c>
      <c r="D9" s="27" t="s">
        <v>56</v>
      </c>
      <c r="E9" s="28"/>
      <c r="F9" s="475"/>
      <c r="G9" s="27" t="s">
        <v>235</v>
      </c>
      <c r="H9" s="27" t="s">
        <v>235</v>
      </c>
    </row>
    <row r="10" spans="1:9" s="29" customFormat="1" ht="17.25" thickTop="1" thickBot="1">
      <c r="A10" s="478"/>
      <c r="B10" s="480"/>
      <c r="C10" s="27" t="s">
        <v>57</v>
      </c>
      <c r="D10" s="27" t="s">
        <v>57</v>
      </c>
      <c r="E10" s="28"/>
      <c r="F10" s="475"/>
      <c r="G10" s="27" t="s">
        <v>236</v>
      </c>
      <c r="H10" s="27" t="s">
        <v>236</v>
      </c>
    </row>
    <row r="11" spans="1:9" s="29" customFormat="1" ht="17.25" thickTop="1" thickBot="1">
      <c r="A11" s="478"/>
      <c r="B11" s="480"/>
      <c r="C11" s="27" t="s">
        <v>58</v>
      </c>
      <c r="D11" s="27" t="s">
        <v>58</v>
      </c>
      <c r="E11" s="28"/>
      <c r="F11" s="476"/>
      <c r="G11" s="27" t="s">
        <v>237</v>
      </c>
      <c r="H11" s="27" t="s">
        <v>237</v>
      </c>
    </row>
    <row r="12" spans="1:9" s="29" customFormat="1" ht="6" customHeight="1" thickTop="1" thickBot="1">
      <c r="A12" s="478"/>
      <c r="B12" s="26"/>
      <c r="C12" s="26"/>
      <c r="D12" s="26"/>
      <c r="E12" s="28"/>
      <c r="F12" s="26"/>
      <c r="G12" s="32"/>
      <c r="H12" s="32"/>
    </row>
    <row r="13" spans="1:9" s="29" customFormat="1" ht="17.25" thickTop="1" thickBot="1">
      <c r="A13" s="478"/>
      <c r="B13" s="480" t="s">
        <v>231</v>
      </c>
      <c r="C13" s="27" t="s">
        <v>55</v>
      </c>
      <c r="D13" s="27" t="s">
        <v>55</v>
      </c>
      <c r="E13" s="28"/>
      <c r="F13" s="474" t="s">
        <v>95</v>
      </c>
      <c r="G13" s="27" t="s">
        <v>234</v>
      </c>
      <c r="H13" s="27" t="s">
        <v>234</v>
      </c>
    </row>
    <row r="14" spans="1:9" s="29" customFormat="1" ht="17.25" thickTop="1" thickBot="1">
      <c r="A14" s="478"/>
      <c r="B14" s="480"/>
      <c r="C14" s="27" t="s">
        <v>56</v>
      </c>
      <c r="D14" s="27" t="s">
        <v>56</v>
      </c>
      <c r="E14" s="28"/>
      <c r="F14" s="475"/>
      <c r="G14" s="27" t="s">
        <v>235</v>
      </c>
      <c r="H14" s="27" t="s">
        <v>235</v>
      </c>
    </row>
    <row r="15" spans="1:9" s="29" customFormat="1" ht="17.25" thickTop="1" thickBot="1">
      <c r="A15" s="478"/>
      <c r="B15" s="480"/>
      <c r="C15" s="27" t="s">
        <v>57</v>
      </c>
      <c r="D15" s="27" t="s">
        <v>57</v>
      </c>
      <c r="E15" s="28"/>
      <c r="F15" s="475"/>
      <c r="G15" s="27" t="s">
        <v>236</v>
      </c>
      <c r="H15" s="27" t="s">
        <v>236</v>
      </c>
    </row>
    <row r="16" spans="1:9" s="29" customFormat="1" ht="17.25" thickTop="1" thickBot="1">
      <c r="A16" s="478"/>
      <c r="B16" s="480"/>
      <c r="C16" s="27" t="s">
        <v>58</v>
      </c>
      <c r="D16" s="27" t="s">
        <v>58</v>
      </c>
      <c r="E16" s="28"/>
      <c r="F16" s="476"/>
      <c r="G16" s="27" t="s">
        <v>237</v>
      </c>
      <c r="H16" s="27" t="s">
        <v>237</v>
      </c>
    </row>
    <row r="17" spans="1:8" s="29" customFormat="1" ht="6" customHeight="1" thickTop="1" thickBot="1">
      <c r="A17" s="478"/>
      <c r="B17" s="26"/>
      <c r="C17" s="26"/>
      <c r="D17" s="26"/>
      <c r="E17" s="28"/>
      <c r="F17" s="26"/>
      <c r="G17" s="26"/>
      <c r="H17" s="26"/>
    </row>
    <row r="18" spans="1:8" s="29" customFormat="1" ht="17.25" customHeight="1" thickTop="1" thickBot="1">
      <c r="A18" s="478"/>
      <c r="B18" s="480" t="s">
        <v>232</v>
      </c>
      <c r="C18" s="27" t="s">
        <v>55</v>
      </c>
      <c r="D18" s="27" t="s">
        <v>55</v>
      </c>
      <c r="E18" s="28"/>
      <c r="F18" s="470" t="s">
        <v>767</v>
      </c>
      <c r="G18" s="27" t="s">
        <v>234</v>
      </c>
      <c r="H18" s="27" t="s">
        <v>234</v>
      </c>
    </row>
    <row r="19" spans="1:8" s="29" customFormat="1" ht="17.25" thickTop="1" thickBot="1">
      <c r="A19" s="478"/>
      <c r="B19" s="480"/>
      <c r="C19" s="27" t="s">
        <v>56</v>
      </c>
      <c r="D19" s="27" t="s">
        <v>56</v>
      </c>
      <c r="E19" s="28"/>
      <c r="F19" s="470"/>
      <c r="G19" s="27" t="s">
        <v>235</v>
      </c>
      <c r="H19" s="27" t="s">
        <v>235</v>
      </c>
    </row>
    <row r="20" spans="1:8" s="29" customFormat="1" ht="17.25" thickTop="1" thickBot="1">
      <c r="A20" s="478"/>
      <c r="B20" s="480"/>
      <c r="C20" s="27" t="s">
        <v>57</v>
      </c>
      <c r="D20" s="27" t="s">
        <v>57</v>
      </c>
      <c r="E20" s="28"/>
      <c r="F20" s="470"/>
      <c r="G20" s="27" t="s">
        <v>236</v>
      </c>
      <c r="H20" s="27" t="s">
        <v>236</v>
      </c>
    </row>
    <row r="21" spans="1:8" s="29" customFormat="1" ht="17.25" thickTop="1" thickBot="1">
      <c r="A21" s="478"/>
      <c r="B21" s="480"/>
      <c r="C21" s="27" t="s">
        <v>58</v>
      </c>
      <c r="D21" s="27" t="s">
        <v>58</v>
      </c>
      <c r="E21" s="28"/>
      <c r="F21" s="470"/>
      <c r="G21" s="27" t="s">
        <v>237</v>
      </c>
      <c r="H21" s="27" t="s">
        <v>237</v>
      </c>
    </row>
    <row r="22" spans="1:8" s="29" customFormat="1" ht="6" customHeight="1" thickTop="1" thickBot="1">
      <c r="A22" s="478"/>
      <c r="B22" s="26"/>
      <c r="C22" s="26"/>
      <c r="D22" s="26"/>
      <c r="E22" s="28"/>
      <c r="F22" s="26"/>
      <c r="G22" s="26"/>
      <c r="H22" s="26"/>
    </row>
    <row r="23" spans="1:8" s="29" customFormat="1" ht="17.25" customHeight="1" thickTop="1" thickBot="1">
      <c r="A23" s="478"/>
      <c r="B23" s="480" t="s">
        <v>233</v>
      </c>
      <c r="C23" s="27" t="s">
        <v>55</v>
      </c>
      <c r="D23" s="27" t="s">
        <v>55</v>
      </c>
      <c r="E23" s="28"/>
      <c r="F23" s="470" t="s">
        <v>271</v>
      </c>
      <c r="G23" s="27" t="s">
        <v>234</v>
      </c>
      <c r="H23" s="27" t="s">
        <v>234</v>
      </c>
    </row>
    <row r="24" spans="1:8" s="29" customFormat="1" ht="17.25" thickTop="1" thickBot="1">
      <c r="A24" s="478"/>
      <c r="B24" s="480"/>
      <c r="C24" s="27" t="s">
        <v>56</v>
      </c>
      <c r="D24" s="27" t="s">
        <v>56</v>
      </c>
      <c r="E24" s="28"/>
      <c r="F24" s="470"/>
      <c r="G24" s="27" t="s">
        <v>235</v>
      </c>
      <c r="H24" s="27" t="s">
        <v>235</v>
      </c>
    </row>
    <row r="25" spans="1:8" s="29" customFormat="1" ht="17.25" thickTop="1" thickBot="1">
      <c r="A25" s="478"/>
      <c r="B25" s="480"/>
      <c r="C25" s="27" t="s">
        <v>57</v>
      </c>
      <c r="D25" s="27" t="s">
        <v>57</v>
      </c>
      <c r="E25" s="28"/>
      <c r="F25" s="470"/>
      <c r="G25" s="27" t="s">
        <v>236</v>
      </c>
      <c r="H25" s="27" t="s">
        <v>236</v>
      </c>
    </row>
    <row r="26" spans="1:8" s="29" customFormat="1" ht="17.25" thickTop="1" thickBot="1">
      <c r="A26" s="479"/>
      <c r="B26" s="480"/>
      <c r="C26" s="27" t="s">
        <v>58</v>
      </c>
      <c r="D26" s="27" t="s">
        <v>58</v>
      </c>
      <c r="E26" s="28"/>
      <c r="F26" s="470"/>
      <c r="G26" s="27" t="s">
        <v>237</v>
      </c>
      <c r="H26" s="27" t="s">
        <v>237</v>
      </c>
    </row>
    <row r="27" spans="1:8" ht="6" customHeight="1" thickTop="1" thickBot="1">
      <c r="A27" s="14"/>
      <c r="B27" s="14"/>
      <c r="C27" s="14"/>
      <c r="D27" s="14"/>
      <c r="E27" s="14"/>
      <c r="F27" s="26"/>
      <c r="G27" s="26"/>
      <c r="H27" s="26"/>
    </row>
    <row r="28" spans="1:8" ht="17.25" thickTop="1" thickBot="1">
      <c r="F28" s="470" t="s">
        <v>272</v>
      </c>
      <c r="G28" s="27" t="s">
        <v>234</v>
      </c>
      <c r="H28" s="27" t="s">
        <v>234</v>
      </c>
    </row>
    <row r="29" spans="1:8" ht="17.25" thickTop="1" thickBot="1">
      <c r="F29" s="470"/>
      <c r="G29" s="27" t="s">
        <v>235</v>
      </c>
      <c r="H29" s="27" t="s">
        <v>235</v>
      </c>
    </row>
    <row r="30" spans="1:8" ht="17.25" customHeight="1" thickTop="1" thickBot="1">
      <c r="A30" s="471" t="s">
        <v>249</v>
      </c>
      <c r="F30" s="470"/>
      <c r="G30" s="27" t="s">
        <v>236</v>
      </c>
      <c r="H30" s="27" t="s">
        <v>236</v>
      </c>
    </row>
    <row r="31" spans="1:8" ht="19.5" customHeight="1" thickTop="1" thickBot="1">
      <c r="A31" s="472"/>
      <c r="F31" s="470"/>
      <c r="G31" s="27" t="s">
        <v>237</v>
      </c>
      <c r="H31" s="27" t="s">
        <v>237</v>
      </c>
    </row>
    <row r="32" spans="1:8" ht="6" customHeight="1" thickTop="1" thickBot="1">
      <c r="A32" s="472"/>
      <c r="F32" s="26"/>
      <c r="G32" s="26"/>
      <c r="H32" s="26"/>
    </row>
    <row r="33" spans="1:8" ht="19.5" customHeight="1" thickTop="1" thickBot="1">
      <c r="A33" s="472"/>
      <c r="F33" s="470" t="s">
        <v>39</v>
      </c>
      <c r="G33" s="27" t="s">
        <v>234</v>
      </c>
      <c r="H33" s="27" t="s">
        <v>234</v>
      </c>
    </row>
    <row r="34" spans="1:8" ht="19.5" customHeight="1" thickTop="1" thickBot="1">
      <c r="A34" s="472"/>
      <c r="F34" s="470"/>
      <c r="G34" s="27" t="s">
        <v>235</v>
      </c>
      <c r="H34" s="27" t="s">
        <v>235</v>
      </c>
    </row>
    <row r="35" spans="1:8" ht="19.5" customHeight="1" thickTop="1" thickBot="1">
      <c r="A35" s="473"/>
      <c r="F35" s="470"/>
      <c r="G35" s="27" t="s">
        <v>236</v>
      </c>
      <c r="H35" s="27" t="s">
        <v>236</v>
      </c>
    </row>
    <row r="36" spans="1:8" ht="16.5" thickBot="1">
      <c r="F36" s="470"/>
      <c r="G36" s="27" t="s">
        <v>237</v>
      </c>
      <c r="H36" s="27" t="s">
        <v>237</v>
      </c>
    </row>
    <row r="37" spans="1:8" ht="6" customHeight="1" thickTop="1" thickBot="1">
      <c r="F37" s="26"/>
      <c r="G37" s="26"/>
      <c r="H37" s="26"/>
    </row>
    <row r="38" spans="1:8" ht="16.5" customHeight="1" thickTop="1" thickBot="1">
      <c r="F38" s="470" t="s">
        <v>768</v>
      </c>
      <c r="G38" s="27" t="s">
        <v>234</v>
      </c>
      <c r="H38" s="27" t="s">
        <v>234</v>
      </c>
    </row>
    <row r="39" spans="1:8" ht="17.25" thickTop="1" thickBot="1">
      <c r="F39" s="470"/>
      <c r="G39" s="27" t="s">
        <v>235</v>
      </c>
      <c r="H39" s="27" t="s">
        <v>235</v>
      </c>
    </row>
    <row r="40" spans="1:8" ht="17.25" thickTop="1" thickBot="1">
      <c r="F40" s="470"/>
      <c r="G40" s="27" t="s">
        <v>236</v>
      </c>
      <c r="H40" s="27" t="s">
        <v>236</v>
      </c>
    </row>
    <row r="41" spans="1:8" ht="17.25" thickTop="1" thickBot="1">
      <c r="F41" s="470"/>
      <c r="G41" s="27" t="s">
        <v>237</v>
      </c>
      <c r="H41" s="27" t="s">
        <v>237</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C23" sqref="C23"/>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368</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108</v>
      </c>
      <c r="D5" s="180">
        <f>'3. % BY PRIORITY'!U6</f>
        <v>0.96428571428571419</v>
      </c>
      <c r="E5" s="134">
        <f>'3. % BY PRIORITY'!Q9</f>
        <v>3</v>
      </c>
      <c r="F5" s="130">
        <f>'3. % BY PRIORITY'!U9</f>
        <v>2.6785714285714284E-2</v>
      </c>
      <c r="G5" s="135">
        <f>'3. % BY PRIORITY'!Q13+'3. % BY PRIORITY'!Q14</f>
        <v>1</v>
      </c>
      <c r="H5" s="132">
        <f>'3. % BY PRIORITY'!U13</f>
        <v>8.9285714285714281E-3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PRIORITY'!Q28+'3. % BY PRIORITY'!Q29</f>
        <v>56</v>
      </c>
      <c r="D7" s="180">
        <f>'3. % BY PRIORITY'!U28</f>
        <v>0.98245614035087714</v>
      </c>
      <c r="E7" s="136">
        <f>'3. % BY PRIORITY'!Q31</f>
        <v>1</v>
      </c>
      <c r="F7" s="130">
        <f>'3. % BY PRIORITY'!U31</f>
        <v>1.7543859649122806E-2</v>
      </c>
      <c r="G7" s="135">
        <f>'3. % BY PRIORITY'!Q35+'3. % BY PRIORITY'!Q36</f>
        <v>0</v>
      </c>
      <c r="H7" s="132">
        <f>'3. % BY PRIORITY'!U35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PRIORITY'!Q50+'3. % BY PRIORITY'!Q51</f>
        <v>18</v>
      </c>
      <c r="D8" s="180">
        <f>'3. % BY PRIORITY'!U50</f>
        <v>0.94736842105263153</v>
      </c>
      <c r="E8" s="136">
        <f>'3. % BY PRIORITY'!Q53</f>
        <v>1</v>
      </c>
      <c r="F8" s="130">
        <f>'3. % BY PRIORITY'!U53</f>
        <v>5.2631578947368418E-2</v>
      </c>
      <c r="G8" s="135">
        <f>'3. % BY PRIORITY'!Q57+'3. % BY PRIORITY'!Q58</f>
        <v>0</v>
      </c>
      <c r="H8" s="132">
        <f>'3. % BY PRIORITY'!U57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PRIORITY'!Q72+'3. % BY PRIORITY'!Q73</f>
        <v>34</v>
      </c>
      <c r="D9" s="180">
        <f>'3. % BY PRIORITY'!U72</f>
        <v>0.94444444444444442</v>
      </c>
      <c r="E9" s="136">
        <f>'3. % BY PRIORITY'!Q75</f>
        <v>1</v>
      </c>
      <c r="F9" s="130">
        <f>'3. % BY PRIORITY'!U75</f>
        <v>2.7777777777777776E-2</v>
      </c>
      <c r="G9" s="135">
        <f>'3. % BY PRIORITY'!Q79+'3. % BY PRIORITY'!Q80</f>
        <v>1</v>
      </c>
      <c r="H9" s="132">
        <f>'3. % BY PRIORITY'!U79</f>
        <v>2.7777777777777776E-2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PORTFOLIO'!P6+'5. % BY PORTFOLIO'!P7</f>
        <v>31</v>
      </c>
      <c r="D11" s="180">
        <f>'5. % BY PORTFOLIO'!T6</f>
        <v>0.96875</v>
      </c>
      <c r="E11" s="136">
        <f>'5. % BY PORTFOLIO'!P9</f>
        <v>1</v>
      </c>
      <c r="F11" s="130">
        <f>'5. % BY PORTFOLIO'!T9</f>
        <v>3.125E-2</v>
      </c>
      <c r="G11" s="135">
        <f>'5. % BY PORTFOLIO'!P13+'5. % BY PORTFOLIO'!P14</f>
        <v>0</v>
      </c>
      <c r="H11" s="132">
        <f>'5. % BY PORTFOLIO'!T13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PORTFOLIO'!P29+'5. % BY PORTFOLIO'!P30</f>
        <v>23</v>
      </c>
      <c r="D12" s="180">
        <f>'5. % BY PORTFOLIO'!T29</f>
        <v>1</v>
      </c>
      <c r="E12" s="137">
        <f>'5. % BY PORTFOLIO'!P32</f>
        <v>0</v>
      </c>
      <c r="F12" s="130">
        <f>'5. % BY PORTFOLIO'!T32</f>
        <v>0</v>
      </c>
      <c r="G12" s="135">
        <f>'5. % BY PORTFOLIO'!P36+'5. % BY PORTFOLIO'!P37</f>
        <v>0</v>
      </c>
      <c r="H12" s="132">
        <f>'5. % BY PORTFOLIO'!T36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PORTFOLIO'!P51+'5. % BY PORTFOLIO'!P52</f>
        <v>13</v>
      </c>
      <c r="D13" s="180">
        <f>'5. % BY PORTFOLIO'!T51</f>
        <v>1</v>
      </c>
      <c r="E13" s="137">
        <f>'5. % BY PORTFOLIO'!P54</f>
        <v>0</v>
      </c>
      <c r="F13" s="130">
        <f>'5. % BY PORTFOLIO'!T54</f>
        <v>0</v>
      </c>
      <c r="G13" s="135">
        <f>'5. % BY PORTFOLIO'!P58+'5. % BY PORTFOLIO'!P59</f>
        <v>0</v>
      </c>
      <c r="H13" s="132">
        <f>'5. % BY PORTFOLIO'!T58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PORTFOLIO'!P73+'5. % BY PORTFOLIO'!P74</f>
        <v>13</v>
      </c>
      <c r="D14" s="180">
        <f>'5. % BY PORTFOLIO'!T73</f>
        <v>0.9285714285714286</v>
      </c>
      <c r="E14" s="137">
        <f>'5. % BY PORTFOLIO'!P76</f>
        <v>1</v>
      </c>
      <c r="F14" s="130">
        <f>'5. % BY PORTFOLIO'!T76</f>
        <v>7.1428571428571425E-2</v>
      </c>
      <c r="G14" s="135">
        <f>'5. % BY PORTFOLIO'!P80+'5. % BY PORTFOLIO'!P81</f>
        <v>0</v>
      </c>
      <c r="H14" s="132">
        <f>'5. % BY PORTFOLIO'!T80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PORTFOLIO'!P95+'5. % BY PORTFOLIO'!P96</f>
        <v>13</v>
      </c>
      <c r="D15" s="180">
        <f>'5. % BY PORTFOLIO'!T95</f>
        <v>0.9285714285714286</v>
      </c>
      <c r="E15" s="137">
        <f>'5. % BY PORTFOLIO'!P98</f>
        <v>1</v>
      </c>
      <c r="F15" s="130">
        <f>'5. % BY PORTFOLIO'!T98</f>
        <v>7.1428571428571425E-2</v>
      </c>
      <c r="G15" s="135">
        <f>'5. % BY PORTFOLIO'!P102+'5. % BY PORTFOLIO'!P103</f>
        <v>0</v>
      </c>
      <c r="H15" s="132">
        <f>'5. % BY PORTFOLIO'!T102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PORTFOLIO'!P117+'5. % BY PORTFOLIO'!P118</f>
        <v>11</v>
      </c>
      <c r="D16" s="180">
        <f>'5. % BY PORTFOLIO'!T117</f>
        <v>1</v>
      </c>
      <c r="E16" s="137">
        <f>'5. % BY PORTFOLIO'!P120</f>
        <v>0</v>
      </c>
      <c r="F16" s="130">
        <f>'5. % BY PORTFOLIO'!T120</f>
        <v>0</v>
      </c>
      <c r="G16" s="135">
        <f>'5. % BY PORTFOLIO'!P124+'5. % BY PORTFOLIO'!P125</f>
        <v>0</v>
      </c>
      <c r="H16" s="132">
        <f>'5. % BY PORTFOLIO'!T124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273</v>
      </c>
      <c r="C17" s="133">
        <f>'5. % BY PORTFOLIO'!P139+'5. % BY PORTFOLIO'!P140</f>
        <v>4</v>
      </c>
      <c r="D17" s="180">
        <f>'5. % BY PORTFOLIO'!T139</f>
        <v>0.8</v>
      </c>
      <c r="E17" s="137">
        <f>'5. % BY PORTFOLIO'!P142</f>
        <v>0</v>
      </c>
      <c r="F17" s="130">
        <f>'5. % BY PORTFOLIO'!T142</f>
        <v>0</v>
      </c>
      <c r="G17" s="135">
        <f>'5. % BY PORTFOLIO'!P146+'5. % BY PORTFOLIO'!P147</f>
        <v>1</v>
      </c>
      <c r="H17" s="132">
        <f>'5. % BY PORTFOLIO'!T146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election activeCell="C7" sqref="C7:C9"/>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369</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109</v>
      </c>
      <c r="D5" s="180">
        <f>'3. % BY PRIORITY'!AB6</f>
        <v>0.94782608695652171</v>
      </c>
      <c r="E5" s="134">
        <f>'3. % BY PRIORITY'!X9+'3. % BY PRIORITY'!X10+'3. % BY PRIORITY'!X11</f>
        <v>3</v>
      </c>
      <c r="F5" s="130">
        <f>'3. % BY PRIORITY'!AB9</f>
        <v>2.6086956521739132E-2</v>
      </c>
      <c r="G5" s="135">
        <f>'3. % BY PRIORITY'!X13+'3. % BY PRIORITY'!X14</f>
        <v>3</v>
      </c>
      <c r="H5" s="132">
        <f>'3. % BY PRIORITY'!AB13</f>
        <v>2.6086956521739129E-2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PRIORITY'!X28+'3. % BY PRIORITY'!X29</f>
        <v>57</v>
      </c>
      <c r="D7" s="180">
        <f>'3. % BY PRIORITY'!AB28</f>
        <v>0.96610169491525422</v>
      </c>
      <c r="E7" s="136">
        <f>'3. % BY PRIORITY'!X31+'3. % BY PRIORITY'!X32+'3. % BY PRIORITY'!X33</f>
        <v>1</v>
      </c>
      <c r="F7" s="130">
        <f>'3. % BY PRIORITY'!AB31</f>
        <v>1.6949152542372881E-2</v>
      </c>
      <c r="G7" s="135">
        <f>'3. % BY PRIORITY'!X35+'3. % BY PRIORITY'!X36</f>
        <v>1</v>
      </c>
      <c r="H7" s="132">
        <f>'3. % BY PRIORITY'!AB35</f>
        <v>1.6949152542372881E-2</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PRIORITY'!X50+'3. % BY PRIORITY'!X51</f>
        <v>19</v>
      </c>
      <c r="D8" s="180">
        <f>'3. % BY PRIORITY'!AB50</f>
        <v>0.95</v>
      </c>
      <c r="E8" s="136">
        <f>'3. % BY PRIORITY'!X53+'3. % BY PRIORITY'!X54+'3. % BY PRIORITY'!X55</f>
        <v>0</v>
      </c>
      <c r="F8" s="130">
        <f>'3. % BY PRIORITY'!AB53</f>
        <v>0</v>
      </c>
      <c r="G8" s="135">
        <f>'3. % BY PRIORITY'!X57+'3. % BY PRIORITY'!X58</f>
        <v>1</v>
      </c>
      <c r="H8" s="132">
        <f>'3. % BY PRIORITY'!AB57</f>
        <v>0.05</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PRIORITY'!X72+'3. % BY PRIORITY'!X73</f>
        <v>33</v>
      </c>
      <c r="D9" s="180">
        <f>'3. % BY PRIORITY'!AB72</f>
        <v>0.91666666666666663</v>
      </c>
      <c r="E9" s="136">
        <f>'3. % BY PRIORITY'!X75+'3. % BY PRIORITY'!X76+'3. % BY PRIORITY'!X77</f>
        <v>2</v>
      </c>
      <c r="F9" s="130">
        <f>'3. % BY PRIORITY'!AB75</f>
        <v>5.5555555555555552E-2</v>
      </c>
      <c r="G9" s="135">
        <f>'3. % BY PRIORITY'!X79+'3. % BY PRIORITY'!X80</f>
        <v>1</v>
      </c>
      <c r="H9" s="132">
        <f>'3. % BY PRIORITY'!AB79</f>
        <v>2.7777777777777776E-2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PORTFOLIO'!W6+'5. % BY PORTFOLIO'!W7</f>
        <v>19</v>
      </c>
      <c r="D11" s="180">
        <f>'5. % BY PORTFOLIO'!AA6</f>
        <v>1</v>
      </c>
      <c r="E11" s="136">
        <f>'5. % BY PORTFOLIO'!W9+'5. % BY PORTFOLIO'!W10+'5. % BY PORTFOLIO'!W11</f>
        <v>0</v>
      </c>
      <c r="F11" s="130">
        <f>'5. % BY PORTFOLIO'!AA9</f>
        <v>0</v>
      </c>
      <c r="G11" s="135">
        <f>'5. % BY PORTFOLIO'!W13+'5. % BY PORTFOLIO'!W14</f>
        <v>0</v>
      </c>
      <c r="H11" s="132">
        <f>'5. % BY PORTFOLIO'!AA13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PORTFOLIO'!W29+'5. % BY PORTFOLIO'!W30</f>
        <v>23</v>
      </c>
      <c r="D12" s="180">
        <f>'5. % BY PORTFOLIO'!AA29</f>
        <v>1</v>
      </c>
      <c r="E12" s="137">
        <f>'5. % BY PORTFOLIO'!W32+'5. % BY PORTFOLIO'!W33+'5. % BY PORTFOLIO'!W34</f>
        <v>0</v>
      </c>
      <c r="F12" s="130">
        <f>'5. % BY PORTFOLIO'!AA32</f>
        <v>0</v>
      </c>
      <c r="G12" s="135">
        <f>'5. % BY PORTFOLIO'!W36+'5. % BY PORTFOLIO'!W37</f>
        <v>0</v>
      </c>
      <c r="H12" s="132">
        <f>'5. % BY PORTFOLIO'!AA36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770</v>
      </c>
      <c r="C13" s="133">
        <f>'5. % BY PORTFOLIO'!W51+'5. % BY PORTFOLIO'!W52</f>
        <v>19</v>
      </c>
      <c r="D13" s="180">
        <f>'5. % BY PORTFOLIO'!AA51</f>
        <v>0.95</v>
      </c>
      <c r="E13" s="137">
        <f>'5. % BY PORTFOLIO'!W54+'5. % BY PORTFOLIO'!W55+'5. % BY PORTFOLIO'!W56</f>
        <v>1</v>
      </c>
      <c r="F13" s="130">
        <f>'5. % BY PORTFOLIO'!AA54</f>
        <v>0.05</v>
      </c>
      <c r="G13" s="135">
        <f>'5. % BY PORTFOLIO'!W58+'5. % BY PORTFOLIO'!W59</f>
        <v>0</v>
      </c>
      <c r="H13" s="132">
        <f>'5. % BY PORTFOLIO'!AA58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PORTFOLIO'!W73+'5. % BY PORTFOLIO'!W74</f>
        <v>12</v>
      </c>
      <c r="D14" s="180">
        <f>'5. % BY PORTFOLIO'!AA73</f>
        <v>0.8571428571428571</v>
      </c>
      <c r="E14" s="137">
        <f>'5. % BY PORTFOLIO'!W76+'5. % BY PORTFOLIO'!W77+'5. % BY PORTFOLIO'!W78</f>
        <v>1</v>
      </c>
      <c r="F14" s="130">
        <f>'5. % BY PORTFOLIO'!AA76</f>
        <v>7.1428571428571425E-2</v>
      </c>
      <c r="G14" s="135">
        <f>'5. % BY PORTFOLIO'!W80+'5. % BY PORTFOLIO'!W81</f>
        <v>1</v>
      </c>
      <c r="H14" s="132">
        <f>'5. % BY PORTFOLIO'!AA80</f>
        <v>7.1428571428571425E-2</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PORTFOLIO'!W95+'5. % BY PORTFOLIO'!W96</f>
        <v>13</v>
      </c>
      <c r="D15" s="180">
        <f>'5. % BY PORTFOLIO'!AA95</f>
        <v>0.9285714285714286</v>
      </c>
      <c r="E15" s="137">
        <f>'5. % BY PORTFOLIO'!W98+'5. % BY PORTFOLIO'!W99+'5. % BY PORTFOLIO'!W100</f>
        <v>0</v>
      </c>
      <c r="F15" s="130">
        <f>'5. % BY PORTFOLIO'!AA98</f>
        <v>0</v>
      </c>
      <c r="G15" s="135">
        <f>'5. % BY PORTFOLIO'!W102+'5. % BY PORTFOLIO'!W103</f>
        <v>1</v>
      </c>
      <c r="H15" s="132">
        <f>'5. % BY PORTFOLIO'!AA102</f>
        <v>7.1428571428571425E-2</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PORTFOLIO'!W117+'5. % BY PORTFOLIO'!W118</f>
        <v>11</v>
      </c>
      <c r="D16" s="180">
        <f>'5. % BY PORTFOLIO'!AA117</f>
        <v>1</v>
      </c>
      <c r="E16" s="137">
        <f>'5. % BY PORTFOLIO'!W120+'5. % BY PORTFOLIO'!W121+'5. % BY PORTFOLIO'!W122</f>
        <v>0</v>
      </c>
      <c r="F16" s="130">
        <f>'5. % BY PORTFOLIO'!AA120</f>
        <v>0</v>
      </c>
      <c r="G16" s="135">
        <f>'5. % BY PORTFOLIO'!W124+'5. % BY PORTFOLIO'!W125</f>
        <v>0</v>
      </c>
      <c r="H16" s="132">
        <f>'5. % BY PORTFOLIO'!AA124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769</v>
      </c>
      <c r="C17" s="133">
        <f>'5. % BY PORTFOLIO'!W139+'5. % BY PORTFOLIO'!W140</f>
        <v>12</v>
      </c>
      <c r="D17" s="180">
        <f>'5. % BY PORTFOLIO'!AA139</f>
        <v>0.8571428571428571</v>
      </c>
      <c r="E17" s="137">
        <f>'5. % BY PORTFOLIO'!W142+'5. % BY PORTFOLIO'!W143+'5. % BY PORTFOLIO'!W144</f>
        <v>1</v>
      </c>
      <c r="F17" s="130">
        <f>'5. % BY PORTFOLIO'!AA142</f>
        <v>7.1428571428571425E-2</v>
      </c>
      <c r="G17" s="135">
        <f>'5. % BY PORTFOLIO'!W146+'5. % BY PORTFOLIO'!W147</f>
        <v>1</v>
      </c>
      <c r="H17" s="132">
        <f>'5. % BY PORTFOLIO'!AA146</f>
        <v>7.1428571428571425E-2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16"/>
  <sheetViews>
    <sheetView topLeftCell="A5" workbookViewId="0">
      <selection activeCell="A7" sqref="A7"/>
    </sheetView>
  </sheetViews>
  <sheetFormatPr defaultRowHeight="15"/>
  <cols>
    <col min="1" max="1" width="79.85546875" customWidth="1"/>
    <col min="2" max="2" width="37" customWidth="1"/>
    <col min="3" max="3" width="9" customWidth="1"/>
    <col min="4" max="4" width="8.140625" customWidth="1"/>
    <col min="5" max="5" width="14.140625" customWidth="1"/>
    <col min="6" max="6" width="38.28515625" bestFit="1" customWidth="1"/>
    <col min="7" max="7" width="37.140625" bestFit="1" customWidth="1"/>
    <col min="8" max="8" width="9.85546875" customWidth="1"/>
    <col min="9" max="9" width="18.7109375" customWidth="1"/>
    <col min="10" max="10" width="7.28515625" customWidth="1"/>
    <col min="11"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68" t="s">
        <v>63</v>
      </c>
    </row>
    <row r="2" spans="1:7" ht="24" customHeight="1">
      <c r="A2" s="517" t="s">
        <v>248</v>
      </c>
      <c r="B2" s="518"/>
      <c r="C2" s="518"/>
      <c r="D2" s="518"/>
      <c r="E2" s="518"/>
      <c r="F2" s="518"/>
      <c r="G2" s="519"/>
    </row>
    <row r="3" spans="1:7" ht="24" customHeight="1">
      <c r="A3" s="520"/>
      <c r="B3" s="521"/>
      <c r="C3" s="521"/>
      <c r="D3" s="521"/>
      <c r="E3" s="521"/>
      <c r="F3" s="521"/>
      <c r="G3" s="522"/>
    </row>
    <row r="4" spans="1:7" ht="24" customHeight="1" thickBot="1">
      <c r="A4" s="523"/>
      <c r="B4" s="524"/>
      <c r="C4" s="524"/>
      <c r="D4" s="524"/>
      <c r="E4" s="524"/>
      <c r="F4" s="524"/>
      <c r="G4" s="525"/>
    </row>
    <row r="5" spans="1:7">
      <c r="A5" s="246" t="s">
        <v>281</v>
      </c>
      <c r="B5" t="s">
        <v>837</v>
      </c>
    </row>
    <row r="7" spans="1:7">
      <c r="A7" s="246" t="s">
        <v>247</v>
      </c>
      <c r="B7" t="s">
        <v>838</v>
      </c>
    </row>
    <row r="8" spans="1:7">
      <c r="A8" s="248" t="s">
        <v>95</v>
      </c>
      <c r="B8" s="247">
        <v>23</v>
      </c>
    </row>
    <row r="9" spans="1:7">
      <c r="A9" s="248" t="s">
        <v>77</v>
      </c>
      <c r="B9" s="247">
        <v>33</v>
      </c>
    </row>
    <row r="10" spans="1:7">
      <c r="A10" s="248" t="s">
        <v>39</v>
      </c>
      <c r="B10" s="247">
        <v>10</v>
      </c>
    </row>
    <row r="11" spans="1:7">
      <c r="A11" s="248" t="s">
        <v>245</v>
      </c>
      <c r="B11" s="247"/>
    </row>
    <row r="12" spans="1:7">
      <c r="A12" s="248" t="s">
        <v>271</v>
      </c>
      <c r="B12" s="247">
        <v>14</v>
      </c>
    </row>
    <row r="13" spans="1:7">
      <c r="A13" s="248" t="s">
        <v>272</v>
      </c>
      <c r="B13" s="247">
        <v>14</v>
      </c>
    </row>
    <row r="14" spans="1:7">
      <c r="A14" s="248" t="s">
        <v>274</v>
      </c>
      <c r="B14" s="247">
        <v>6</v>
      </c>
    </row>
    <row r="15" spans="1:7">
      <c r="A15" s="248" t="s">
        <v>270</v>
      </c>
      <c r="B15" s="247">
        <v>16</v>
      </c>
    </row>
    <row r="16" spans="1:7">
      <c r="A16" s="248" t="s">
        <v>246</v>
      </c>
      <c r="B16" s="247">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Z173"/>
  <sheetViews>
    <sheetView tabSelected="1" zoomScale="70" zoomScaleNormal="70" zoomScaleSheetLayoutView="30" workbookViewId="0">
      <pane xSplit="5" ySplit="3" topLeftCell="O4" activePane="bottomRight" state="frozen"/>
      <selection pane="topRight" activeCell="G1" sqref="G1"/>
      <selection pane="bottomLeft" activeCell="A3" sqref="A3"/>
      <selection pane="bottomRight" activeCell="A5" sqref="A5"/>
    </sheetView>
  </sheetViews>
  <sheetFormatPr defaultColWidth="9.140625" defaultRowHeight="15.75"/>
  <cols>
    <col min="1" max="1" width="12.7109375" style="146" customWidth="1"/>
    <col min="2" max="2" width="18.85546875" style="43" customWidth="1"/>
    <col min="3" max="3" width="37" style="139" customWidth="1"/>
    <col min="4" max="4" width="37" style="140" customWidth="1"/>
    <col min="5" max="5" width="26.5703125" style="43" hidden="1" customWidth="1"/>
    <col min="6" max="6" width="39.7109375" style="139" customWidth="1"/>
    <col min="7" max="7" width="39.7109375" style="139" hidden="1" customWidth="1"/>
    <col min="8" max="8" width="22.5703125" style="387" hidden="1" customWidth="1"/>
    <col min="9" max="9" width="39.7109375" style="139" hidden="1" customWidth="1"/>
    <col min="10" max="10" width="51.7109375" style="45" customWidth="1"/>
    <col min="11" max="12" width="39.7109375" style="45" hidden="1" customWidth="1"/>
    <col min="13" max="13" width="22.5703125" style="138" hidden="1" customWidth="1"/>
    <col min="14" max="14" width="52.5703125" style="45" hidden="1" customWidth="1"/>
    <col min="15" max="15" width="52.42578125" style="261" customWidth="1"/>
    <col min="16" max="17" width="41.85546875" style="261" hidden="1" customWidth="1"/>
    <col min="18" max="18" width="20.85546875" style="45" hidden="1" customWidth="1"/>
    <col min="19" max="19" width="66" style="439" hidden="1" customWidth="1"/>
    <col min="20" max="21" width="47.42578125" style="432" customWidth="1"/>
    <col min="22" max="22" width="25.28515625" style="446" customWidth="1"/>
    <col min="23" max="23" width="80.7109375" style="447" customWidth="1"/>
    <col min="24" max="24" width="22.140625" style="140" customWidth="1"/>
    <col min="25" max="27" width="22.140625" style="43" customWidth="1"/>
    <col min="28" max="28" width="23.5703125" style="140" customWidth="1"/>
    <col min="29" max="29" width="9.140625" style="273" customWidth="1"/>
    <col min="30" max="39" width="9.140625" style="43" customWidth="1"/>
    <col min="40" max="16384" width="9.140625" style="43"/>
  </cols>
  <sheetData>
    <row r="1" spans="1:52" s="362" customFormat="1" ht="19.5" thickBot="1">
      <c r="A1" s="243" t="s">
        <v>63</v>
      </c>
      <c r="C1" s="363"/>
      <c r="D1" s="364"/>
      <c r="F1" s="363"/>
      <c r="G1" s="363"/>
      <c r="H1" s="386"/>
      <c r="I1" s="363"/>
      <c r="J1" s="44"/>
      <c r="K1" s="44"/>
      <c r="L1" s="44"/>
      <c r="M1" s="365"/>
      <c r="N1" s="44"/>
      <c r="O1" s="366"/>
      <c r="P1" s="366"/>
      <c r="Q1" s="366"/>
      <c r="R1" s="44"/>
      <c r="S1" s="435"/>
      <c r="T1" s="430"/>
      <c r="U1" s="430"/>
      <c r="V1" s="440"/>
      <c r="W1" s="441"/>
      <c r="X1" s="364"/>
      <c r="AB1" s="364"/>
      <c r="AC1" s="367"/>
    </row>
    <row r="2" spans="1:52" ht="48.75" customHeight="1" thickTop="1">
      <c r="A2" s="481" t="s">
        <v>244</v>
      </c>
      <c r="B2" s="482"/>
      <c r="C2" s="482"/>
      <c r="D2" s="483"/>
      <c r="E2" s="362"/>
      <c r="F2" s="363"/>
      <c r="G2" s="363"/>
      <c r="H2" s="386"/>
      <c r="I2" s="363"/>
      <c r="J2" s="44"/>
      <c r="K2" s="44"/>
      <c r="L2" s="44"/>
      <c r="M2" s="365"/>
      <c r="N2" s="44"/>
      <c r="O2" s="366"/>
      <c r="P2" s="366"/>
      <c r="Q2" s="366"/>
      <c r="R2" s="44"/>
      <c r="S2" s="435"/>
      <c r="T2" s="430"/>
      <c r="U2" s="430"/>
      <c r="V2" s="440"/>
      <c r="W2" s="441"/>
      <c r="X2" s="364"/>
      <c r="Y2" s="362"/>
      <c r="Z2" s="362"/>
      <c r="AA2" s="362"/>
      <c r="AB2" s="364"/>
      <c r="AC2" s="367"/>
      <c r="AD2" s="362"/>
      <c r="AE2" s="362"/>
      <c r="AF2" s="362"/>
      <c r="AG2" s="362"/>
      <c r="AH2" s="362"/>
      <c r="AI2" s="362"/>
      <c r="AJ2" s="362"/>
      <c r="AK2" s="362"/>
      <c r="AL2" s="362"/>
      <c r="AM2" s="362"/>
      <c r="AN2" s="362"/>
      <c r="AO2" s="362"/>
      <c r="AP2" s="362"/>
      <c r="AQ2" s="362"/>
      <c r="AR2" s="362"/>
      <c r="AS2" s="362"/>
      <c r="AT2" s="362"/>
      <c r="AU2" s="362"/>
      <c r="AV2" s="362"/>
      <c r="AW2" s="362"/>
      <c r="AX2" s="362"/>
      <c r="AY2" s="362"/>
      <c r="AZ2" s="362"/>
    </row>
    <row r="3" spans="1:52" s="55" customFormat="1" ht="47.25">
      <c r="A3" s="369" t="s">
        <v>227</v>
      </c>
      <c r="B3" s="370" t="s">
        <v>109</v>
      </c>
      <c r="C3" s="371" t="s">
        <v>0</v>
      </c>
      <c r="D3" s="370" t="s">
        <v>462</v>
      </c>
      <c r="E3" s="370" t="s">
        <v>93</v>
      </c>
      <c r="F3" s="370" t="s">
        <v>275</v>
      </c>
      <c r="G3" s="370" t="s">
        <v>460</v>
      </c>
      <c r="H3" s="370" t="s">
        <v>89</v>
      </c>
      <c r="I3" s="370" t="s">
        <v>265</v>
      </c>
      <c r="J3" s="370" t="s">
        <v>276</v>
      </c>
      <c r="K3" s="370" t="s">
        <v>277</v>
      </c>
      <c r="L3" s="370" t="s">
        <v>238</v>
      </c>
      <c r="M3" s="370" t="s">
        <v>8</v>
      </c>
      <c r="N3" s="370" t="s">
        <v>239</v>
      </c>
      <c r="O3" s="370" t="s">
        <v>278</v>
      </c>
      <c r="P3" s="370" t="s">
        <v>279</v>
      </c>
      <c r="Q3" s="370" t="s">
        <v>251</v>
      </c>
      <c r="R3" s="370" t="s">
        <v>9</v>
      </c>
      <c r="S3" s="370" t="s">
        <v>266</v>
      </c>
      <c r="T3" s="424" t="s">
        <v>280</v>
      </c>
      <c r="U3" s="424" t="s">
        <v>281</v>
      </c>
      <c r="V3" s="424" t="s">
        <v>75</v>
      </c>
      <c r="W3" s="424" t="s">
        <v>267</v>
      </c>
      <c r="X3" s="370" t="s">
        <v>4</v>
      </c>
      <c r="Y3" s="370" t="s">
        <v>68</v>
      </c>
      <c r="Z3" s="370" t="s">
        <v>816</v>
      </c>
      <c r="AA3" s="370" t="s">
        <v>5</v>
      </c>
      <c r="AB3" s="370" t="s">
        <v>94</v>
      </c>
      <c r="AC3" s="369" t="s">
        <v>96</v>
      </c>
    </row>
    <row r="4" spans="1:52" s="276" customFormat="1" ht="21">
      <c r="A4" s="372" t="s">
        <v>222</v>
      </c>
      <c r="B4" s="373"/>
      <c r="C4" s="374"/>
      <c r="D4" s="373"/>
      <c r="E4" s="373"/>
      <c r="F4" s="373"/>
      <c r="G4" s="373"/>
      <c r="H4" s="373"/>
      <c r="I4" s="373"/>
      <c r="J4" s="373"/>
      <c r="K4" s="373"/>
      <c r="L4" s="373"/>
      <c r="M4" s="373"/>
      <c r="N4" s="373"/>
      <c r="O4" s="375"/>
      <c r="P4" s="375"/>
      <c r="Q4" s="375"/>
      <c r="R4" s="373"/>
      <c r="S4" s="375"/>
      <c r="T4" s="445"/>
      <c r="U4" s="431"/>
      <c r="V4" s="425"/>
      <c r="W4" s="425"/>
      <c r="X4" s="373"/>
      <c r="Y4" s="373"/>
      <c r="Z4" s="373"/>
      <c r="AA4" s="373"/>
      <c r="AB4" s="373"/>
      <c r="AC4" s="376">
        <v>1</v>
      </c>
    </row>
    <row r="5" spans="1:52" ht="138" customHeight="1">
      <c r="A5" s="203" t="s">
        <v>113</v>
      </c>
      <c r="B5" s="202" t="s">
        <v>101</v>
      </c>
      <c r="C5" s="178" t="s">
        <v>252</v>
      </c>
      <c r="D5" s="382" t="s">
        <v>375</v>
      </c>
      <c r="E5" s="143">
        <v>42856</v>
      </c>
      <c r="F5" s="419" t="s">
        <v>529</v>
      </c>
      <c r="G5" s="419"/>
      <c r="H5" s="141" t="s">
        <v>41</v>
      </c>
      <c r="I5" s="419"/>
      <c r="J5" s="419" t="s">
        <v>566</v>
      </c>
      <c r="K5" s="419"/>
      <c r="L5" s="419"/>
      <c r="M5" s="141" t="s">
        <v>41</v>
      </c>
      <c r="N5" s="419"/>
      <c r="O5" s="436" t="s">
        <v>566</v>
      </c>
      <c r="P5" s="453"/>
      <c r="Q5" s="436"/>
      <c r="R5" s="141" t="s">
        <v>41</v>
      </c>
      <c r="S5" s="437"/>
      <c r="T5" s="442" t="s">
        <v>566</v>
      </c>
      <c r="U5" s="442"/>
      <c r="V5" s="418" t="s">
        <v>41</v>
      </c>
      <c r="W5" s="443"/>
      <c r="X5" s="392" t="s">
        <v>231</v>
      </c>
      <c r="Y5" s="393" t="s">
        <v>95</v>
      </c>
      <c r="Z5" s="393" t="s">
        <v>95</v>
      </c>
      <c r="AA5" s="393" t="s">
        <v>363</v>
      </c>
      <c r="AB5" s="395"/>
      <c r="AC5" s="274">
        <v>2</v>
      </c>
    </row>
    <row r="6" spans="1:52" ht="135">
      <c r="A6" s="203" t="s">
        <v>114</v>
      </c>
      <c r="B6" s="202" t="s">
        <v>101</v>
      </c>
      <c r="C6" s="178" t="s">
        <v>252</v>
      </c>
      <c r="D6" s="382" t="s">
        <v>376</v>
      </c>
      <c r="E6" s="143">
        <v>42887</v>
      </c>
      <c r="F6" s="419" t="s">
        <v>550</v>
      </c>
      <c r="G6" s="419"/>
      <c r="H6" s="141" t="s">
        <v>41</v>
      </c>
      <c r="I6" s="419"/>
      <c r="J6" s="419" t="s">
        <v>566</v>
      </c>
      <c r="K6" s="419"/>
      <c r="L6" s="419"/>
      <c r="M6" s="141" t="s">
        <v>41</v>
      </c>
      <c r="N6" s="419"/>
      <c r="O6" s="436" t="s">
        <v>566</v>
      </c>
      <c r="P6" s="436"/>
      <c r="Q6" s="436"/>
      <c r="R6" s="141" t="s">
        <v>41</v>
      </c>
      <c r="S6" s="437"/>
      <c r="T6" s="442" t="s">
        <v>566</v>
      </c>
      <c r="U6" s="442"/>
      <c r="V6" s="418" t="s">
        <v>41</v>
      </c>
      <c r="W6" s="443"/>
      <c r="X6" s="392" t="s">
        <v>231</v>
      </c>
      <c r="Y6" s="393" t="s">
        <v>95</v>
      </c>
      <c r="Z6" s="393" t="s">
        <v>95</v>
      </c>
      <c r="AA6" s="393" t="s">
        <v>363</v>
      </c>
      <c r="AB6" s="395"/>
      <c r="AC6" s="274">
        <v>3</v>
      </c>
    </row>
    <row r="7" spans="1:52" ht="210">
      <c r="A7" s="203" t="s">
        <v>115</v>
      </c>
      <c r="B7" s="202" t="s">
        <v>101</v>
      </c>
      <c r="C7" s="178" t="s">
        <v>252</v>
      </c>
      <c r="D7" s="382" t="s">
        <v>461</v>
      </c>
      <c r="E7" s="143">
        <v>43160</v>
      </c>
      <c r="F7" s="419" t="s">
        <v>513</v>
      </c>
      <c r="G7" s="419"/>
      <c r="H7" s="141" t="s">
        <v>42</v>
      </c>
      <c r="I7" s="419" t="s">
        <v>514</v>
      </c>
      <c r="J7" s="419" t="s">
        <v>571</v>
      </c>
      <c r="K7" s="429"/>
      <c r="L7" s="419"/>
      <c r="M7" s="141" t="s">
        <v>42</v>
      </c>
      <c r="N7" s="419"/>
      <c r="O7" s="436" t="s">
        <v>752</v>
      </c>
      <c r="P7" s="436"/>
      <c r="Q7" s="436"/>
      <c r="R7" s="141" t="s">
        <v>42</v>
      </c>
      <c r="S7" s="437"/>
      <c r="T7" s="442" t="s">
        <v>862</v>
      </c>
      <c r="U7" s="442"/>
      <c r="V7" s="418" t="s">
        <v>41</v>
      </c>
      <c r="W7" s="443"/>
      <c r="X7" s="392" t="s">
        <v>231</v>
      </c>
      <c r="Y7" s="393" t="s">
        <v>95</v>
      </c>
      <c r="Z7" s="393" t="s">
        <v>95</v>
      </c>
      <c r="AA7" s="393" t="s">
        <v>363</v>
      </c>
      <c r="AB7" s="395"/>
      <c r="AC7" s="274">
        <v>4</v>
      </c>
    </row>
    <row r="8" spans="1:52" ht="125.25" customHeight="1">
      <c r="A8" s="203" t="s">
        <v>116</v>
      </c>
      <c r="B8" s="202" t="s">
        <v>755</v>
      </c>
      <c r="C8" s="178" t="s">
        <v>282</v>
      </c>
      <c r="D8" s="382" t="s">
        <v>377</v>
      </c>
      <c r="E8" s="143">
        <v>43040</v>
      </c>
      <c r="F8" s="419" t="s">
        <v>505</v>
      </c>
      <c r="G8" s="419"/>
      <c r="H8" s="141" t="s">
        <v>42</v>
      </c>
      <c r="I8" s="419"/>
      <c r="J8" s="419" t="s">
        <v>863</v>
      </c>
      <c r="K8" s="419"/>
      <c r="L8" s="419"/>
      <c r="M8" s="141" t="s">
        <v>42</v>
      </c>
      <c r="N8" s="419"/>
      <c r="O8" s="436" t="s">
        <v>724</v>
      </c>
      <c r="P8" s="436"/>
      <c r="Q8" s="436"/>
      <c r="R8" s="141" t="s">
        <v>41</v>
      </c>
      <c r="S8" s="437"/>
      <c r="T8" s="442" t="s">
        <v>774</v>
      </c>
      <c r="U8" s="442"/>
      <c r="V8" s="418" t="s">
        <v>41</v>
      </c>
      <c r="W8" s="443"/>
      <c r="X8" s="392" t="s">
        <v>231</v>
      </c>
      <c r="Y8" s="393" t="s">
        <v>95</v>
      </c>
      <c r="Z8" s="393" t="s">
        <v>95</v>
      </c>
      <c r="AA8" s="393" t="s">
        <v>363</v>
      </c>
      <c r="AB8" s="395"/>
      <c r="AC8" s="274">
        <v>5</v>
      </c>
    </row>
    <row r="9" spans="1:52" ht="125.25" customHeight="1">
      <c r="A9" s="203" t="s">
        <v>117</v>
      </c>
      <c r="B9" s="202" t="s">
        <v>755</v>
      </c>
      <c r="C9" s="178" t="s">
        <v>282</v>
      </c>
      <c r="D9" s="382" t="s">
        <v>378</v>
      </c>
      <c r="E9" s="143">
        <v>42979</v>
      </c>
      <c r="F9" s="419" t="s">
        <v>551</v>
      </c>
      <c r="G9" s="419"/>
      <c r="H9" s="141" t="s">
        <v>42</v>
      </c>
      <c r="I9" s="419"/>
      <c r="J9" s="419" t="s">
        <v>654</v>
      </c>
      <c r="K9" s="419"/>
      <c r="L9" s="419"/>
      <c r="M9" s="141" t="s">
        <v>41</v>
      </c>
      <c r="N9" s="419" t="s">
        <v>655</v>
      </c>
      <c r="O9" s="436" t="s">
        <v>666</v>
      </c>
      <c r="P9" s="436"/>
      <c r="Q9" s="436"/>
      <c r="R9" s="141" t="s">
        <v>41</v>
      </c>
      <c r="S9" s="436" t="s">
        <v>864</v>
      </c>
      <c r="T9" s="442" t="s">
        <v>732</v>
      </c>
      <c r="U9" s="442"/>
      <c r="V9" s="418" t="s">
        <v>41</v>
      </c>
      <c r="W9" s="443"/>
      <c r="X9" s="392" t="s">
        <v>231</v>
      </c>
      <c r="Y9" s="393" t="s">
        <v>95</v>
      </c>
      <c r="Z9" s="393" t="s">
        <v>95</v>
      </c>
      <c r="AA9" s="393" t="s">
        <v>363</v>
      </c>
      <c r="AB9" s="395"/>
      <c r="AC9" s="274">
        <v>6</v>
      </c>
    </row>
    <row r="10" spans="1:52" ht="125.25" customHeight="1">
      <c r="A10" s="203" t="s">
        <v>118</v>
      </c>
      <c r="B10" s="202" t="s">
        <v>283</v>
      </c>
      <c r="C10" s="178" t="s">
        <v>284</v>
      </c>
      <c r="D10" s="382" t="s">
        <v>379</v>
      </c>
      <c r="E10" s="143">
        <v>43160</v>
      </c>
      <c r="F10" s="419" t="s">
        <v>493</v>
      </c>
      <c r="G10" s="419" t="s">
        <v>494</v>
      </c>
      <c r="H10" s="141" t="s">
        <v>42</v>
      </c>
      <c r="I10" s="419"/>
      <c r="J10" s="419" t="s">
        <v>660</v>
      </c>
      <c r="K10" s="419"/>
      <c r="L10" s="419"/>
      <c r="M10" s="141" t="s">
        <v>41</v>
      </c>
      <c r="N10" s="419"/>
      <c r="O10" s="436" t="s">
        <v>732</v>
      </c>
      <c r="P10" s="436"/>
      <c r="Q10" s="436"/>
      <c r="R10" s="141" t="s">
        <v>41</v>
      </c>
      <c r="S10" s="437"/>
      <c r="T10" s="442" t="s">
        <v>732</v>
      </c>
      <c r="U10" s="442"/>
      <c r="V10" s="418" t="s">
        <v>41</v>
      </c>
      <c r="W10" s="443"/>
      <c r="X10" s="392" t="s">
        <v>231</v>
      </c>
      <c r="Y10" s="393" t="s">
        <v>95</v>
      </c>
      <c r="Z10" s="393" t="s">
        <v>95</v>
      </c>
      <c r="AA10" s="393" t="s">
        <v>363</v>
      </c>
      <c r="AB10" s="395"/>
      <c r="AC10" s="274">
        <v>7</v>
      </c>
    </row>
    <row r="11" spans="1:52" ht="125.25" customHeight="1">
      <c r="A11" s="203" t="s">
        <v>119</v>
      </c>
      <c r="B11" s="202" t="s">
        <v>107</v>
      </c>
      <c r="C11" s="178" t="s">
        <v>285</v>
      </c>
      <c r="D11" s="382" t="s">
        <v>380</v>
      </c>
      <c r="E11" s="143">
        <v>42887</v>
      </c>
      <c r="F11" s="419" t="s">
        <v>466</v>
      </c>
      <c r="G11" s="419"/>
      <c r="H11" s="141" t="s">
        <v>41</v>
      </c>
      <c r="I11" s="419"/>
      <c r="J11" s="419" t="s">
        <v>566</v>
      </c>
      <c r="K11" s="419"/>
      <c r="L11" s="419"/>
      <c r="M11" s="141" t="s">
        <v>41</v>
      </c>
      <c r="N11" s="419"/>
      <c r="O11" s="436" t="s">
        <v>566</v>
      </c>
      <c r="P11" s="436"/>
      <c r="Q11" s="436"/>
      <c r="R11" s="141" t="s">
        <v>41</v>
      </c>
      <c r="S11" s="437"/>
      <c r="T11" s="461" t="s">
        <v>566</v>
      </c>
      <c r="U11" s="442"/>
      <c r="V11" s="418" t="s">
        <v>41</v>
      </c>
      <c r="W11" s="443"/>
      <c r="X11" s="392" t="s">
        <v>231</v>
      </c>
      <c r="Y11" s="393" t="s">
        <v>95</v>
      </c>
      <c r="Z11" s="393" t="s">
        <v>95</v>
      </c>
      <c r="AA11" s="393" t="s">
        <v>363</v>
      </c>
      <c r="AB11" s="395"/>
      <c r="AC11" s="274">
        <v>8</v>
      </c>
    </row>
    <row r="12" spans="1:52" ht="125.25" customHeight="1">
      <c r="A12" s="203" t="s">
        <v>120</v>
      </c>
      <c r="B12" s="202" t="s">
        <v>107</v>
      </c>
      <c r="C12" s="178" t="s">
        <v>285</v>
      </c>
      <c r="D12" s="382" t="s">
        <v>381</v>
      </c>
      <c r="E12" s="143">
        <v>43160</v>
      </c>
      <c r="F12" s="419" t="s">
        <v>543</v>
      </c>
      <c r="G12" s="419"/>
      <c r="H12" s="141" t="s">
        <v>42</v>
      </c>
      <c r="I12" s="419"/>
      <c r="J12" s="419" t="s">
        <v>572</v>
      </c>
      <c r="K12" s="419"/>
      <c r="L12" s="419"/>
      <c r="M12" s="141" t="s">
        <v>42</v>
      </c>
      <c r="N12" s="419"/>
      <c r="O12" s="436" t="s">
        <v>683</v>
      </c>
      <c r="P12" s="436"/>
      <c r="Q12" s="436"/>
      <c r="R12" s="141" t="s">
        <v>42</v>
      </c>
      <c r="S12" s="437"/>
      <c r="T12" s="442" t="s">
        <v>766</v>
      </c>
      <c r="U12" s="442"/>
      <c r="V12" s="418" t="s">
        <v>41</v>
      </c>
      <c r="W12" s="443"/>
      <c r="X12" s="392" t="s">
        <v>231</v>
      </c>
      <c r="Y12" s="393" t="s">
        <v>95</v>
      </c>
      <c r="Z12" s="393" t="s">
        <v>95</v>
      </c>
      <c r="AA12" s="393" t="s">
        <v>363</v>
      </c>
      <c r="AB12" s="395"/>
      <c r="AC12" s="274">
        <v>9</v>
      </c>
    </row>
    <row r="13" spans="1:52" ht="135">
      <c r="A13" s="203" t="s">
        <v>121</v>
      </c>
      <c r="B13" s="202" t="s">
        <v>107</v>
      </c>
      <c r="C13" s="178" t="s">
        <v>285</v>
      </c>
      <c r="D13" s="382" t="s">
        <v>382</v>
      </c>
      <c r="E13" s="143">
        <v>43160</v>
      </c>
      <c r="F13" s="419" t="s">
        <v>544</v>
      </c>
      <c r="G13" s="419"/>
      <c r="H13" s="141" t="s">
        <v>42</v>
      </c>
      <c r="I13" s="419"/>
      <c r="J13" s="419" t="s">
        <v>656</v>
      </c>
      <c r="K13" s="419"/>
      <c r="L13" s="419"/>
      <c r="M13" s="141" t="s">
        <v>42</v>
      </c>
      <c r="N13" s="419"/>
      <c r="O13" s="436" t="s">
        <v>753</v>
      </c>
      <c r="P13" s="436"/>
      <c r="Q13" s="436"/>
      <c r="R13" s="141" t="s">
        <v>41</v>
      </c>
      <c r="S13" s="437"/>
      <c r="T13" s="442" t="s">
        <v>765</v>
      </c>
      <c r="U13" s="442"/>
      <c r="V13" s="418" t="s">
        <v>41</v>
      </c>
      <c r="W13" s="443"/>
      <c r="X13" s="392" t="s">
        <v>231</v>
      </c>
      <c r="Y13" s="393" t="s">
        <v>95</v>
      </c>
      <c r="Z13" s="393" t="s">
        <v>95</v>
      </c>
      <c r="AA13" s="393" t="s">
        <v>363</v>
      </c>
      <c r="AB13" s="395"/>
      <c r="AC13" s="274">
        <v>10</v>
      </c>
    </row>
    <row r="14" spans="1:52" ht="150">
      <c r="A14" s="203" t="s">
        <v>122</v>
      </c>
      <c r="B14" s="202" t="s">
        <v>103</v>
      </c>
      <c r="C14" s="178" t="s">
        <v>286</v>
      </c>
      <c r="D14" s="404" t="s">
        <v>263</v>
      </c>
      <c r="E14" s="143">
        <v>43160</v>
      </c>
      <c r="F14" s="419" t="s">
        <v>463</v>
      </c>
      <c r="G14" s="419" t="s">
        <v>463</v>
      </c>
      <c r="H14" s="141" t="s">
        <v>42</v>
      </c>
      <c r="I14" s="419"/>
      <c r="J14" s="419" t="s">
        <v>591</v>
      </c>
      <c r="K14" s="419" t="s">
        <v>590</v>
      </c>
      <c r="L14" s="419" t="s">
        <v>590</v>
      </c>
      <c r="M14" s="141" t="s">
        <v>42</v>
      </c>
      <c r="N14" s="419"/>
      <c r="O14" s="436" t="s">
        <v>826</v>
      </c>
      <c r="P14" s="436" t="s">
        <v>263</v>
      </c>
      <c r="Q14" s="436" t="s">
        <v>263</v>
      </c>
      <c r="R14" s="141" t="s">
        <v>42</v>
      </c>
      <c r="S14" s="437"/>
      <c r="T14" s="442" t="s">
        <v>802</v>
      </c>
      <c r="U14" s="460" t="s">
        <v>772</v>
      </c>
      <c r="V14" s="418" t="s">
        <v>28</v>
      </c>
      <c r="W14" s="443"/>
      <c r="X14" s="392" t="s">
        <v>231</v>
      </c>
      <c r="Y14" s="393" t="s">
        <v>271</v>
      </c>
      <c r="Z14" s="393" t="s">
        <v>271</v>
      </c>
      <c r="AA14" s="393" t="s">
        <v>364</v>
      </c>
      <c r="AB14" s="395"/>
      <c r="AC14" s="274">
        <v>11</v>
      </c>
    </row>
    <row r="15" spans="1:52" ht="123" customHeight="1">
      <c r="A15" s="203" t="s">
        <v>123</v>
      </c>
      <c r="B15" s="202" t="s">
        <v>103</v>
      </c>
      <c r="C15" s="178" t="s">
        <v>287</v>
      </c>
      <c r="D15" s="382" t="s">
        <v>383</v>
      </c>
      <c r="E15" s="143">
        <v>43160</v>
      </c>
      <c r="F15" s="419" t="s">
        <v>491</v>
      </c>
      <c r="G15" s="419"/>
      <c r="H15" s="141" t="s">
        <v>42</v>
      </c>
      <c r="I15" s="419"/>
      <c r="J15" s="419" t="s">
        <v>592</v>
      </c>
      <c r="K15" s="419"/>
      <c r="L15" s="419"/>
      <c r="M15" s="141" t="s">
        <v>42</v>
      </c>
      <c r="N15" s="419"/>
      <c r="O15" s="436" t="s">
        <v>688</v>
      </c>
      <c r="P15" s="438">
        <v>1</v>
      </c>
      <c r="Q15" s="438">
        <v>1</v>
      </c>
      <c r="R15" s="141" t="s">
        <v>42</v>
      </c>
      <c r="S15" s="437"/>
      <c r="T15" s="442" t="s">
        <v>771</v>
      </c>
      <c r="U15" s="442"/>
      <c r="V15" s="418" t="s">
        <v>41</v>
      </c>
      <c r="W15" s="443"/>
      <c r="X15" s="392" t="s">
        <v>231</v>
      </c>
      <c r="Y15" s="393" t="s">
        <v>271</v>
      </c>
      <c r="Z15" s="393" t="s">
        <v>271</v>
      </c>
      <c r="AA15" s="393" t="s">
        <v>364</v>
      </c>
      <c r="AB15" s="395"/>
      <c r="AC15" s="274">
        <v>12</v>
      </c>
    </row>
    <row r="16" spans="1:52" ht="123" customHeight="1">
      <c r="A16" s="203" t="s">
        <v>124</v>
      </c>
      <c r="B16" s="202" t="s">
        <v>103</v>
      </c>
      <c r="C16" s="178" t="s">
        <v>287</v>
      </c>
      <c r="D16" s="382" t="s">
        <v>384</v>
      </c>
      <c r="E16" s="143">
        <v>42887</v>
      </c>
      <c r="F16" s="419" t="s">
        <v>464</v>
      </c>
      <c r="G16" s="419"/>
      <c r="H16" s="141" t="s">
        <v>41</v>
      </c>
      <c r="I16" s="419" t="s">
        <v>531</v>
      </c>
      <c r="J16" s="419" t="s">
        <v>566</v>
      </c>
      <c r="K16" s="419"/>
      <c r="L16" s="419"/>
      <c r="M16" s="141" t="s">
        <v>41</v>
      </c>
      <c r="N16" s="419"/>
      <c r="O16" s="436" t="s">
        <v>566</v>
      </c>
      <c r="P16" s="436"/>
      <c r="Q16" s="436"/>
      <c r="R16" s="141" t="s">
        <v>41</v>
      </c>
      <c r="S16" s="437"/>
      <c r="T16" s="442" t="s">
        <v>566</v>
      </c>
      <c r="U16" s="442"/>
      <c r="V16" s="418" t="s">
        <v>41</v>
      </c>
      <c r="W16" s="443"/>
      <c r="X16" s="392" t="s">
        <v>231</v>
      </c>
      <c r="Y16" s="393" t="s">
        <v>271</v>
      </c>
      <c r="Z16" s="393" t="s">
        <v>271</v>
      </c>
      <c r="AA16" s="393" t="s">
        <v>364</v>
      </c>
      <c r="AB16" s="395"/>
      <c r="AC16" s="274">
        <v>13</v>
      </c>
    </row>
    <row r="17" spans="1:29" ht="123" customHeight="1">
      <c r="A17" s="203" t="s">
        <v>125</v>
      </c>
      <c r="B17" s="202" t="s">
        <v>103</v>
      </c>
      <c r="C17" s="178" t="s">
        <v>288</v>
      </c>
      <c r="D17" s="382" t="s">
        <v>385</v>
      </c>
      <c r="E17" s="143">
        <v>43160</v>
      </c>
      <c r="F17" s="419" t="s">
        <v>532</v>
      </c>
      <c r="G17" s="419"/>
      <c r="H17" s="141" t="s">
        <v>42</v>
      </c>
      <c r="I17" s="419"/>
      <c r="J17" s="419" t="s">
        <v>567</v>
      </c>
      <c r="K17" s="419"/>
      <c r="L17" s="419"/>
      <c r="M17" s="141" t="s">
        <v>42</v>
      </c>
      <c r="N17" s="419"/>
      <c r="O17" s="436" t="s">
        <v>684</v>
      </c>
      <c r="P17" s="436"/>
      <c r="Q17" s="436"/>
      <c r="R17" s="141" t="s">
        <v>41</v>
      </c>
      <c r="S17" s="437"/>
      <c r="T17" s="442" t="s">
        <v>774</v>
      </c>
      <c r="U17" s="442"/>
      <c r="V17" s="418" t="s">
        <v>41</v>
      </c>
      <c r="W17" s="443"/>
      <c r="X17" s="392" t="s">
        <v>231</v>
      </c>
      <c r="Y17" s="393" t="s">
        <v>271</v>
      </c>
      <c r="Z17" s="393" t="s">
        <v>271</v>
      </c>
      <c r="AA17" s="393" t="s">
        <v>364</v>
      </c>
      <c r="AB17" s="395"/>
      <c r="AC17" s="274">
        <v>14</v>
      </c>
    </row>
    <row r="18" spans="1:29" ht="123" customHeight="1">
      <c r="A18" s="203" t="s">
        <v>126</v>
      </c>
      <c r="B18" s="202" t="s">
        <v>103</v>
      </c>
      <c r="C18" s="178" t="s">
        <v>288</v>
      </c>
      <c r="D18" s="382" t="s">
        <v>386</v>
      </c>
      <c r="E18" s="143">
        <v>43160</v>
      </c>
      <c r="F18" s="420">
        <v>0.96</v>
      </c>
      <c r="G18" s="420">
        <v>0.96</v>
      </c>
      <c r="H18" s="141" t="s">
        <v>42</v>
      </c>
      <c r="I18" s="419"/>
      <c r="J18" s="420">
        <v>0.97</v>
      </c>
      <c r="K18" s="420">
        <v>0.97</v>
      </c>
      <c r="L18" s="420">
        <v>0.97</v>
      </c>
      <c r="M18" s="141" t="s">
        <v>42</v>
      </c>
      <c r="N18" s="419"/>
      <c r="O18" s="438">
        <v>0.98</v>
      </c>
      <c r="P18" s="436"/>
      <c r="Q18" s="436"/>
      <c r="R18" s="141" t="s">
        <v>42</v>
      </c>
      <c r="S18" s="437"/>
      <c r="T18" s="456">
        <v>0.99</v>
      </c>
      <c r="U18" s="456">
        <v>0.98</v>
      </c>
      <c r="V18" s="418" t="s">
        <v>41</v>
      </c>
      <c r="W18" s="443"/>
      <c r="X18" s="392" t="s">
        <v>231</v>
      </c>
      <c r="Y18" s="393" t="s">
        <v>271</v>
      </c>
      <c r="Z18" s="393" t="s">
        <v>271</v>
      </c>
      <c r="AA18" s="393" t="s">
        <v>364</v>
      </c>
      <c r="AB18" s="395"/>
      <c r="AC18" s="274">
        <v>15</v>
      </c>
    </row>
    <row r="19" spans="1:29" ht="123" customHeight="1">
      <c r="A19" s="203" t="s">
        <v>127</v>
      </c>
      <c r="B19" s="202" t="s">
        <v>103</v>
      </c>
      <c r="C19" s="178" t="s">
        <v>288</v>
      </c>
      <c r="D19" s="382" t="s">
        <v>387</v>
      </c>
      <c r="E19" s="143">
        <v>43160</v>
      </c>
      <c r="F19" s="420">
        <v>0.78</v>
      </c>
      <c r="G19" s="420">
        <v>0.78</v>
      </c>
      <c r="H19" s="141" t="s">
        <v>42</v>
      </c>
      <c r="I19" s="419"/>
      <c r="J19" s="420">
        <v>0.86</v>
      </c>
      <c r="K19" s="420">
        <v>0.82</v>
      </c>
      <c r="L19" s="420">
        <v>0.82</v>
      </c>
      <c r="M19" s="141" t="s">
        <v>42</v>
      </c>
      <c r="N19" s="419"/>
      <c r="O19" s="438">
        <v>0.75</v>
      </c>
      <c r="P19" s="436"/>
      <c r="Q19" s="436"/>
      <c r="R19" s="141" t="s">
        <v>42</v>
      </c>
      <c r="S19" s="437"/>
      <c r="T19" s="456">
        <v>0.79</v>
      </c>
      <c r="U19" s="456">
        <v>0.8</v>
      </c>
      <c r="V19" s="418" t="s">
        <v>41</v>
      </c>
      <c r="W19" s="443"/>
      <c r="X19" s="392" t="s">
        <v>231</v>
      </c>
      <c r="Y19" s="393" t="s">
        <v>271</v>
      </c>
      <c r="Z19" s="393" t="s">
        <v>271</v>
      </c>
      <c r="AA19" s="393" t="s">
        <v>364</v>
      </c>
      <c r="AB19" s="395"/>
      <c r="AC19" s="274">
        <v>16</v>
      </c>
    </row>
    <row r="20" spans="1:29" ht="123" customHeight="1">
      <c r="A20" s="203" t="s">
        <v>128</v>
      </c>
      <c r="B20" s="202" t="s">
        <v>103</v>
      </c>
      <c r="C20" s="178" t="s">
        <v>288</v>
      </c>
      <c r="D20" s="382" t="s">
        <v>388</v>
      </c>
      <c r="E20" s="143">
        <v>43160</v>
      </c>
      <c r="F20" s="419" t="s">
        <v>533</v>
      </c>
      <c r="G20" s="419"/>
      <c r="H20" s="141" t="s">
        <v>42</v>
      </c>
      <c r="I20" s="419"/>
      <c r="J20" s="419" t="s">
        <v>568</v>
      </c>
      <c r="K20" s="419"/>
      <c r="L20" s="419"/>
      <c r="M20" s="141" t="s">
        <v>42</v>
      </c>
      <c r="N20" s="419"/>
      <c r="O20" s="436" t="s">
        <v>685</v>
      </c>
      <c r="P20" s="436"/>
      <c r="Q20" s="436"/>
      <c r="R20" s="141" t="s">
        <v>42</v>
      </c>
      <c r="S20" s="437"/>
      <c r="T20" s="460" t="s">
        <v>831</v>
      </c>
      <c r="U20" s="460"/>
      <c r="V20" s="464" t="s">
        <v>41</v>
      </c>
      <c r="W20" s="460"/>
      <c r="X20" s="392" t="s">
        <v>231</v>
      </c>
      <c r="Y20" s="393" t="s">
        <v>271</v>
      </c>
      <c r="Z20" s="393" t="s">
        <v>271</v>
      </c>
      <c r="AA20" s="393" t="s">
        <v>364</v>
      </c>
      <c r="AB20" s="395"/>
      <c r="AC20" s="274">
        <v>17</v>
      </c>
    </row>
    <row r="21" spans="1:29" ht="123" customHeight="1">
      <c r="A21" s="203" t="s">
        <v>129</v>
      </c>
      <c r="B21" s="202" t="s">
        <v>104</v>
      </c>
      <c r="C21" s="178" t="s">
        <v>289</v>
      </c>
      <c r="D21" s="382" t="s">
        <v>253</v>
      </c>
      <c r="E21" s="143">
        <v>43160</v>
      </c>
      <c r="F21" s="419" t="s">
        <v>470</v>
      </c>
      <c r="G21" s="419">
        <v>9</v>
      </c>
      <c r="H21" s="141" t="s">
        <v>42</v>
      </c>
      <c r="I21" s="419"/>
      <c r="J21" s="419" t="s">
        <v>573</v>
      </c>
      <c r="K21" s="419" t="s">
        <v>574</v>
      </c>
      <c r="L21" s="419" t="s">
        <v>253</v>
      </c>
      <c r="M21" s="141" t="s">
        <v>42</v>
      </c>
      <c r="N21" s="419"/>
      <c r="O21" s="436" t="s">
        <v>698</v>
      </c>
      <c r="P21" s="436" t="s">
        <v>699</v>
      </c>
      <c r="Q21" s="436" t="s">
        <v>253</v>
      </c>
      <c r="R21" s="141" t="s">
        <v>42</v>
      </c>
      <c r="S21" s="437"/>
      <c r="T21" s="442" t="s">
        <v>783</v>
      </c>
      <c r="U21" s="442" t="s">
        <v>784</v>
      </c>
      <c r="V21" s="418" t="s">
        <v>41</v>
      </c>
      <c r="W21" s="443"/>
      <c r="X21" s="392" t="s">
        <v>231</v>
      </c>
      <c r="Y21" s="393" t="s">
        <v>77</v>
      </c>
      <c r="Z21" s="393" t="s">
        <v>767</v>
      </c>
      <c r="AA21" s="393" t="s">
        <v>364</v>
      </c>
      <c r="AB21" s="395"/>
      <c r="AC21" s="274">
        <v>18</v>
      </c>
    </row>
    <row r="22" spans="1:29" ht="123" customHeight="1">
      <c r="A22" s="203" t="s">
        <v>130</v>
      </c>
      <c r="B22" s="202" t="s">
        <v>104</v>
      </c>
      <c r="C22" s="178" t="s">
        <v>290</v>
      </c>
      <c r="D22" s="382" t="s">
        <v>254</v>
      </c>
      <c r="E22" s="143">
        <v>43160</v>
      </c>
      <c r="F22" s="419" t="s">
        <v>652</v>
      </c>
      <c r="G22" s="419">
        <v>3</v>
      </c>
      <c r="H22" s="141" t="s">
        <v>42</v>
      </c>
      <c r="I22" s="419" t="s">
        <v>534</v>
      </c>
      <c r="J22" s="419" t="s">
        <v>575</v>
      </c>
      <c r="K22" s="419" t="s">
        <v>576</v>
      </c>
      <c r="L22" s="419" t="s">
        <v>254</v>
      </c>
      <c r="M22" s="141" t="s">
        <v>42</v>
      </c>
      <c r="N22" s="419"/>
      <c r="O22" s="436" t="s">
        <v>700</v>
      </c>
      <c r="P22" s="436" t="s">
        <v>701</v>
      </c>
      <c r="Q22" s="436" t="s">
        <v>254</v>
      </c>
      <c r="R22" s="141" t="s">
        <v>42</v>
      </c>
      <c r="S22" s="437" t="s">
        <v>713</v>
      </c>
      <c r="T22" s="442" t="s">
        <v>785</v>
      </c>
      <c r="U22" s="442" t="s">
        <v>786</v>
      </c>
      <c r="V22" s="418" t="s">
        <v>83</v>
      </c>
      <c r="W22" s="443"/>
      <c r="X22" s="392" t="s">
        <v>231</v>
      </c>
      <c r="Y22" s="393" t="s">
        <v>77</v>
      </c>
      <c r="Z22" s="393" t="s">
        <v>767</v>
      </c>
      <c r="AA22" s="393" t="s">
        <v>364</v>
      </c>
      <c r="AB22" s="395"/>
      <c r="AC22" s="274">
        <v>19</v>
      </c>
    </row>
    <row r="23" spans="1:29" ht="114.75" customHeight="1">
      <c r="A23" s="203" t="s">
        <v>131</v>
      </c>
      <c r="B23" s="202" t="s">
        <v>104</v>
      </c>
      <c r="C23" s="178" t="s">
        <v>1</v>
      </c>
      <c r="D23" s="382" t="s">
        <v>88</v>
      </c>
      <c r="E23" s="143">
        <v>43160</v>
      </c>
      <c r="F23" s="420">
        <v>1</v>
      </c>
      <c r="G23" s="420">
        <v>1</v>
      </c>
      <c r="H23" s="141" t="s">
        <v>42</v>
      </c>
      <c r="I23" s="419"/>
      <c r="J23" s="420">
        <v>0.99</v>
      </c>
      <c r="K23" s="420">
        <v>0.99</v>
      </c>
      <c r="L23" s="420">
        <v>0.99</v>
      </c>
      <c r="M23" s="141" t="s">
        <v>42</v>
      </c>
      <c r="N23" s="419"/>
      <c r="O23" s="438">
        <v>1</v>
      </c>
      <c r="P23" s="438">
        <v>0.99</v>
      </c>
      <c r="Q23" s="438">
        <v>0.99</v>
      </c>
      <c r="R23" s="141" t="s">
        <v>42</v>
      </c>
      <c r="S23" s="437"/>
      <c r="T23" s="456">
        <v>1</v>
      </c>
      <c r="U23" s="456">
        <v>0.99</v>
      </c>
      <c r="V23" s="418" t="s">
        <v>41</v>
      </c>
      <c r="W23" s="443"/>
      <c r="X23" s="392" t="s">
        <v>231</v>
      </c>
      <c r="Y23" s="393" t="s">
        <v>77</v>
      </c>
      <c r="Z23" s="393" t="s">
        <v>767</v>
      </c>
      <c r="AA23" s="393" t="s">
        <v>364</v>
      </c>
      <c r="AB23" s="395"/>
      <c r="AC23" s="274">
        <v>20</v>
      </c>
    </row>
    <row r="24" spans="1:29" ht="114.75" customHeight="1">
      <c r="A24" s="203" t="s">
        <v>132</v>
      </c>
      <c r="B24" s="202" t="s">
        <v>104</v>
      </c>
      <c r="C24" s="178" t="s">
        <v>1</v>
      </c>
      <c r="D24" s="382" t="s">
        <v>91</v>
      </c>
      <c r="E24" s="143">
        <v>43160</v>
      </c>
      <c r="F24" s="420">
        <v>0.68</v>
      </c>
      <c r="G24" s="420">
        <v>0.7</v>
      </c>
      <c r="H24" s="141" t="s">
        <v>42</v>
      </c>
      <c r="I24" s="419" t="s">
        <v>537</v>
      </c>
      <c r="J24" s="420">
        <v>0.7</v>
      </c>
      <c r="K24" s="420">
        <v>0.7</v>
      </c>
      <c r="L24" s="420">
        <v>0.7</v>
      </c>
      <c r="M24" s="141" t="s">
        <v>42</v>
      </c>
      <c r="N24" s="419"/>
      <c r="O24" s="438">
        <v>0.74</v>
      </c>
      <c r="P24" s="438">
        <v>0.75</v>
      </c>
      <c r="Q24" s="438">
        <v>0.7</v>
      </c>
      <c r="R24" s="141" t="s">
        <v>42</v>
      </c>
      <c r="S24" s="437"/>
      <c r="T24" s="456">
        <v>0.69</v>
      </c>
      <c r="U24" s="456">
        <v>0.77</v>
      </c>
      <c r="V24" s="418" t="s">
        <v>41</v>
      </c>
      <c r="W24" s="443"/>
      <c r="X24" s="392" t="s">
        <v>231</v>
      </c>
      <c r="Y24" s="393" t="s">
        <v>77</v>
      </c>
      <c r="Z24" s="393" t="s">
        <v>767</v>
      </c>
      <c r="AA24" s="393" t="s">
        <v>364</v>
      </c>
      <c r="AB24" s="395"/>
      <c r="AC24" s="274">
        <v>21</v>
      </c>
    </row>
    <row r="25" spans="1:29" ht="195">
      <c r="A25" s="203" t="s">
        <v>133</v>
      </c>
      <c r="B25" s="202" t="s">
        <v>104</v>
      </c>
      <c r="C25" s="178" t="s">
        <v>255</v>
      </c>
      <c r="D25" s="382" t="s">
        <v>291</v>
      </c>
      <c r="E25" s="143">
        <v>43160</v>
      </c>
      <c r="F25" s="419" t="s">
        <v>471</v>
      </c>
      <c r="G25" s="419" t="s">
        <v>471</v>
      </c>
      <c r="H25" s="141" t="s">
        <v>44</v>
      </c>
      <c r="I25" s="419" t="s">
        <v>526</v>
      </c>
      <c r="J25" s="419" t="s">
        <v>865</v>
      </c>
      <c r="K25" s="419"/>
      <c r="L25" s="419"/>
      <c r="M25" s="141" t="s">
        <v>42</v>
      </c>
      <c r="N25" s="419"/>
      <c r="O25" s="436" t="s">
        <v>702</v>
      </c>
      <c r="P25" s="436" t="s">
        <v>702</v>
      </c>
      <c r="Q25" s="436" t="s">
        <v>702</v>
      </c>
      <c r="R25" s="141" t="s">
        <v>42</v>
      </c>
      <c r="S25" s="436" t="s">
        <v>866</v>
      </c>
      <c r="T25" s="442" t="s">
        <v>807</v>
      </c>
      <c r="U25" s="442"/>
      <c r="V25" s="418" t="s">
        <v>41</v>
      </c>
      <c r="W25" s="443" t="s">
        <v>787</v>
      </c>
      <c r="X25" s="392" t="s">
        <v>231</v>
      </c>
      <c r="Y25" s="393" t="s">
        <v>77</v>
      </c>
      <c r="Z25" s="393" t="s">
        <v>767</v>
      </c>
      <c r="AA25" s="393" t="s">
        <v>364</v>
      </c>
      <c r="AB25" s="395"/>
      <c r="AC25" s="274">
        <v>22</v>
      </c>
    </row>
    <row r="26" spans="1:29" ht="300">
      <c r="A26" s="203" t="s">
        <v>134</v>
      </c>
      <c r="B26" s="202" t="s">
        <v>104</v>
      </c>
      <c r="C26" s="178" t="s">
        <v>372</v>
      </c>
      <c r="D26" s="382" t="s">
        <v>371</v>
      </c>
      <c r="E26" s="143">
        <v>43160</v>
      </c>
      <c r="F26" s="419" t="s">
        <v>472</v>
      </c>
      <c r="G26" s="419" t="s">
        <v>473</v>
      </c>
      <c r="H26" s="141" t="s">
        <v>42</v>
      </c>
      <c r="I26" s="419"/>
      <c r="J26" s="419" t="s">
        <v>626</v>
      </c>
      <c r="K26" s="419" t="s">
        <v>627</v>
      </c>
      <c r="L26" s="419" t="s">
        <v>628</v>
      </c>
      <c r="M26" s="141" t="s">
        <v>42</v>
      </c>
      <c r="N26" s="419" t="s">
        <v>662</v>
      </c>
      <c r="O26" s="436" t="s">
        <v>703</v>
      </c>
      <c r="P26" s="436" t="s">
        <v>704</v>
      </c>
      <c r="Q26" s="436" t="s">
        <v>705</v>
      </c>
      <c r="R26" s="141" t="s">
        <v>42</v>
      </c>
      <c r="S26" s="437" t="s">
        <v>706</v>
      </c>
      <c r="T26" s="442" t="s">
        <v>808</v>
      </c>
      <c r="U26" s="442" t="s">
        <v>809</v>
      </c>
      <c r="V26" s="418" t="s">
        <v>41</v>
      </c>
      <c r="W26" s="443"/>
      <c r="X26" s="392" t="s">
        <v>231</v>
      </c>
      <c r="Y26" s="393" t="s">
        <v>77</v>
      </c>
      <c r="Z26" s="393" t="s">
        <v>767</v>
      </c>
      <c r="AA26" s="393" t="s">
        <v>364</v>
      </c>
      <c r="AB26" s="395"/>
      <c r="AC26" s="274">
        <v>23</v>
      </c>
    </row>
    <row r="27" spans="1:29" ht="146.25" customHeight="1">
      <c r="A27" s="203" t="s">
        <v>135</v>
      </c>
      <c r="B27" s="202" t="s">
        <v>104</v>
      </c>
      <c r="C27" s="178" t="s">
        <v>292</v>
      </c>
      <c r="D27" s="382" t="s">
        <v>389</v>
      </c>
      <c r="E27" s="143">
        <v>43160</v>
      </c>
      <c r="F27" s="419" t="s">
        <v>474</v>
      </c>
      <c r="G27" s="419" t="s">
        <v>475</v>
      </c>
      <c r="H27" s="141" t="s">
        <v>42</v>
      </c>
      <c r="I27" s="419" t="s">
        <v>476</v>
      </c>
      <c r="J27" s="419" t="s">
        <v>629</v>
      </c>
      <c r="K27" s="419"/>
      <c r="L27" s="419" t="s">
        <v>630</v>
      </c>
      <c r="M27" s="141" t="s">
        <v>42</v>
      </c>
      <c r="N27" s="419" t="s">
        <v>476</v>
      </c>
      <c r="O27" s="436" t="s">
        <v>707</v>
      </c>
      <c r="P27" s="436" t="s">
        <v>707</v>
      </c>
      <c r="Q27" s="436" t="s">
        <v>708</v>
      </c>
      <c r="R27" s="141" t="s">
        <v>42</v>
      </c>
      <c r="S27" s="437" t="s">
        <v>476</v>
      </c>
      <c r="T27" s="442" t="s">
        <v>810</v>
      </c>
      <c r="U27" s="442" t="s">
        <v>810</v>
      </c>
      <c r="V27" s="418" t="s">
        <v>83</v>
      </c>
      <c r="W27" s="443"/>
      <c r="X27" s="392" t="s">
        <v>231</v>
      </c>
      <c r="Y27" s="393" t="s">
        <v>77</v>
      </c>
      <c r="Z27" s="393" t="s">
        <v>767</v>
      </c>
      <c r="AA27" s="393" t="s">
        <v>364</v>
      </c>
      <c r="AB27" s="395"/>
      <c r="AC27" s="274">
        <v>24</v>
      </c>
    </row>
    <row r="28" spans="1:29" ht="375">
      <c r="A28" s="203" t="s">
        <v>136</v>
      </c>
      <c r="B28" s="202" t="s">
        <v>104</v>
      </c>
      <c r="C28" s="178" t="s">
        <v>373</v>
      </c>
      <c r="D28" s="382" t="s">
        <v>370</v>
      </c>
      <c r="E28" s="143">
        <v>43160</v>
      </c>
      <c r="F28" s="419" t="s">
        <v>477</v>
      </c>
      <c r="G28" s="419" t="s">
        <v>478</v>
      </c>
      <c r="H28" s="141" t="s">
        <v>42</v>
      </c>
      <c r="I28" s="419" t="s">
        <v>476</v>
      </c>
      <c r="J28" s="419" t="s">
        <v>631</v>
      </c>
      <c r="K28" s="419"/>
      <c r="L28" s="419" t="s">
        <v>632</v>
      </c>
      <c r="M28" s="141" t="s">
        <v>42</v>
      </c>
      <c r="N28" s="419" t="s">
        <v>476</v>
      </c>
      <c r="O28" s="436" t="s">
        <v>735</v>
      </c>
      <c r="P28" s="436" t="s">
        <v>709</v>
      </c>
      <c r="Q28" s="436" t="s">
        <v>710</v>
      </c>
      <c r="R28" s="141" t="s">
        <v>27</v>
      </c>
      <c r="S28" s="437" t="s">
        <v>711</v>
      </c>
      <c r="T28" s="442" t="s">
        <v>841</v>
      </c>
      <c r="U28" s="460" t="s">
        <v>840</v>
      </c>
      <c r="V28" s="418" t="s">
        <v>85</v>
      </c>
      <c r="W28" s="443" t="s">
        <v>839</v>
      </c>
      <c r="X28" s="392" t="s">
        <v>231</v>
      </c>
      <c r="Y28" s="393" t="s">
        <v>77</v>
      </c>
      <c r="Z28" s="393" t="s">
        <v>767</v>
      </c>
      <c r="AA28" s="393" t="s">
        <v>364</v>
      </c>
      <c r="AB28" s="395"/>
      <c r="AC28" s="274">
        <v>25</v>
      </c>
    </row>
    <row r="29" spans="1:29" ht="129.75" customHeight="1">
      <c r="A29" s="203" t="s">
        <v>137</v>
      </c>
      <c r="B29" s="202" t="s">
        <v>106</v>
      </c>
      <c r="C29" s="178" t="s">
        <v>256</v>
      </c>
      <c r="D29" s="382" t="s">
        <v>374</v>
      </c>
      <c r="E29" s="143"/>
      <c r="F29" s="419" t="s">
        <v>545</v>
      </c>
      <c r="G29" s="419"/>
      <c r="H29" s="141" t="s">
        <v>42</v>
      </c>
      <c r="I29" s="419"/>
      <c r="J29" s="419" t="s">
        <v>844</v>
      </c>
      <c r="K29" s="419"/>
      <c r="L29" s="419"/>
      <c r="M29" s="141" t="s">
        <v>41</v>
      </c>
      <c r="N29" s="419"/>
      <c r="O29" s="419" t="s">
        <v>845</v>
      </c>
      <c r="P29" s="436"/>
      <c r="Q29" s="436"/>
      <c r="R29" s="141" t="s">
        <v>41</v>
      </c>
      <c r="S29" s="437"/>
      <c r="T29" s="460" t="s">
        <v>774</v>
      </c>
      <c r="U29" s="442"/>
      <c r="V29" s="418" t="s">
        <v>41</v>
      </c>
      <c r="W29" s="443"/>
      <c r="X29" s="392" t="s">
        <v>231</v>
      </c>
      <c r="Y29" s="393" t="s">
        <v>77</v>
      </c>
      <c r="Z29" s="393" t="s">
        <v>77</v>
      </c>
      <c r="AA29" s="393" t="s">
        <v>364</v>
      </c>
      <c r="AB29" s="395"/>
      <c r="AC29" s="274">
        <v>26</v>
      </c>
    </row>
    <row r="30" spans="1:29" ht="75">
      <c r="A30" s="203" t="s">
        <v>138</v>
      </c>
      <c r="B30" s="202" t="s">
        <v>106</v>
      </c>
      <c r="C30" s="178" t="s">
        <v>293</v>
      </c>
      <c r="D30" s="382" t="s">
        <v>390</v>
      </c>
      <c r="E30" s="143">
        <v>43132</v>
      </c>
      <c r="F30" s="419"/>
      <c r="G30" s="419"/>
      <c r="H30" s="141" t="s">
        <v>44</v>
      </c>
      <c r="I30" s="419"/>
      <c r="J30" s="419" t="s">
        <v>604</v>
      </c>
      <c r="K30" s="419"/>
      <c r="L30" s="419"/>
      <c r="M30" s="141" t="s">
        <v>42</v>
      </c>
      <c r="N30" s="419"/>
      <c r="O30" s="436" t="s">
        <v>668</v>
      </c>
      <c r="P30" s="436"/>
      <c r="Q30" s="436"/>
      <c r="R30" s="141" t="s">
        <v>42</v>
      </c>
      <c r="S30" s="437"/>
      <c r="T30" s="442" t="s">
        <v>799</v>
      </c>
      <c r="U30" s="442"/>
      <c r="V30" s="418" t="s">
        <v>41</v>
      </c>
      <c r="W30" s="443"/>
      <c r="X30" s="392" t="s">
        <v>231</v>
      </c>
      <c r="Y30" s="393" t="s">
        <v>77</v>
      </c>
      <c r="Z30" s="393" t="s">
        <v>77</v>
      </c>
      <c r="AA30" s="393" t="s">
        <v>364</v>
      </c>
      <c r="AB30" s="395"/>
      <c r="AC30" s="274">
        <v>27</v>
      </c>
    </row>
    <row r="31" spans="1:29" ht="105" customHeight="1">
      <c r="A31" s="203" t="s">
        <v>139</v>
      </c>
      <c r="B31" s="202" t="s">
        <v>106</v>
      </c>
      <c r="C31" s="178" t="s">
        <v>92</v>
      </c>
      <c r="D31" s="382" t="s">
        <v>391</v>
      </c>
      <c r="E31" s="143">
        <v>43160</v>
      </c>
      <c r="F31" s="419"/>
      <c r="G31" s="419"/>
      <c r="H31" s="141" t="s">
        <v>44</v>
      </c>
      <c r="I31" s="419"/>
      <c r="J31" s="419"/>
      <c r="K31" s="419"/>
      <c r="L31" s="419"/>
      <c r="M31" s="141" t="s">
        <v>44</v>
      </c>
      <c r="N31" s="419"/>
      <c r="O31" s="436" t="s">
        <v>733</v>
      </c>
      <c r="P31" s="436"/>
      <c r="Q31" s="436"/>
      <c r="R31" s="141" t="s">
        <v>42</v>
      </c>
      <c r="S31" s="437"/>
      <c r="T31" s="461" t="s">
        <v>817</v>
      </c>
      <c r="U31" s="460"/>
      <c r="V31" s="459" t="s">
        <v>41</v>
      </c>
      <c r="W31" s="466"/>
      <c r="X31" s="392" t="s">
        <v>231</v>
      </c>
      <c r="Y31" s="393" t="s">
        <v>77</v>
      </c>
      <c r="Z31" s="393" t="s">
        <v>77</v>
      </c>
      <c r="AA31" s="393" t="s">
        <v>364</v>
      </c>
      <c r="AB31" s="395"/>
      <c r="AC31" s="274">
        <v>28</v>
      </c>
    </row>
    <row r="32" spans="1:29" ht="105" customHeight="1">
      <c r="A32" s="203" t="s">
        <v>140</v>
      </c>
      <c r="B32" s="202" t="s">
        <v>106</v>
      </c>
      <c r="C32" s="178" t="s">
        <v>294</v>
      </c>
      <c r="D32" s="382" t="s">
        <v>392</v>
      </c>
      <c r="E32" s="143">
        <v>43160</v>
      </c>
      <c r="F32" s="419" t="s">
        <v>486</v>
      </c>
      <c r="G32" s="419"/>
      <c r="H32" s="141" t="s">
        <v>44</v>
      </c>
      <c r="I32" s="419"/>
      <c r="J32" s="419" t="s">
        <v>640</v>
      </c>
      <c r="K32" s="419"/>
      <c r="L32" s="419"/>
      <c r="M32" s="141" t="s">
        <v>42</v>
      </c>
      <c r="N32" s="419"/>
      <c r="O32" s="436" t="s">
        <v>738</v>
      </c>
      <c r="P32" s="436"/>
      <c r="Q32" s="436"/>
      <c r="R32" s="141" t="s">
        <v>42</v>
      </c>
      <c r="S32" s="437"/>
      <c r="T32" s="461" t="s">
        <v>818</v>
      </c>
      <c r="U32" s="460"/>
      <c r="V32" s="464" t="s">
        <v>41</v>
      </c>
      <c r="W32" s="461" t="s">
        <v>819</v>
      </c>
      <c r="X32" s="392" t="s">
        <v>231</v>
      </c>
      <c r="Y32" s="393" t="s">
        <v>77</v>
      </c>
      <c r="Z32" s="393" t="s">
        <v>77</v>
      </c>
      <c r="AA32" s="393" t="s">
        <v>364</v>
      </c>
      <c r="AB32" s="395"/>
      <c r="AC32" s="274">
        <v>29</v>
      </c>
    </row>
    <row r="33" spans="1:29" ht="105" customHeight="1">
      <c r="A33" s="203" t="s">
        <v>141</v>
      </c>
      <c r="B33" s="202" t="s">
        <v>104</v>
      </c>
      <c r="C33" s="178" t="s">
        <v>295</v>
      </c>
      <c r="D33" s="382" t="s">
        <v>393</v>
      </c>
      <c r="E33" s="143">
        <v>42826</v>
      </c>
      <c r="F33" s="419" t="s">
        <v>479</v>
      </c>
      <c r="G33" s="419"/>
      <c r="H33" s="141" t="s">
        <v>41</v>
      </c>
      <c r="I33" s="419" t="s">
        <v>485</v>
      </c>
      <c r="J33" s="419" t="s">
        <v>566</v>
      </c>
      <c r="K33" s="419"/>
      <c r="L33" s="419"/>
      <c r="M33" s="141" t="s">
        <v>41</v>
      </c>
      <c r="N33" s="419"/>
      <c r="O33" s="436" t="s">
        <v>566</v>
      </c>
      <c r="P33" s="436"/>
      <c r="Q33" s="436"/>
      <c r="R33" s="141" t="s">
        <v>41</v>
      </c>
      <c r="S33" s="437"/>
      <c r="T33" s="442" t="s">
        <v>566</v>
      </c>
      <c r="U33" s="442"/>
      <c r="V33" s="418" t="s">
        <v>41</v>
      </c>
      <c r="W33" s="443"/>
      <c r="X33" s="392" t="s">
        <v>231</v>
      </c>
      <c r="Y33" s="393" t="s">
        <v>77</v>
      </c>
      <c r="Z33" s="393" t="s">
        <v>767</v>
      </c>
      <c r="AA33" s="393" t="s">
        <v>364</v>
      </c>
      <c r="AB33" s="395"/>
      <c r="AC33" s="274">
        <v>30</v>
      </c>
    </row>
    <row r="34" spans="1:29" ht="105" customHeight="1">
      <c r="A34" s="203" t="s">
        <v>142</v>
      </c>
      <c r="B34" s="202" t="s">
        <v>104</v>
      </c>
      <c r="C34" s="178" t="s">
        <v>295</v>
      </c>
      <c r="D34" s="382" t="s">
        <v>394</v>
      </c>
      <c r="E34" s="143">
        <v>42979</v>
      </c>
      <c r="F34" s="419"/>
      <c r="G34" s="419"/>
      <c r="H34" s="141" t="s">
        <v>44</v>
      </c>
      <c r="I34" s="419"/>
      <c r="J34" s="419" t="s">
        <v>638</v>
      </c>
      <c r="K34" s="419"/>
      <c r="L34" s="419"/>
      <c r="M34" s="141" t="s">
        <v>41</v>
      </c>
      <c r="N34" s="419"/>
      <c r="O34" s="436" t="s">
        <v>666</v>
      </c>
      <c r="P34" s="436"/>
      <c r="Q34" s="436"/>
      <c r="R34" s="141" t="s">
        <v>41</v>
      </c>
      <c r="S34" s="437"/>
      <c r="T34" s="442" t="s">
        <v>732</v>
      </c>
      <c r="U34" s="442"/>
      <c r="V34" s="418" t="s">
        <v>41</v>
      </c>
      <c r="W34" s="443"/>
      <c r="X34" s="392" t="s">
        <v>231</v>
      </c>
      <c r="Y34" s="393" t="s">
        <v>77</v>
      </c>
      <c r="Z34" s="393" t="s">
        <v>767</v>
      </c>
      <c r="AA34" s="393" t="s">
        <v>364</v>
      </c>
      <c r="AB34" s="395"/>
      <c r="AC34" s="274">
        <v>31</v>
      </c>
    </row>
    <row r="35" spans="1:29" ht="105" customHeight="1">
      <c r="A35" s="203" t="s">
        <v>143</v>
      </c>
      <c r="B35" s="202" t="s">
        <v>104</v>
      </c>
      <c r="C35" s="178" t="s">
        <v>295</v>
      </c>
      <c r="D35" s="382" t="s">
        <v>395</v>
      </c>
      <c r="E35" s="143">
        <v>42979</v>
      </c>
      <c r="F35" s="419"/>
      <c r="G35" s="419"/>
      <c r="H35" s="141" t="s">
        <v>44</v>
      </c>
      <c r="I35" s="419"/>
      <c r="J35" s="419" t="s">
        <v>639</v>
      </c>
      <c r="K35" s="419"/>
      <c r="L35" s="419"/>
      <c r="M35" s="141" t="s">
        <v>41</v>
      </c>
      <c r="N35" s="419"/>
      <c r="O35" s="436" t="s">
        <v>666</v>
      </c>
      <c r="P35" s="436"/>
      <c r="Q35" s="436"/>
      <c r="R35" s="141" t="s">
        <v>41</v>
      </c>
      <c r="S35" s="437"/>
      <c r="T35" s="442" t="s">
        <v>732</v>
      </c>
      <c r="U35" s="442"/>
      <c r="V35" s="418" t="s">
        <v>41</v>
      </c>
      <c r="W35" s="443"/>
      <c r="X35" s="392" t="s">
        <v>231</v>
      </c>
      <c r="Y35" s="393" t="s">
        <v>77</v>
      </c>
      <c r="Z35" s="393" t="s">
        <v>767</v>
      </c>
      <c r="AA35" s="393" t="s">
        <v>364</v>
      </c>
      <c r="AB35" s="395"/>
      <c r="AC35" s="274">
        <v>32</v>
      </c>
    </row>
    <row r="36" spans="1:29" ht="105" customHeight="1">
      <c r="A36" s="203" t="s">
        <v>144</v>
      </c>
      <c r="B36" s="202" t="s">
        <v>104</v>
      </c>
      <c r="C36" s="178" t="s">
        <v>295</v>
      </c>
      <c r="D36" s="382" t="s">
        <v>396</v>
      </c>
      <c r="E36" s="143">
        <v>42887</v>
      </c>
      <c r="F36" s="419" t="s">
        <v>481</v>
      </c>
      <c r="G36" s="419" t="s">
        <v>480</v>
      </c>
      <c r="H36" s="141" t="s">
        <v>41</v>
      </c>
      <c r="I36" s="419"/>
      <c r="J36" s="419" t="s">
        <v>566</v>
      </c>
      <c r="K36" s="419"/>
      <c r="L36" s="419"/>
      <c r="M36" s="141" t="s">
        <v>41</v>
      </c>
      <c r="N36" s="419"/>
      <c r="O36" s="436" t="s">
        <v>620</v>
      </c>
      <c r="P36" s="436"/>
      <c r="Q36" s="436"/>
      <c r="R36" s="141" t="s">
        <v>41</v>
      </c>
      <c r="S36" s="437"/>
      <c r="T36" s="442" t="s">
        <v>566</v>
      </c>
      <c r="U36" s="442"/>
      <c r="V36" s="418" t="s">
        <v>41</v>
      </c>
      <c r="W36" s="443"/>
      <c r="X36" s="392" t="s">
        <v>231</v>
      </c>
      <c r="Y36" s="393" t="s">
        <v>77</v>
      </c>
      <c r="Z36" s="393" t="s">
        <v>767</v>
      </c>
      <c r="AA36" s="393" t="s">
        <v>364</v>
      </c>
      <c r="AB36" s="395"/>
      <c r="AC36" s="274">
        <v>33</v>
      </c>
    </row>
    <row r="37" spans="1:29" ht="105" customHeight="1">
      <c r="A37" s="203" t="s">
        <v>145</v>
      </c>
      <c r="B37" s="202" t="s">
        <v>106</v>
      </c>
      <c r="C37" s="178" t="s">
        <v>295</v>
      </c>
      <c r="D37" s="382" t="s">
        <v>397</v>
      </c>
      <c r="E37" s="143">
        <v>43070</v>
      </c>
      <c r="F37" s="419"/>
      <c r="G37" s="419"/>
      <c r="H37" s="141" t="s">
        <v>44</v>
      </c>
      <c r="I37" s="419"/>
      <c r="J37" s="419" t="s">
        <v>641</v>
      </c>
      <c r="K37" s="419"/>
      <c r="L37" s="419"/>
      <c r="M37" s="141" t="s">
        <v>42</v>
      </c>
      <c r="N37" s="419"/>
      <c r="O37" s="436" t="s">
        <v>669</v>
      </c>
      <c r="P37" s="436"/>
      <c r="Q37" s="436"/>
      <c r="R37" s="141" t="s">
        <v>41</v>
      </c>
      <c r="S37" s="437"/>
      <c r="T37" s="461" t="s">
        <v>774</v>
      </c>
      <c r="U37" s="442"/>
      <c r="V37" s="418" t="s">
        <v>41</v>
      </c>
      <c r="W37" s="443"/>
      <c r="X37" s="392" t="s">
        <v>231</v>
      </c>
      <c r="Y37" s="393" t="s">
        <v>77</v>
      </c>
      <c r="Z37" s="393" t="s">
        <v>77</v>
      </c>
      <c r="AA37" s="393" t="s">
        <v>364</v>
      </c>
      <c r="AB37" s="395"/>
      <c r="AC37" s="274">
        <v>34</v>
      </c>
    </row>
    <row r="38" spans="1:29" ht="105" customHeight="1">
      <c r="A38" s="203" t="s">
        <v>146</v>
      </c>
      <c r="B38" s="202" t="s">
        <v>756</v>
      </c>
      <c r="C38" s="178" t="s">
        <v>294</v>
      </c>
      <c r="D38" s="382" t="s">
        <v>398</v>
      </c>
      <c r="E38" s="143">
        <v>43070</v>
      </c>
      <c r="F38" s="419" t="s">
        <v>500</v>
      </c>
      <c r="G38" s="419"/>
      <c r="H38" s="141" t="s">
        <v>44</v>
      </c>
      <c r="I38" s="419"/>
      <c r="J38" s="419" t="s">
        <v>846</v>
      </c>
      <c r="K38" s="419"/>
      <c r="L38" s="419"/>
      <c r="M38" s="141" t="s">
        <v>42</v>
      </c>
      <c r="N38" s="419"/>
      <c r="O38" s="436" t="s">
        <v>725</v>
      </c>
      <c r="P38" s="436"/>
      <c r="Q38" s="436"/>
      <c r="R38" s="141" t="s">
        <v>41</v>
      </c>
      <c r="S38" s="437"/>
      <c r="T38" s="442" t="s">
        <v>774</v>
      </c>
      <c r="U38" s="442"/>
      <c r="V38" s="418" t="s">
        <v>41</v>
      </c>
      <c r="W38" s="443"/>
      <c r="X38" s="392" t="s">
        <v>231</v>
      </c>
      <c r="Y38" s="393" t="s">
        <v>272</v>
      </c>
      <c r="Z38" s="393" t="s">
        <v>272</v>
      </c>
      <c r="AA38" s="393" t="s">
        <v>364</v>
      </c>
      <c r="AB38" s="395"/>
      <c r="AC38" s="274">
        <v>35</v>
      </c>
    </row>
    <row r="39" spans="1:29" ht="105" customHeight="1">
      <c r="A39" s="203" t="s">
        <v>147</v>
      </c>
      <c r="B39" s="202" t="s">
        <v>756</v>
      </c>
      <c r="C39" s="178" t="s">
        <v>294</v>
      </c>
      <c r="D39" s="382" t="s">
        <v>399</v>
      </c>
      <c r="E39" s="143">
        <v>43070</v>
      </c>
      <c r="F39" s="419" t="s">
        <v>552</v>
      </c>
      <c r="G39" s="419"/>
      <c r="H39" s="141" t="s">
        <v>42</v>
      </c>
      <c r="I39" s="419"/>
      <c r="J39" s="419" t="s">
        <v>598</v>
      </c>
      <c r="K39" s="419"/>
      <c r="L39" s="419"/>
      <c r="M39" s="141" t="s">
        <v>42</v>
      </c>
      <c r="N39" s="419"/>
      <c r="O39" s="436" t="s">
        <v>739</v>
      </c>
      <c r="P39" s="436"/>
      <c r="Q39" s="436"/>
      <c r="R39" s="141" t="s">
        <v>41</v>
      </c>
      <c r="S39" s="437"/>
      <c r="T39" s="442" t="s">
        <v>774</v>
      </c>
      <c r="U39" s="442"/>
      <c r="V39" s="418" t="s">
        <v>41</v>
      </c>
      <c r="W39" s="443"/>
      <c r="X39" s="392" t="s">
        <v>231</v>
      </c>
      <c r="Y39" s="393" t="s">
        <v>272</v>
      </c>
      <c r="Z39" s="393" t="s">
        <v>272</v>
      </c>
      <c r="AA39" s="393" t="s">
        <v>364</v>
      </c>
      <c r="AB39" s="395"/>
      <c r="AC39" s="274">
        <v>36</v>
      </c>
    </row>
    <row r="40" spans="1:29" ht="105" customHeight="1">
      <c r="A40" s="203" t="s">
        <v>148</v>
      </c>
      <c r="B40" s="202" t="s">
        <v>108</v>
      </c>
      <c r="C40" s="178" t="s">
        <v>294</v>
      </c>
      <c r="D40" s="382" t="s">
        <v>400</v>
      </c>
      <c r="E40" s="143">
        <v>43070</v>
      </c>
      <c r="F40" s="419"/>
      <c r="G40" s="419"/>
      <c r="H40" s="141" t="s">
        <v>44</v>
      </c>
      <c r="I40" s="419"/>
      <c r="J40" s="419"/>
      <c r="K40" s="419"/>
      <c r="L40" s="419"/>
      <c r="M40" s="141" t="s">
        <v>44</v>
      </c>
      <c r="N40" s="419"/>
      <c r="O40" s="436" t="s">
        <v>680</v>
      </c>
      <c r="P40" s="436"/>
      <c r="Q40" s="436"/>
      <c r="R40" s="141" t="s">
        <v>41</v>
      </c>
      <c r="S40" s="437"/>
      <c r="T40" s="442" t="s">
        <v>774</v>
      </c>
      <c r="U40" s="442"/>
      <c r="V40" s="418" t="s">
        <v>41</v>
      </c>
      <c r="W40" s="443"/>
      <c r="X40" s="392" t="s">
        <v>231</v>
      </c>
      <c r="Y40" s="393" t="s">
        <v>77</v>
      </c>
      <c r="Z40" s="393" t="s">
        <v>77</v>
      </c>
      <c r="AA40" s="393" t="s">
        <v>364</v>
      </c>
      <c r="AB40" s="395"/>
      <c r="AC40" s="274">
        <v>37</v>
      </c>
    </row>
    <row r="41" spans="1:29" ht="195">
      <c r="A41" s="203" t="s">
        <v>149</v>
      </c>
      <c r="B41" s="202" t="s">
        <v>105</v>
      </c>
      <c r="C41" s="178" t="s">
        <v>294</v>
      </c>
      <c r="D41" s="382" t="s">
        <v>401</v>
      </c>
      <c r="E41" s="143">
        <v>43160</v>
      </c>
      <c r="F41" s="419"/>
      <c r="G41" s="419"/>
      <c r="H41" s="141" t="s">
        <v>44</v>
      </c>
      <c r="I41" s="419"/>
      <c r="J41" s="419"/>
      <c r="K41" s="419"/>
      <c r="L41" s="419"/>
      <c r="M41" s="141" t="s">
        <v>44</v>
      </c>
      <c r="N41" s="419"/>
      <c r="O41" s="436" t="s">
        <v>690</v>
      </c>
      <c r="P41" s="436"/>
      <c r="Q41" s="436"/>
      <c r="R41" s="141" t="s">
        <v>42</v>
      </c>
      <c r="S41" s="437" t="s">
        <v>689</v>
      </c>
      <c r="T41" s="442" t="s">
        <v>775</v>
      </c>
      <c r="U41" s="442"/>
      <c r="V41" s="418" t="s">
        <v>41</v>
      </c>
      <c r="W41" s="443"/>
      <c r="X41" s="392" t="s">
        <v>231</v>
      </c>
      <c r="Y41" s="393" t="s">
        <v>77</v>
      </c>
      <c r="Z41" s="393" t="s">
        <v>77</v>
      </c>
      <c r="AA41" s="393" t="s">
        <v>364</v>
      </c>
      <c r="AB41" s="395"/>
      <c r="AC41" s="274">
        <v>38</v>
      </c>
    </row>
    <row r="42" spans="1:29" ht="140.25" customHeight="1">
      <c r="A42" s="203" t="s">
        <v>150</v>
      </c>
      <c r="B42" s="202" t="s">
        <v>105</v>
      </c>
      <c r="C42" s="178" t="s">
        <v>294</v>
      </c>
      <c r="D42" s="382" t="s">
        <v>402</v>
      </c>
      <c r="E42" s="143">
        <v>42887</v>
      </c>
      <c r="F42" s="419" t="s">
        <v>507</v>
      </c>
      <c r="G42" s="419"/>
      <c r="H42" s="141" t="s">
        <v>41</v>
      </c>
      <c r="I42" s="419"/>
      <c r="J42" s="419" t="s">
        <v>566</v>
      </c>
      <c r="K42" s="419"/>
      <c r="L42" s="419"/>
      <c r="M42" s="141" t="s">
        <v>41</v>
      </c>
      <c r="N42" s="419"/>
      <c r="O42" s="436" t="s">
        <v>566</v>
      </c>
      <c r="P42" s="436"/>
      <c r="Q42" s="436"/>
      <c r="R42" s="141" t="s">
        <v>41</v>
      </c>
      <c r="S42" s="437"/>
      <c r="T42" s="442" t="s">
        <v>566</v>
      </c>
      <c r="U42" s="442"/>
      <c r="V42" s="418" t="s">
        <v>41</v>
      </c>
      <c r="W42" s="443"/>
      <c r="X42" s="392" t="s">
        <v>231</v>
      </c>
      <c r="Y42" s="393" t="s">
        <v>77</v>
      </c>
      <c r="Z42" s="393" t="s">
        <v>77</v>
      </c>
      <c r="AA42" s="393" t="s">
        <v>364</v>
      </c>
      <c r="AB42" s="395"/>
      <c r="AC42" s="274">
        <v>39</v>
      </c>
    </row>
    <row r="43" spans="1:29" ht="135">
      <c r="A43" s="203" t="s">
        <v>151</v>
      </c>
      <c r="B43" s="202" t="s">
        <v>105</v>
      </c>
      <c r="C43" s="178" t="s">
        <v>294</v>
      </c>
      <c r="D43" s="382" t="s">
        <v>403</v>
      </c>
      <c r="E43" s="143">
        <v>43160</v>
      </c>
      <c r="F43" s="419"/>
      <c r="G43" s="419"/>
      <c r="H43" s="141" t="s">
        <v>44</v>
      </c>
      <c r="I43" s="419"/>
      <c r="J43" s="419" t="s">
        <v>602</v>
      </c>
      <c r="K43" s="419"/>
      <c r="L43" s="419"/>
      <c r="M43" s="141" t="s">
        <v>42</v>
      </c>
      <c r="N43" s="419"/>
      <c r="O43" s="436" t="s">
        <v>675</v>
      </c>
      <c r="P43" s="436"/>
      <c r="Q43" s="436"/>
      <c r="R43" s="141" t="s">
        <v>41</v>
      </c>
      <c r="S43" s="437"/>
      <c r="T43" s="442" t="s">
        <v>774</v>
      </c>
      <c r="U43" s="442"/>
      <c r="V43" s="418" t="s">
        <v>41</v>
      </c>
      <c r="W43" s="455"/>
      <c r="X43" s="392" t="s">
        <v>231</v>
      </c>
      <c r="Y43" s="393" t="s">
        <v>77</v>
      </c>
      <c r="Z43" s="393" t="s">
        <v>77</v>
      </c>
      <c r="AA43" s="393" t="s">
        <v>364</v>
      </c>
      <c r="AB43" s="395"/>
      <c r="AC43" s="274">
        <v>40</v>
      </c>
    </row>
    <row r="44" spans="1:29" ht="110.25">
      <c r="A44" s="203" t="s">
        <v>152</v>
      </c>
      <c r="B44" s="202" t="s">
        <v>105</v>
      </c>
      <c r="C44" s="178" t="s">
        <v>294</v>
      </c>
      <c r="D44" s="382" t="s">
        <v>404</v>
      </c>
      <c r="E44" s="143">
        <v>43160</v>
      </c>
      <c r="F44" s="419"/>
      <c r="G44" s="419"/>
      <c r="H44" s="141" t="s">
        <v>44</v>
      </c>
      <c r="I44" s="419"/>
      <c r="J44" s="419"/>
      <c r="K44" s="419"/>
      <c r="L44" s="419"/>
      <c r="M44" s="141" t="s">
        <v>44</v>
      </c>
      <c r="N44" s="419"/>
      <c r="O44" s="436"/>
      <c r="P44" s="436"/>
      <c r="Q44" s="436"/>
      <c r="R44" s="141" t="s">
        <v>44</v>
      </c>
      <c r="S44" s="437"/>
      <c r="T44" s="456">
        <v>1</v>
      </c>
      <c r="U44" s="442"/>
      <c r="V44" s="418" t="s">
        <v>41</v>
      </c>
      <c r="W44" s="443" t="s">
        <v>847</v>
      </c>
      <c r="X44" s="392" t="s">
        <v>231</v>
      </c>
      <c r="Y44" s="393" t="s">
        <v>77</v>
      </c>
      <c r="Z44" s="393" t="s">
        <v>77</v>
      </c>
      <c r="AA44" s="393" t="s">
        <v>364</v>
      </c>
      <c r="AB44" s="395"/>
      <c r="AC44" s="274">
        <v>41</v>
      </c>
    </row>
    <row r="45" spans="1:29" ht="180">
      <c r="A45" s="203" t="s">
        <v>153</v>
      </c>
      <c r="B45" s="202" t="s">
        <v>106</v>
      </c>
      <c r="C45" s="178" t="s">
        <v>296</v>
      </c>
      <c r="D45" s="382" t="s">
        <v>405</v>
      </c>
      <c r="E45" s="143">
        <v>43160</v>
      </c>
      <c r="F45" s="419" t="s">
        <v>535</v>
      </c>
      <c r="G45" s="419"/>
      <c r="H45" s="141" t="s">
        <v>42</v>
      </c>
      <c r="I45" s="419"/>
      <c r="J45" s="419" t="s">
        <v>661</v>
      </c>
      <c r="K45" s="419"/>
      <c r="L45" s="419"/>
      <c r="M45" s="141" t="s">
        <v>42</v>
      </c>
      <c r="N45" s="419"/>
      <c r="O45" s="436" t="s">
        <v>670</v>
      </c>
      <c r="P45" s="436"/>
      <c r="Q45" s="436"/>
      <c r="R45" s="141" t="s">
        <v>42</v>
      </c>
      <c r="S45" s="437"/>
      <c r="T45" s="442" t="s">
        <v>764</v>
      </c>
      <c r="U45" s="442"/>
      <c r="V45" s="418" t="s">
        <v>41</v>
      </c>
      <c r="W45" s="443"/>
      <c r="X45" s="392" t="s">
        <v>231</v>
      </c>
      <c r="Y45" s="393" t="s">
        <v>77</v>
      </c>
      <c r="Z45" s="393" t="s">
        <v>77</v>
      </c>
      <c r="AA45" s="393" t="s">
        <v>364</v>
      </c>
      <c r="AB45" s="395"/>
      <c r="AC45" s="274">
        <v>42</v>
      </c>
    </row>
    <row r="46" spans="1:29" ht="128.25" customHeight="1">
      <c r="A46" s="203" t="s">
        <v>154</v>
      </c>
      <c r="B46" s="202" t="s">
        <v>110</v>
      </c>
      <c r="C46" s="178" t="s">
        <v>297</v>
      </c>
      <c r="D46" s="382" t="s">
        <v>298</v>
      </c>
      <c r="E46" s="143">
        <v>43160</v>
      </c>
      <c r="F46" s="419">
        <v>0.52</v>
      </c>
      <c r="G46" s="419">
        <v>2.7</v>
      </c>
      <c r="H46" s="141" t="s">
        <v>42</v>
      </c>
      <c r="I46" s="419"/>
      <c r="J46" s="419">
        <v>0.6</v>
      </c>
      <c r="K46" s="419">
        <v>1.1200000000000001</v>
      </c>
      <c r="L46" s="419">
        <v>2.7</v>
      </c>
      <c r="M46" s="141" t="s">
        <v>42</v>
      </c>
      <c r="N46" s="419"/>
      <c r="O46" s="436">
        <v>0.68</v>
      </c>
      <c r="P46" s="436">
        <v>1.79</v>
      </c>
      <c r="Q46" s="436">
        <v>2.6</v>
      </c>
      <c r="R46" s="141" t="s">
        <v>42</v>
      </c>
      <c r="S46" s="437"/>
      <c r="T46" s="442">
        <v>1</v>
      </c>
      <c r="U46" s="442" t="s">
        <v>779</v>
      </c>
      <c r="V46" s="418" t="s">
        <v>41</v>
      </c>
      <c r="W46" s="443"/>
      <c r="X46" s="392" t="s">
        <v>231</v>
      </c>
      <c r="Y46" s="393" t="s">
        <v>77</v>
      </c>
      <c r="Z46" s="393" t="s">
        <v>77</v>
      </c>
      <c r="AA46" s="393" t="s">
        <v>365</v>
      </c>
      <c r="AB46" s="395"/>
      <c r="AC46" s="274">
        <v>43</v>
      </c>
    </row>
    <row r="47" spans="1:29" ht="128.25" customHeight="1">
      <c r="A47" s="203" t="s">
        <v>155</v>
      </c>
      <c r="B47" s="202" t="s">
        <v>110</v>
      </c>
      <c r="C47" s="178" t="s">
        <v>299</v>
      </c>
      <c r="D47" s="382" t="s">
        <v>250</v>
      </c>
      <c r="E47" s="143">
        <v>43160</v>
      </c>
      <c r="F47" s="419" t="s">
        <v>465</v>
      </c>
      <c r="G47" s="419" t="s">
        <v>250</v>
      </c>
      <c r="H47" s="141" t="s">
        <v>42</v>
      </c>
      <c r="I47" s="419"/>
      <c r="J47" s="419" t="s">
        <v>613</v>
      </c>
      <c r="K47" s="419" t="s">
        <v>613</v>
      </c>
      <c r="L47" s="419" t="s">
        <v>465</v>
      </c>
      <c r="M47" s="141" t="s">
        <v>42</v>
      </c>
      <c r="N47" s="419"/>
      <c r="O47" s="436" t="s">
        <v>693</v>
      </c>
      <c r="P47" s="436">
        <v>12.33</v>
      </c>
      <c r="Q47" s="436">
        <v>13</v>
      </c>
      <c r="R47" s="141" t="s">
        <v>42</v>
      </c>
      <c r="S47" s="437"/>
      <c r="T47" s="442" t="s">
        <v>613</v>
      </c>
      <c r="U47" s="442" t="s">
        <v>465</v>
      </c>
      <c r="V47" s="418" t="s">
        <v>41</v>
      </c>
      <c r="W47" s="443"/>
      <c r="X47" s="392" t="s">
        <v>231</v>
      </c>
      <c r="Y47" s="393" t="s">
        <v>77</v>
      </c>
      <c r="Z47" s="393" t="s">
        <v>77</v>
      </c>
      <c r="AA47" s="393" t="s">
        <v>365</v>
      </c>
      <c r="AB47" s="395"/>
      <c r="AC47" s="274">
        <v>44</v>
      </c>
    </row>
    <row r="48" spans="1:29" ht="128.25" customHeight="1">
      <c r="A48" s="203" t="s">
        <v>156</v>
      </c>
      <c r="B48" s="202" t="s">
        <v>105</v>
      </c>
      <c r="C48" s="178" t="s">
        <v>300</v>
      </c>
      <c r="D48" s="382" t="s">
        <v>406</v>
      </c>
      <c r="E48" s="143">
        <v>42887</v>
      </c>
      <c r="F48" s="419" t="s">
        <v>467</v>
      </c>
      <c r="G48" s="419"/>
      <c r="H48" s="141" t="s">
        <v>41</v>
      </c>
      <c r="I48" s="419"/>
      <c r="J48" s="419" t="s">
        <v>566</v>
      </c>
      <c r="K48" s="419"/>
      <c r="L48" s="419"/>
      <c r="M48" s="141" t="s">
        <v>41</v>
      </c>
      <c r="N48" s="419"/>
      <c r="O48" s="436" t="s">
        <v>566</v>
      </c>
      <c r="P48" s="436"/>
      <c r="Q48" s="436"/>
      <c r="R48" s="141" t="s">
        <v>41</v>
      </c>
      <c r="S48" s="437"/>
      <c r="T48" s="442" t="s">
        <v>566</v>
      </c>
      <c r="U48" s="442"/>
      <c r="V48" s="418" t="s">
        <v>41</v>
      </c>
      <c r="W48" s="443"/>
      <c r="X48" s="392" t="s">
        <v>231</v>
      </c>
      <c r="Y48" s="393" t="s">
        <v>77</v>
      </c>
      <c r="Z48" s="393" t="s">
        <v>77</v>
      </c>
      <c r="AA48" s="393" t="s">
        <v>363</v>
      </c>
      <c r="AB48" s="395"/>
      <c r="AC48" s="274">
        <v>45</v>
      </c>
    </row>
    <row r="49" spans="1:29" ht="120">
      <c r="A49" s="203" t="s">
        <v>157</v>
      </c>
      <c r="B49" s="202" t="s">
        <v>105</v>
      </c>
      <c r="C49" s="178" t="s">
        <v>301</v>
      </c>
      <c r="D49" s="382" t="s">
        <v>407</v>
      </c>
      <c r="E49" s="143">
        <v>43160</v>
      </c>
      <c r="F49" s="419"/>
      <c r="G49" s="419"/>
      <c r="H49" s="141" t="s">
        <v>44</v>
      </c>
      <c r="I49" s="419"/>
      <c r="J49" s="419" t="s">
        <v>603</v>
      </c>
      <c r="K49" s="419"/>
      <c r="L49" s="419"/>
      <c r="M49" s="141" t="s">
        <v>42</v>
      </c>
      <c r="N49" s="419"/>
      <c r="O49" s="436" t="s">
        <v>676</v>
      </c>
      <c r="P49" s="436"/>
      <c r="Q49" s="436"/>
      <c r="R49" s="141" t="s">
        <v>42</v>
      </c>
      <c r="S49" s="437"/>
      <c r="T49" s="442" t="s">
        <v>790</v>
      </c>
      <c r="U49" s="442"/>
      <c r="V49" s="418" t="s">
        <v>41</v>
      </c>
      <c r="W49" s="458" t="s">
        <v>791</v>
      </c>
      <c r="X49" s="392" t="s">
        <v>231</v>
      </c>
      <c r="Y49" s="393" t="s">
        <v>77</v>
      </c>
      <c r="Z49" s="393" t="s">
        <v>77</v>
      </c>
      <c r="AA49" s="393" t="s">
        <v>363</v>
      </c>
      <c r="AB49" s="395"/>
      <c r="AC49" s="274">
        <v>46</v>
      </c>
    </row>
    <row r="50" spans="1:29" ht="113.25" customHeight="1">
      <c r="A50" s="203" t="s">
        <v>158</v>
      </c>
      <c r="B50" s="202" t="s">
        <v>105</v>
      </c>
      <c r="C50" s="178" t="s">
        <v>302</v>
      </c>
      <c r="D50" s="382" t="s">
        <v>408</v>
      </c>
      <c r="E50" s="143">
        <v>42887</v>
      </c>
      <c r="F50" s="419" t="s">
        <v>508</v>
      </c>
      <c r="G50" s="419"/>
      <c r="H50" s="141" t="s">
        <v>41</v>
      </c>
      <c r="I50" s="419"/>
      <c r="J50" s="419" t="s">
        <v>566</v>
      </c>
      <c r="K50" s="419"/>
      <c r="L50" s="419"/>
      <c r="M50" s="141" t="s">
        <v>41</v>
      </c>
      <c r="N50" s="419"/>
      <c r="O50" s="436" t="s">
        <v>566</v>
      </c>
      <c r="P50" s="436"/>
      <c r="Q50" s="436"/>
      <c r="R50" s="141" t="s">
        <v>41</v>
      </c>
      <c r="S50" s="437"/>
      <c r="T50" s="442" t="s">
        <v>566</v>
      </c>
      <c r="U50" s="442"/>
      <c r="V50" s="418" t="s">
        <v>41</v>
      </c>
      <c r="W50" s="443"/>
      <c r="X50" s="392" t="s">
        <v>231</v>
      </c>
      <c r="Y50" s="393" t="s">
        <v>77</v>
      </c>
      <c r="Z50" s="393" t="s">
        <v>77</v>
      </c>
      <c r="AA50" s="393" t="s">
        <v>364</v>
      </c>
      <c r="AB50" s="395"/>
      <c r="AC50" s="274">
        <v>47</v>
      </c>
    </row>
    <row r="51" spans="1:29" ht="113.25" customHeight="1">
      <c r="A51" s="203" t="s">
        <v>159</v>
      </c>
      <c r="B51" s="202" t="s">
        <v>102</v>
      </c>
      <c r="C51" s="178" t="s">
        <v>303</v>
      </c>
      <c r="D51" s="382" t="s">
        <v>409</v>
      </c>
      <c r="E51" s="143">
        <v>43160</v>
      </c>
      <c r="F51" s="419" t="s">
        <v>502</v>
      </c>
      <c r="G51" s="419" t="s">
        <v>487</v>
      </c>
      <c r="H51" s="141" t="s">
        <v>42</v>
      </c>
      <c r="I51" s="419"/>
      <c r="J51" s="419" t="s">
        <v>634</v>
      </c>
      <c r="K51" s="419" t="s">
        <v>608</v>
      </c>
      <c r="L51" s="419" t="s">
        <v>636</v>
      </c>
      <c r="M51" s="141" t="s">
        <v>42</v>
      </c>
      <c r="N51" s="419" t="s">
        <v>609</v>
      </c>
      <c r="O51" s="436" t="s">
        <v>742</v>
      </c>
      <c r="P51" s="436" t="s">
        <v>721</v>
      </c>
      <c r="Q51" s="436" t="s">
        <v>636</v>
      </c>
      <c r="R51" s="141" t="s">
        <v>42</v>
      </c>
      <c r="S51" s="437" t="s">
        <v>671</v>
      </c>
      <c r="T51" s="442" t="s">
        <v>848</v>
      </c>
      <c r="U51" s="442" t="s">
        <v>773</v>
      </c>
      <c r="V51" s="418" t="s">
        <v>41</v>
      </c>
      <c r="W51" s="443"/>
      <c r="X51" s="392" t="s">
        <v>231</v>
      </c>
      <c r="Y51" s="393" t="s">
        <v>274</v>
      </c>
      <c r="Z51" s="393" t="s">
        <v>768</v>
      </c>
      <c r="AA51" s="393" t="s">
        <v>363</v>
      </c>
      <c r="AB51" s="395"/>
      <c r="AC51" s="274">
        <v>48</v>
      </c>
    </row>
    <row r="52" spans="1:29" ht="113.25" customHeight="1">
      <c r="A52" s="203" t="s">
        <v>160</v>
      </c>
      <c r="B52" s="202" t="s">
        <v>102</v>
      </c>
      <c r="C52" s="178" t="s">
        <v>303</v>
      </c>
      <c r="D52" s="382" t="s">
        <v>410</v>
      </c>
      <c r="E52" s="143">
        <v>43160</v>
      </c>
      <c r="F52" s="419"/>
      <c r="G52" s="419"/>
      <c r="H52" s="141" t="s">
        <v>44</v>
      </c>
      <c r="I52" s="419"/>
      <c r="J52" s="419"/>
      <c r="K52" s="419"/>
      <c r="L52" s="419"/>
      <c r="M52" s="141" t="s">
        <v>44</v>
      </c>
      <c r="N52" s="419" t="s">
        <v>635</v>
      </c>
      <c r="O52" s="436" t="s">
        <v>722</v>
      </c>
      <c r="P52" s="452"/>
      <c r="Q52" s="436"/>
      <c r="R52" s="141" t="s">
        <v>44</v>
      </c>
      <c r="S52" s="419" t="s">
        <v>635</v>
      </c>
      <c r="T52" s="442" t="s">
        <v>793</v>
      </c>
      <c r="U52" s="442"/>
      <c r="V52" s="418" t="s">
        <v>41</v>
      </c>
      <c r="W52" s="443"/>
      <c r="X52" s="392" t="s">
        <v>231</v>
      </c>
      <c r="Y52" s="393" t="s">
        <v>274</v>
      </c>
      <c r="Z52" s="393" t="s">
        <v>768</v>
      </c>
      <c r="AA52" s="393" t="s">
        <v>363</v>
      </c>
      <c r="AB52" s="395"/>
      <c r="AC52" s="274">
        <v>49</v>
      </c>
    </row>
    <row r="53" spans="1:29" ht="113.25" customHeight="1">
      <c r="A53" s="203" t="s">
        <v>161</v>
      </c>
      <c r="B53" s="202" t="s">
        <v>102</v>
      </c>
      <c r="C53" s="178" t="s">
        <v>304</v>
      </c>
      <c r="D53" s="382" t="s">
        <v>411</v>
      </c>
      <c r="E53" s="143">
        <v>42856</v>
      </c>
      <c r="F53" s="419" t="s">
        <v>506</v>
      </c>
      <c r="G53" s="419"/>
      <c r="H53" s="141" t="s">
        <v>41</v>
      </c>
      <c r="I53" s="419"/>
      <c r="J53" s="419" t="s">
        <v>566</v>
      </c>
      <c r="K53" s="419"/>
      <c r="L53" s="419"/>
      <c r="M53" s="141" t="s">
        <v>41</v>
      </c>
      <c r="N53" s="419"/>
      <c r="O53" s="436" t="s">
        <v>566</v>
      </c>
      <c r="P53" s="436"/>
      <c r="Q53" s="436"/>
      <c r="R53" s="141" t="s">
        <v>41</v>
      </c>
      <c r="S53" s="437"/>
      <c r="T53" s="442" t="s">
        <v>566</v>
      </c>
      <c r="U53" s="442"/>
      <c r="V53" s="418" t="s">
        <v>41</v>
      </c>
      <c r="W53" s="443"/>
      <c r="X53" s="392" t="s">
        <v>231</v>
      </c>
      <c r="Y53" s="393" t="s">
        <v>274</v>
      </c>
      <c r="Z53" s="393" t="s">
        <v>768</v>
      </c>
      <c r="AA53" s="393" t="s">
        <v>363</v>
      </c>
      <c r="AB53" s="395"/>
      <c r="AC53" s="274">
        <v>50</v>
      </c>
    </row>
    <row r="54" spans="1:29" ht="113.25" customHeight="1">
      <c r="A54" s="203" t="s">
        <v>162</v>
      </c>
      <c r="B54" s="202" t="s">
        <v>102</v>
      </c>
      <c r="C54" s="178" t="s">
        <v>304</v>
      </c>
      <c r="D54" s="382" t="s">
        <v>412</v>
      </c>
      <c r="E54" s="143">
        <v>43160</v>
      </c>
      <c r="F54" s="419" t="s">
        <v>553</v>
      </c>
      <c r="G54" s="419"/>
      <c r="H54" s="141" t="s">
        <v>42</v>
      </c>
      <c r="I54" s="419"/>
      <c r="J54" s="419" t="s">
        <v>622</v>
      </c>
      <c r="K54" s="419"/>
      <c r="L54" s="419"/>
      <c r="M54" s="141" t="s">
        <v>42</v>
      </c>
      <c r="N54" s="419" t="s">
        <v>653</v>
      </c>
      <c r="O54" s="436" t="s">
        <v>723</v>
      </c>
      <c r="P54" s="436"/>
      <c r="Q54" s="436"/>
      <c r="R54" s="141" t="s">
        <v>42</v>
      </c>
      <c r="S54" s="437"/>
      <c r="T54" s="442" t="s">
        <v>794</v>
      </c>
      <c r="U54" s="442"/>
      <c r="V54" s="418" t="s">
        <v>41</v>
      </c>
      <c r="W54" s="443" t="s">
        <v>849</v>
      </c>
      <c r="X54" s="392" t="s">
        <v>231</v>
      </c>
      <c r="Y54" s="393" t="s">
        <v>274</v>
      </c>
      <c r="Z54" s="393" t="s">
        <v>768</v>
      </c>
      <c r="AA54" s="393" t="s">
        <v>363</v>
      </c>
      <c r="AB54" s="395"/>
      <c r="AC54" s="274">
        <v>51</v>
      </c>
    </row>
    <row r="55" spans="1:29" ht="113.25" customHeight="1">
      <c r="A55" s="203" t="s">
        <v>198</v>
      </c>
      <c r="B55" s="202" t="s">
        <v>756</v>
      </c>
      <c r="C55" s="178" t="s">
        <v>305</v>
      </c>
      <c r="D55" s="382" t="s">
        <v>413</v>
      </c>
      <c r="E55" s="143">
        <v>42979</v>
      </c>
      <c r="F55" s="419" t="s">
        <v>546</v>
      </c>
      <c r="G55" s="419"/>
      <c r="H55" s="141" t="s">
        <v>42</v>
      </c>
      <c r="I55" s="419"/>
      <c r="J55" s="419" t="s">
        <v>597</v>
      </c>
      <c r="K55" s="419"/>
      <c r="L55" s="419"/>
      <c r="M55" s="141" t="s">
        <v>41</v>
      </c>
      <c r="N55" s="419"/>
      <c r="O55" s="436" t="s">
        <v>850</v>
      </c>
      <c r="P55" s="436"/>
      <c r="Q55" s="436"/>
      <c r="R55" s="141" t="s">
        <v>41</v>
      </c>
      <c r="S55" s="437"/>
      <c r="T55" s="442" t="s">
        <v>732</v>
      </c>
      <c r="U55" s="442"/>
      <c r="V55" s="418" t="s">
        <v>41</v>
      </c>
      <c r="W55" s="443"/>
      <c r="X55" s="392" t="s">
        <v>231</v>
      </c>
      <c r="Y55" s="393" t="s">
        <v>272</v>
      </c>
      <c r="Z55" s="393" t="s">
        <v>272</v>
      </c>
      <c r="AA55" s="393" t="s">
        <v>364</v>
      </c>
      <c r="AB55" s="395"/>
      <c r="AC55" s="274">
        <v>52</v>
      </c>
    </row>
    <row r="56" spans="1:29" ht="150">
      <c r="A56" s="203" t="s">
        <v>306</v>
      </c>
      <c r="B56" s="202" t="s">
        <v>108</v>
      </c>
      <c r="C56" s="178" t="s">
        <v>257</v>
      </c>
      <c r="D56" s="382" t="s">
        <v>414</v>
      </c>
      <c r="E56" s="143">
        <v>43070</v>
      </c>
      <c r="F56" s="419"/>
      <c r="G56" s="419"/>
      <c r="H56" s="141" t="s">
        <v>44</v>
      </c>
      <c r="I56" s="419"/>
      <c r="J56" s="419"/>
      <c r="K56" s="419"/>
      <c r="L56" s="419"/>
      <c r="M56" s="141" t="s">
        <v>44</v>
      </c>
      <c r="N56" s="419"/>
      <c r="O56" s="436" t="s">
        <v>751</v>
      </c>
      <c r="P56" s="436"/>
      <c r="Q56" s="436"/>
      <c r="R56" s="141" t="s">
        <v>41</v>
      </c>
      <c r="S56" s="437"/>
      <c r="T56" s="442" t="s">
        <v>774</v>
      </c>
      <c r="U56" s="442"/>
      <c r="V56" s="418" t="s">
        <v>41</v>
      </c>
      <c r="W56" s="443"/>
      <c r="X56" s="392" t="s">
        <v>231</v>
      </c>
      <c r="Y56" s="393" t="s">
        <v>77</v>
      </c>
      <c r="Z56" s="393" t="s">
        <v>77</v>
      </c>
      <c r="AA56" s="393" t="s">
        <v>364</v>
      </c>
      <c r="AB56" s="395"/>
      <c r="AC56" s="274">
        <v>53</v>
      </c>
    </row>
    <row r="57" spans="1:29" ht="129.75" customHeight="1">
      <c r="A57" s="203" t="s">
        <v>307</v>
      </c>
      <c r="B57" s="202" t="s">
        <v>104</v>
      </c>
      <c r="C57" s="178" t="s">
        <v>308</v>
      </c>
      <c r="D57" s="382" t="s">
        <v>811</v>
      </c>
      <c r="E57" s="143">
        <v>43160</v>
      </c>
      <c r="F57" s="419" t="s">
        <v>482</v>
      </c>
      <c r="G57" s="419" t="s">
        <v>483</v>
      </c>
      <c r="H57" s="141" t="s">
        <v>42</v>
      </c>
      <c r="I57" s="419" t="s">
        <v>530</v>
      </c>
      <c r="J57" s="419" t="s">
        <v>748</v>
      </c>
      <c r="K57" s="419" t="s">
        <v>577</v>
      </c>
      <c r="L57" s="419" t="s">
        <v>633</v>
      </c>
      <c r="M57" s="141" t="s">
        <v>42</v>
      </c>
      <c r="N57" s="419" t="s">
        <v>663</v>
      </c>
      <c r="O57" s="436" t="s">
        <v>746</v>
      </c>
      <c r="P57" s="436" t="s">
        <v>746</v>
      </c>
      <c r="Q57" s="436" t="s">
        <v>712</v>
      </c>
      <c r="R57" s="141" t="s">
        <v>42</v>
      </c>
      <c r="S57" s="437" t="s">
        <v>747</v>
      </c>
      <c r="T57" s="442" t="s">
        <v>812</v>
      </c>
      <c r="U57" s="442" t="s">
        <v>813</v>
      </c>
      <c r="V57" s="418" t="s">
        <v>41</v>
      </c>
      <c r="W57" s="443"/>
      <c r="X57" s="392" t="s">
        <v>231</v>
      </c>
      <c r="Y57" s="393" t="s">
        <v>77</v>
      </c>
      <c r="Z57" s="393" t="s">
        <v>767</v>
      </c>
      <c r="AA57" s="393" t="s">
        <v>364</v>
      </c>
      <c r="AB57" s="395"/>
      <c r="AC57" s="274">
        <v>54</v>
      </c>
    </row>
    <row r="58" spans="1:29" ht="120" customHeight="1">
      <c r="A58" s="203" t="s">
        <v>309</v>
      </c>
      <c r="B58" s="202" t="s">
        <v>283</v>
      </c>
      <c r="C58" s="178" t="s">
        <v>310</v>
      </c>
      <c r="D58" s="382" t="s">
        <v>415</v>
      </c>
      <c r="E58" s="143">
        <v>42917</v>
      </c>
      <c r="F58" s="419" t="s">
        <v>538</v>
      </c>
      <c r="G58" s="419" t="s">
        <v>495</v>
      </c>
      <c r="H58" s="141" t="s">
        <v>41</v>
      </c>
      <c r="I58" s="419"/>
      <c r="J58" s="419" t="s">
        <v>566</v>
      </c>
      <c r="K58" s="419"/>
      <c r="L58" s="419"/>
      <c r="M58" s="141" t="s">
        <v>41</v>
      </c>
      <c r="N58" s="419"/>
      <c r="O58" s="436" t="s">
        <v>566</v>
      </c>
      <c r="P58" s="436"/>
      <c r="Q58" s="436"/>
      <c r="R58" s="141" t="s">
        <v>41</v>
      </c>
      <c r="S58" s="437"/>
      <c r="T58" s="442" t="s">
        <v>566</v>
      </c>
      <c r="U58" s="442"/>
      <c r="V58" s="418" t="s">
        <v>41</v>
      </c>
      <c r="W58" s="443"/>
      <c r="X58" s="392" t="s">
        <v>231</v>
      </c>
      <c r="Y58" s="393" t="s">
        <v>39</v>
      </c>
      <c r="Z58" s="393" t="s">
        <v>39</v>
      </c>
      <c r="AA58" s="393" t="s">
        <v>363</v>
      </c>
      <c r="AB58" s="395"/>
      <c r="AC58" s="274">
        <v>55</v>
      </c>
    </row>
    <row r="59" spans="1:29" ht="120" customHeight="1">
      <c r="A59" s="203" t="s">
        <v>311</v>
      </c>
      <c r="B59" s="202" t="s">
        <v>283</v>
      </c>
      <c r="C59" s="178" t="s">
        <v>310</v>
      </c>
      <c r="D59" s="382" t="s">
        <v>416</v>
      </c>
      <c r="E59" s="143">
        <v>42917</v>
      </c>
      <c r="F59" s="419" t="s">
        <v>539</v>
      </c>
      <c r="G59" s="419" t="s">
        <v>497</v>
      </c>
      <c r="H59" s="141" t="s">
        <v>41</v>
      </c>
      <c r="I59" s="419"/>
      <c r="J59" s="419" t="s">
        <v>566</v>
      </c>
      <c r="K59" s="419"/>
      <c r="L59" s="419"/>
      <c r="M59" s="141" t="s">
        <v>41</v>
      </c>
      <c r="N59" s="419"/>
      <c r="O59" s="436" t="s">
        <v>566</v>
      </c>
      <c r="P59" s="436"/>
      <c r="Q59" s="436"/>
      <c r="R59" s="141" t="s">
        <v>41</v>
      </c>
      <c r="S59" s="437"/>
      <c r="T59" s="442" t="s">
        <v>566</v>
      </c>
      <c r="U59" s="442"/>
      <c r="V59" s="418" t="s">
        <v>41</v>
      </c>
      <c r="W59" s="443"/>
      <c r="X59" s="392" t="s">
        <v>231</v>
      </c>
      <c r="Y59" s="393" t="s">
        <v>39</v>
      </c>
      <c r="Z59" s="393" t="s">
        <v>39</v>
      </c>
      <c r="AA59" s="393" t="s">
        <v>363</v>
      </c>
      <c r="AB59" s="395"/>
      <c r="AC59" s="274">
        <v>56</v>
      </c>
    </row>
    <row r="60" spans="1:29" ht="120" customHeight="1">
      <c r="A60" s="203" t="s">
        <v>312</v>
      </c>
      <c r="B60" s="202" t="s">
        <v>283</v>
      </c>
      <c r="C60" s="178" t="s">
        <v>313</v>
      </c>
      <c r="D60" s="382" t="s">
        <v>417</v>
      </c>
      <c r="E60" s="143">
        <v>42917</v>
      </c>
      <c r="F60" s="419" t="s">
        <v>496</v>
      </c>
      <c r="G60" s="419" t="s">
        <v>495</v>
      </c>
      <c r="H60" s="141" t="s">
        <v>41</v>
      </c>
      <c r="I60" s="419"/>
      <c r="J60" s="419" t="s">
        <v>566</v>
      </c>
      <c r="K60" s="419"/>
      <c r="L60" s="419"/>
      <c r="M60" s="141" t="s">
        <v>41</v>
      </c>
      <c r="N60" s="419"/>
      <c r="O60" s="436" t="s">
        <v>566</v>
      </c>
      <c r="P60" s="436"/>
      <c r="Q60" s="436"/>
      <c r="R60" s="141" t="s">
        <v>41</v>
      </c>
      <c r="S60" s="437"/>
      <c r="T60" s="442" t="s">
        <v>566</v>
      </c>
      <c r="U60" s="442"/>
      <c r="V60" s="418" t="s">
        <v>41</v>
      </c>
      <c r="W60" s="443"/>
      <c r="X60" s="392" t="s">
        <v>231</v>
      </c>
      <c r="Y60" s="393" t="s">
        <v>39</v>
      </c>
      <c r="Z60" s="393" t="s">
        <v>39</v>
      </c>
      <c r="AA60" s="393" t="s">
        <v>363</v>
      </c>
      <c r="AB60" s="395"/>
      <c r="AC60" s="274">
        <v>57</v>
      </c>
    </row>
    <row r="61" spans="1:29" ht="120" customHeight="1">
      <c r="A61" s="203" t="s">
        <v>314</v>
      </c>
      <c r="B61" s="202" t="s">
        <v>283</v>
      </c>
      <c r="C61" s="178" t="s">
        <v>315</v>
      </c>
      <c r="D61" s="382" t="s">
        <v>418</v>
      </c>
      <c r="E61" s="143">
        <v>43040</v>
      </c>
      <c r="F61" s="419" t="s">
        <v>540</v>
      </c>
      <c r="G61" s="419"/>
      <c r="H61" s="141" t="s">
        <v>42</v>
      </c>
      <c r="I61" s="419"/>
      <c r="J61" s="419" t="s">
        <v>657</v>
      </c>
      <c r="K61" s="419"/>
      <c r="L61" s="419"/>
      <c r="M61" s="141" t="s">
        <v>42</v>
      </c>
      <c r="N61" s="419"/>
      <c r="O61" s="436" t="s">
        <v>740</v>
      </c>
      <c r="P61" s="436"/>
      <c r="Q61" s="436"/>
      <c r="R61" s="141" t="s">
        <v>41</v>
      </c>
      <c r="S61" s="437"/>
      <c r="T61" s="442" t="s">
        <v>774</v>
      </c>
      <c r="U61" s="442"/>
      <c r="V61" s="418" t="s">
        <v>41</v>
      </c>
      <c r="W61" s="443"/>
      <c r="X61" s="392" t="s">
        <v>231</v>
      </c>
      <c r="Y61" s="393" t="s">
        <v>39</v>
      </c>
      <c r="Z61" s="393" t="s">
        <v>39</v>
      </c>
      <c r="AA61" s="393" t="s">
        <v>363</v>
      </c>
      <c r="AB61" s="395"/>
      <c r="AC61" s="274">
        <v>58</v>
      </c>
    </row>
    <row r="62" spans="1:29" ht="120">
      <c r="A62" s="203" t="s">
        <v>316</v>
      </c>
      <c r="B62" s="202" t="s">
        <v>262</v>
      </c>
      <c r="C62" s="178" t="s">
        <v>317</v>
      </c>
      <c r="D62" s="382" t="s">
        <v>419</v>
      </c>
      <c r="E62" s="143">
        <v>43160</v>
      </c>
      <c r="F62" s="419" t="s">
        <v>554</v>
      </c>
      <c r="G62" s="419"/>
      <c r="H62" s="141" t="s">
        <v>42</v>
      </c>
      <c r="I62" s="419"/>
      <c r="J62" s="419" t="s">
        <v>658</v>
      </c>
      <c r="K62" s="419"/>
      <c r="L62" s="419"/>
      <c r="M62" s="141" t="s">
        <v>42</v>
      </c>
      <c r="N62" s="419"/>
      <c r="O62" s="436" t="s">
        <v>687</v>
      </c>
      <c r="P62" s="436"/>
      <c r="Q62" s="436"/>
      <c r="R62" s="141" t="s">
        <v>42</v>
      </c>
      <c r="S62" s="437"/>
      <c r="T62" s="442" t="s">
        <v>789</v>
      </c>
      <c r="U62" s="442"/>
      <c r="V62" s="418" t="s">
        <v>41</v>
      </c>
      <c r="W62" s="443"/>
      <c r="X62" s="392" t="s">
        <v>231</v>
      </c>
      <c r="Y62" s="393" t="s">
        <v>39</v>
      </c>
      <c r="Z62" s="393" t="s">
        <v>39</v>
      </c>
      <c r="AA62" s="393" t="s">
        <v>363</v>
      </c>
      <c r="AB62" s="395"/>
      <c r="AC62" s="274">
        <v>59</v>
      </c>
    </row>
    <row r="63" spans="1:29" ht="135">
      <c r="A63" s="203" t="s">
        <v>318</v>
      </c>
      <c r="B63" s="202" t="s">
        <v>103</v>
      </c>
      <c r="C63" s="178" t="s">
        <v>319</v>
      </c>
      <c r="D63" s="382" t="s">
        <v>420</v>
      </c>
      <c r="E63" s="143">
        <v>43040</v>
      </c>
      <c r="F63" s="419"/>
      <c r="G63" s="419"/>
      <c r="H63" s="141" t="s">
        <v>44</v>
      </c>
      <c r="I63" s="419"/>
      <c r="J63" s="419" t="s">
        <v>569</v>
      </c>
      <c r="K63" s="419"/>
      <c r="L63" s="419"/>
      <c r="M63" s="141" t="s">
        <v>42</v>
      </c>
      <c r="N63" s="419"/>
      <c r="O63" s="436" t="s">
        <v>737</v>
      </c>
      <c r="P63" s="436"/>
      <c r="Q63" s="436"/>
      <c r="R63" s="141" t="s">
        <v>41</v>
      </c>
      <c r="S63" s="437"/>
      <c r="T63" s="442" t="s">
        <v>774</v>
      </c>
      <c r="U63" s="442"/>
      <c r="V63" s="418" t="s">
        <v>41</v>
      </c>
      <c r="W63" s="443"/>
      <c r="X63" s="392" t="s">
        <v>231</v>
      </c>
      <c r="Y63" s="393" t="s">
        <v>39</v>
      </c>
      <c r="Z63" s="393" t="s">
        <v>39</v>
      </c>
      <c r="AA63" s="393" t="s">
        <v>364</v>
      </c>
      <c r="AB63" s="395"/>
      <c r="AC63" s="274">
        <v>60</v>
      </c>
    </row>
    <row r="64" spans="1:29" s="276" customFormat="1" ht="21">
      <c r="A64" s="372" t="s">
        <v>224</v>
      </c>
      <c r="B64" s="377"/>
      <c r="C64" s="378"/>
      <c r="D64" s="379"/>
      <c r="E64" s="379"/>
      <c r="F64" s="379"/>
      <c r="G64" s="379"/>
      <c r="H64" s="379"/>
      <c r="I64" s="379"/>
      <c r="J64" s="379"/>
      <c r="K64" s="379"/>
      <c r="L64" s="379"/>
      <c r="M64" s="379"/>
      <c r="N64" s="379"/>
      <c r="O64" s="379"/>
      <c r="P64" s="379"/>
      <c r="Q64" s="379"/>
      <c r="R64" s="379"/>
      <c r="S64" s="379"/>
      <c r="T64" s="426"/>
      <c r="U64" s="426"/>
      <c r="V64" s="426"/>
      <c r="W64" s="426"/>
      <c r="X64" s="379"/>
      <c r="Y64" s="379"/>
      <c r="Z64" s="379"/>
      <c r="AA64" s="379"/>
      <c r="AB64" s="379"/>
      <c r="AC64" s="379">
        <v>61</v>
      </c>
    </row>
    <row r="65" spans="1:29" ht="141.75">
      <c r="A65" s="203" t="s">
        <v>202</v>
      </c>
      <c r="B65" s="202" t="s">
        <v>268</v>
      </c>
      <c r="C65" s="177" t="s">
        <v>320</v>
      </c>
      <c r="D65" s="382" t="s">
        <v>421</v>
      </c>
      <c r="E65" s="143">
        <v>43070</v>
      </c>
      <c r="F65" s="419" t="s">
        <v>503</v>
      </c>
      <c r="G65" s="419"/>
      <c r="H65" s="141" t="s">
        <v>42</v>
      </c>
      <c r="I65" s="419"/>
      <c r="J65" s="419" t="s">
        <v>651</v>
      </c>
      <c r="K65" s="419"/>
      <c r="L65" s="419"/>
      <c r="M65" s="141" t="s">
        <v>41</v>
      </c>
      <c r="N65" s="419"/>
      <c r="O65" s="436" t="s">
        <v>666</v>
      </c>
      <c r="P65" s="436"/>
      <c r="Q65" s="436"/>
      <c r="R65" s="141" t="s">
        <v>41</v>
      </c>
      <c r="S65" s="437"/>
      <c r="T65" s="442" t="s">
        <v>774</v>
      </c>
      <c r="U65" s="442"/>
      <c r="V65" s="418" t="s">
        <v>41</v>
      </c>
      <c r="W65" s="444"/>
      <c r="X65" s="142" t="s">
        <v>232</v>
      </c>
      <c r="Y65" s="176" t="s">
        <v>95</v>
      </c>
      <c r="Z65" s="176" t="s">
        <v>95</v>
      </c>
      <c r="AA65" s="176" t="s">
        <v>363</v>
      </c>
      <c r="AB65" s="141"/>
      <c r="AC65" s="274">
        <v>62</v>
      </c>
    </row>
    <row r="66" spans="1:29" ht="129.75" customHeight="1">
      <c r="A66" s="203" t="s">
        <v>203</v>
      </c>
      <c r="B66" s="202" t="s">
        <v>268</v>
      </c>
      <c r="C66" s="177" t="s">
        <v>320</v>
      </c>
      <c r="D66" s="382" t="s">
        <v>422</v>
      </c>
      <c r="E66" s="143">
        <v>42917</v>
      </c>
      <c r="F66" s="419" t="s">
        <v>547</v>
      </c>
      <c r="G66" s="419"/>
      <c r="H66" s="141" t="s">
        <v>41</v>
      </c>
      <c r="I66" s="419"/>
      <c r="J66" s="419" t="s">
        <v>566</v>
      </c>
      <c r="K66" s="419"/>
      <c r="L66" s="419"/>
      <c r="M66" s="141" t="s">
        <v>41</v>
      </c>
      <c r="N66" s="419"/>
      <c r="O66" s="436" t="s">
        <v>566</v>
      </c>
      <c r="P66" s="436"/>
      <c r="Q66" s="436"/>
      <c r="R66" s="141" t="s">
        <v>41</v>
      </c>
      <c r="S66" s="437"/>
      <c r="T66" s="442" t="s">
        <v>566</v>
      </c>
      <c r="U66" s="442"/>
      <c r="V66" s="418" t="s">
        <v>41</v>
      </c>
      <c r="W66" s="444"/>
      <c r="X66" s="142" t="s">
        <v>232</v>
      </c>
      <c r="Y66" s="176" t="s">
        <v>95</v>
      </c>
      <c r="Z66" s="176" t="s">
        <v>95</v>
      </c>
      <c r="AA66" s="176" t="s">
        <v>363</v>
      </c>
      <c r="AB66" s="141"/>
      <c r="AC66" s="274">
        <v>63</v>
      </c>
    </row>
    <row r="67" spans="1:29" ht="129.75" customHeight="1">
      <c r="A67" s="203" t="s">
        <v>204</v>
      </c>
      <c r="B67" s="202" t="s">
        <v>268</v>
      </c>
      <c r="C67" s="177" t="s">
        <v>320</v>
      </c>
      <c r="D67" s="382" t="s">
        <v>423</v>
      </c>
      <c r="E67" s="143">
        <v>43160</v>
      </c>
      <c r="F67" s="419">
        <v>11</v>
      </c>
      <c r="G67" s="419">
        <v>20</v>
      </c>
      <c r="H67" s="141" t="s">
        <v>42</v>
      </c>
      <c r="I67" s="419"/>
      <c r="J67" s="419">
        <v>5</v>
      </c>
      <c r="K67" s="419">
        <v>16</v>
      </c>
      <c r="L67" s="419">
        <v>25</v>
      </c>
      <c r="M67" s="141" t="s">
        <v>42</v>
      </c>
      <c r="N67" s="419"/>
      <c r="O67" s="436">
        <v>7</v>
      </c>
      <c r="P67" s="436">
        <v>23</v>
      </c>
      <c r="Q67" s="436">
        <v>25</v>
      </c>
      <c r="R67" s="141" t="s">
        <v>41</v>
      </c>
      <c r="S67" s="437"/>
      <c r="T67" s="460">
        <v>8</v>
      </c>
      <c r="U67" s="460">
        <v>31</v>
      </c>
      <c r="V67" s="464" t="s">
        <v>41</v>
      </c>
      <c r="W67" s="465"/>
      <c r="X67" s="142" t="s">
        <v>232</v>
      </c>
      <c r="Y67" s="176" t="s">
        <v>95</v>
      </c>
      <c r="Z67" s="176" t="s">
        <v>95</v>
      </c>
      <c r="AA67" s="176" t="s">
        <v>363</v>
      </c>
      <c r="AB67" s="141"/>
      <c r="AC67" s="274">
        <v>64</v>
      </c>
    </row>
    <row r="68" spans="1:29" ht="129.75" customHeight="1">
      <c r="A68" s="203" t="s">
        <v>205</v>
      </c>
      <c r="B68" s="202" t="s">
        <v>268</v>
      </c>
      <c r="C68" s="177" t="s">
        <v>320</v>
      </c>
      <c r="D68" s="382" t="s">
        <v>424</v>
      </c>
      <c r="E68" s="143">
        <v>43160</v>
      </c>
      <c r="F68" s="420">
        <v>0.83</v>
      </c>
      <c r="G68" s="420">
        <v>0.8</v>
      </c>
      <c r="H68" s="141" t="s">
        <v>42</v>
      </c>
      <c r="I68" s="419"/>
      <c r="J68" s="420">
        <v>0.8</v>
      </c>
      <c r="K68" s="420">
        <v>0.8</v>
      </c>
      <c r="L68" s="420">
        <v>0.8</v>
      </c>
      <c r="M68" s="141" t="s">
        <v>42</v>
      </c>
      <c r="N68" s="419"/>
      <c r="O68" s="438">
        <v>0.82</v>
      </c>
      <c r="P68" s="438">
        <v>0.82</v>
      </c>
      <c r="Q68" s="438">
        <v>0.8</v>
      </c>
      <c r="R68" s="141" t="s">
        <v>42</v>
      </c>
      <c r="S68" s="437"/>
      <c r="T68" s="456">
        <v>0.83</v>
      </c>
      <c r="U68" s="456">
        <v>0.82</v>
      </c>
      <c r="V68" s="418" t="s">
        <v>41</v>
      </c>
      <c r="W68" s="444"/>
      <c r="X68" s="142" t="s">
        <v>232</v>
      </c>
      <c r="Y68" s="176" t="s">
        <v>95</v>
      </c>
      <c r="Z68" s="176" t="s">
        <v>95</v>
      </c>
      <c r="AA68" s="176" t="s">
        <v>363</v>
      </c>
      <c r="AB68" s="141"/>
      <c r="AC68" s="274">
        <v>65</v>
      </c>
    </row>
    <row r="69" spans="1:29" ht="129.75" customHeight="1">
      <c r="A69" s="203" t="s">
        <v>206</v>
      </c>
      <c r="B69" s="202" t="s">
        <v>459</v>
      </c>
      <c r="C69" s="177" t="s">
        <v>321</v>
      </c>
      <c r="D69" s="382" t="s">
        <v>425</v>
      </c>
      <c r="E69" s="143">
        <v>42856</v>
      </c>
      <c r="F69" s="419" t="s">
        <v>524</v>
      </c>
      <c r="G69" s="419"/>
      <c r="H69" s="141" t="s">
        <v>41</v>
      </c>
      <c r="I69" s="419" t="s">
        <v>525</v>
      </c>
      <c r="J69" s="419" t="s">
        <v>566</v>
      </c>
      <c r="K69" s="419"/>
      <c r="L69" s="419"/>
      <c r="M69" s="141" t="s">
        <v>41</v>
      </c>
      <c r="N69" s="419"/>
      <c r="O69" s="436" t="s">
        <v>566</v>
      </c>
      <c r="P69" s="436"/>
      <c r="Q69" s="436"/>
      <c r="R69" s="141" t="s">
        <v>41</v>
      </c>
      <c r="S69" s="437"/>
      <c r="T69" s="442" t="s">
        <v>566</v>
      </c>
      <c r="U69" s="442"/>
      <c r="V69" s="418" t="s">
        <v>41</v>
      </c>
      <c r="W69" s="444"/>
      <c r="X69" s="142" t="s">
        <v>232</v>
      </c>
      <c r="Y69" s="176" t="s">
        <v>270</v>
      </c>
      <c r="Z69" s="393" t="s">
        <v>768</v>
      </c>
      <c r="AA69" s="176" t="s">
        <v>365</v>
      </c>
      <c r="AB69" s="141"/>
      <c r="AC69" s="274">
        <v>66</v>
      </c>
    </row>
    <row r="70" spans="1:29" ht="129.75" customHeight="1">
      <c r="A70" s="203" t="s">
        <v>207</v>
      </c>
      <c r="B70" s="202" t="s">
        <v>459</v>
      </c>
      <c r="C70" s="177" t="s">
        <v>578</v>
      </c>
      <c r="D70" s="382" t="s">
        <v>579</v>
      </c>
      <c r="E70" s="143">
        <v>43040</v>
      </c>
      <c r="F70" s="419"/>
      <c r="G70" s="419"/>
      <c r="H70" s="141" t="s">
        <v>41</v>
      </c>
      <c r="I70" s="419"/>
      <c r="J70" s="419" t="s">
        <v>583</v>
      </c>
      <c r="K70" s="419"/>
      <c r="L70" s="419"/>
      <c r="M70" s="141" t="s">
        <v>41</v>
      </c>
      <c r="N70" s="419"/>
      <c r="O70" s="436" t="s">
        <v>732</v>
      </c>
      <c r="P70" s="436"/>
      <c r="Q70" s="436"/>
      <c r="R70" s="141" t="s">
        <v>41</v>
      </c>
      <c r="S70" s="437"/>
      <c r="T70" s="442" t="s">
        <v>732</v>
      </c>
      <c r="U70" s="442"/>
      <c r="V70" s="418" t="s">
        <v>41</v>
      </c>
      <c r="W70" s="444"/>
      <c r="X70" s="142" t="s">
        <v>232</v>
      </c>
      <c r="Y70" s="176" t="s">
        <v>270</v>
      </c>
      <c r="Z70" s="393" t="s">
        <v>768</v>
      </c>
      <c r="AA70" s="176" t="s">
        <v>365</v>
      </c>
      <c r="AB70" s="141"/>
      <c r="AC70" s="274">
        <v>67</v>
      </c>
    </row>
    <row r="71" spans="1:29" ht="129.75" customHeight="1">
      <c r="A71" s="203" t="s">
        <v>208</v>
      </c>
      <c r="B71" s="202" t="s">
        <v>459</v>
      </c>
      <c r="C71" s="177" t="s">
        <v>578</v>
      </c>
      <c r="D71" s="382" t="s">
        <v>580</v>
      </c>
      <c r="E71" s="143">
        <v>43009</v>
      </c>
      <c r="F71" s="419"/>
      <c r="G71" s="419"/>
      <c r="H71" s="141" t="s">
        <v>42</v>
      </c>
      <c r="I71" s="419"/>
      <c r="J71" s="419" t="s">
        <v>584</v>
      </c>
      <c r="K71" s="419"/>
      <c r="L71" s="419"/>
      <c r="M71" s="141" t="s">
        <v>42</v>
      </c>
      <c r="N71" s="419"/>
      <c r="O71" s="436" t="s">
        <v>672</v>
      </c>
      <c r="P71" s="436"/>
      <c r="Q71" s="436"/>
      <c r="R71" s="141" t="s">
        <v>41</v>
      </c>
      <c r="S71" s="437"/>
      <c r="T71" s="442" t="s">
        <v>774</v>
      </c>
      <c r="U71" s="442"/>
      <c r="V71" s="418" t="s">
        <v>41</v>
      </c>
      <c r="W71" s="444"/>
      <c r="X71" s="142" t="s">
        <v>232</v>
      </c>
      <c r="Y71" s="176" t="s">
        <v>270</v>
      </c>
      <c r="Z71" s="393" t="s">
        <v>768</v>
      </c>
      <c r="AA71" s="176" t="s">
        <v>365</v>
      </c>
      <c r="AB71" s="141"/>
      <c r="AC71" s="274">
        <v>68</v>
      </c>
    </row>
    <row r="72" spans="1:29" ht="129.75" customHeight="1">
      <c r="A72" s="203" t="s">
        <v>209</v>
      </c>
      <c r="B72" s="202" t="s">
        <v>459</v>
      </c>
      <c r="C72" s="177" t="s">
        <v>578</v>
      </c>
      <c r="D72" s="382" t="s">
        <v>581</v>
      </c>
      <c r="E72" s="143"/>
      <c r="F72" s="419"/>
      <c r="G72" s="419"/>
      <c r="H72" s="141" t="s">
        <v>44</v>
      </c>
      <c r="I72" s="419"/>
      <c r="J72" s="419"/>
      <c r="K72" s="419"/>
      <c r="L72" s="419"/>
      <c r="M72" s="141" t="s">
        <v>44</v>
      </c>
      <c r="N72" s="419"/>
      <c r="O72" s="436"/>
      <c r="P72" s="436"/>
      <c r="Q72" s="436"/>
      <c r="R72" s="141" t="s">
        <v>44</v>
      </c>
      <c r="S72" s="437"/>
      <c r="T72" s="442" t="s">
        <v>814</v>
      </c>
      <c r="U72" s="442"/>
      <c r="V72" s="418" t="s">
        <v>41</v>
      </c>
      <c r="W72" s="442" t="s">
        <v>815</v>
      </c>
      <c r="X72" s="142" t="s">
        <v>232</v>
      </c>
      <c r="Y72" s="176" t="s">
        <v>270</v>
      </c>
      <c r="Z72" s="393" t="s">
        <v>768</v>
      </c>
      <c r="AA72" s="176" t="s">
        <v>365</v>
      </c>
      <c r="AB72" s="141"/>
      <c r="AC72" s="274">
        <v>69</v>
      </c>
    </row>
    <row r="73" spans="1:29" ht="129.75" customHeight="1">
      <c r="A73" s="203" t="s">
        <v>210</v>
      </c>
      <c r="B73" s="202" t="s">
        <v>459</v>
      </c>
      <c r="C73" s="177" t="s">
        <v>321</v>
      </c>
      <c r="D73" s="382" t="s">
        <v>322</v>
      </c>
      <c r="E73" s="143"/>
      <c r="F73" s="419"/>
      <c r="G73" s="419"/>
      <c r="H73" s="141" t="s">
        <v>29</v>
      </c>
      <c r="I73" s="419"/>
      <c r="J73" s="419"/>
      <c r="K73" s="419"/>
      <c r="L73" s="419"/>
      <c r="M73" s="141" t="s">
        <v>29</v>
      </c>
      <c r="N73" s="419"/>
      <c r="O73" s="436"/>
      <c r="P73" s="436"/>
      <c r="Q73" s="436"/>
      <c r="R73" s="141" t="s">
        <v>29</v>
      </c>
      <c r="S73" s="437"/>
      <c r="T73" s="442"/>
      <c r="U73" s="442"/>
      <c r="V73" s="418" t="s">
        <v>29</v>
      </c>
      <c r="W73" s="444"/>
      <c r="X73" s="142" t="s">
        <v>232</v>
      </c>
      <c r="Y73" s="176" t="s">
        <v>270</v>
      </c>
      <c r="Z73" s="393" t="s">
        <v>768</v>
      </c>
      <c r="AA73" s="176" t="s">
        <v>365</v>
      </c>
      <c r="AB73" s="141"/>
      <c r="AC73" s="274">
        <v>70</v>
      </c>
    </row>
    <row r="74" spans="1:29" ht="138" customHeight="1">
      <c r="A74" s="203" t="s">
        <v>211</v>
      </c>
      <c r="B74" s="202" t="s">
        <v>459</v>
      </c>
      <c r="C74" s="177" t="s">
        <v>323</v>
      </c>
      <c r="D74" s="405" t="s">
        <v>324</v>
      </c>
      <c r="E74" s="143"/>
      <c r="F74" s="419"/>
      <c r="G74" s="419"/>
      <c r="H74" s="141" t="s">
        <v>44</v>
      </c>
      <c r="I74" s="419"/>
      <c r="J74" s="419"/>
      <c r="K74" s="419"/>
      <c r="L74" s="419"/>
      <c r="M74" s="141" t="s">
        <v>44</v>
      </c>
      <c r="N74" s="419"/>
      <c r="O74" s="436"/>
      <c r="P74" s="436"/>
      <c r="Q74" s="436"/>
      <c r="R74" s="141" t="s">
        <v>44</v>
      </c>
      <c r="S74" s="437"/>
      <c r="T74" s="442" t="s">
        <v>825</v>
      </c>
      <c r="U74" s="460"/>
      <c r="V74" s="418" t="s">
        <v>23</v>
      </c>
      <c r="W74" s="468"/>
      <c r="X74" s="142" t="s">
        <v>232</v>
      </c>
      <c r="Y74" s="176" t="s">
        <v>270</v>
      </c>
      <c r="Z74" s="393" t="s">
        <v>768</v>
      </c>
      <c r="AA74" s="176" t="s">
        <v>365</v>
      </c>
      <c r="AB74" s="141"/>
      <c r="AC74" s="274">
        <v>71</v>
      </c>
    </row>
    <row r="75" spans="1:29" ht="129.75" customHeight="1">
      <c r="A75" s="203" t="s">
        <v>225</v>
      </c>
      <c r="B75" s="202" t="s">
        <v>459</v>
      </c>
      <c r="C75" s="177" t="s">
        <v>325</v>
      </c>
      <c r="D75" s="382" t="s">
        <v>426</v>
      </c>
      <c r="E75" s="143">
        <v>42979</v>
      </c>
      <c r="F75" s="419"/>
      <c r="G75" s="419"/>
      <c r="H75" s="141" t="s">
        <v>44</v>
      </c>
      <c r="I75" s="419"/>
      <c r="J75" s="419" t="s">
        <v>585</v>
      </c>
      <c r="K75" s="419"/>
      <c r="L75" s="419"/>
      <c r="M75" s="141" t="s">
        <v>41</v>
      </c>
      <c r="N75" s="419"/>
      <c r="O75" s="436" t="s">
        <v>732</v>
      </c>
      <c r="P75" s="436"/>
      <c r="Q75" s="436"/>
      <c r="R75" s="141" t="s">
        <v>41</v>
      </c>
      <c r="S75" s="437"/>
      <c r="T75" s="442" t="s">
        <v>732</v>
      </c>
      <c r="U75" s="442"/>
      <c r="V75" s="418" t="s">
        <v>41</v>
      </c>
      <c r="W75" s="444"/>
      <c r="X75" s="142" t="s">
        <v>232</v>
      </c>
      <c r="Y75" s="176" t="s">
        <v>270</v>
      </c>
      <c r="Z75" s="393" t="s">
        <v>768</v>
      </c>
      <c r="AA75" s="176" t="s">
        <v>365</v>
      </c>
      <c r="AB75" s="141"/>
      <c r="AC75" s="274">
        <v>72</v>
      </c>
    </row>
    <row r="76" spans="1:29" ht="129.75" customHeight="1">
      <c r="A76" s="203" t="s">
        <v>226</v>
      </c>
      <c r="B76" s="202" t="s">
        <v>459</v>
      </c>
      <c r="C76" s="177" t="s">
        <v>326</v>
      </c>
      <c r="D76" s="382" t="s">
        <v>427</v>
      </c>
      <c r="E76" s="143">
        <v>43160</v>
      </c>
      <c r="F76" s="419" t="s">
        <v>548</v>
      </c>
      <c r="G76" s="419"/>
      <c r="H76" s="141" t="s">
        <v>42</v>
      </c>
      <c r="I76" s="419" t="s">
        <v>523</v>
      </c>
      <c r="J76" s="419" t="s">
        <v>586</v>
      </c>
      <c r="K76" s="419"/>
      <c r="L76" s="419"/>
      <c r="M76" s="141" t="s">
        <v>42</v>
      </c>
      <c r="N76" s="419"/>
      <c r="O76" s="436" t="s">
        <v>851</v>
      </c>
      <c r="P76" s="436">
        <v>2</v>
      </c>
      <c r="Q76" s="436">
        <v>3</v>
      </c>
      <c r="R76" s="141" t="s">
        <v>42</v>
      </c>
      <c r="S76" s="437"/>
      <c r="T76" s="442" t="s">
        <v>758</v>
      </c>
      <c r="U76" s="442">
        <v>3</v>
      </c>
      <c r="V76" s="418" t="s">
        <v>41</v>
      </c>
      <c r="W76" s="444"/>
      <c r="X76" s="142" t="s">
        <v>232</v>
      </c>
      <c r="Y76" s="176" t="s">
        <v>270</v>
      </c>
      <c r="Z76" s="393" t="s">
        <v>768</v>
      </c>
      <c r="AA76" s="176" t="s">
        <v>365</v>
      </c>
      <c r="AB76" s="141"/>
      <c r="AC76" s="274">
        <v>73</v>
      </c>
    </row>
    <row r="77" spans="1:29" ht="129.75" customHeight="1">
      <c r="A77" s="203" t="s">
        <v>212</v>
      </c>
      <c r="B77" s="202" t="s">
        <v>756</v>
      </c>
      <c r="C77" s="177" t="s">
        <v>327</v>
      </c>
      <c r="D77" s="382" t="s">
        <v>428</v>
      </c>
      <c r="E77" s="143">
        <v>43160</v>
      </c>
      <c r="F77" s="419"/>
      <c r="G77" s="419"/>
      <c r="H77" s="141" t="s">
        <v>44</v>
      </c>
      <c r="I77" s="419"/>
      <c r="J77" s="419"/>
      <c r="K77" s="419"/>
      <c r="L77" s="419"/>
      <c r="M77" s="141" t="s">
        <v>44</v>
      </c>
      <c r="N77" s="419"/>
      <c r="O77" s="436" t="s">
        <v>726</v>
      </c>
      <c r="P77" s="436"/>
      <c r="Q77" s="436"/>
      <c r="R77" s="141" t="s">
        <v>42</v>
      </c>
      <c r="S77" s="437"/>
      <c r="T77" s="442" t="s">
        <v>792</v>
      </c>
      <c r="U77" s="442"/>
      <c r="V77" s="418" t="s">
        <v>41</v>
      </c>
      <c r="W77" s="444"/>
      <c r="X77" s="142" t="s">
        <v>232</v>
      </c>
      <c r="Y77" s="176" t="s">
        <v>272</v>
      </c>
      <c r="Z77" s="176" t="s">
        <v>272</v>
      </c>
      <c r="AA77" s="176" t="s">
        <v>364</v>
      </c>
      <c r="AB77" s="141"/>
      <c r="AC77" s="274">
        <v>74</v>
      </c>
    </row>
    <row r="78" spans="1:29" ht="135">
      <c r="A78" s="203" t="s">
        <v>213</v>
      </c>
      <c r="B78" s="202" t="s">
        <v>105</v>
      </c>
      <c r="C78" s="177" t="s">
        <v>258</v>
      </c>
      <c r="D78" s="382" t="s">
        <v>259</v>
      </c>
      <c r="E78" s="143">
        <v>43160</v>
      </c>
      <c r="F78" s="419" t="s">
        <v>468</v>
      </c>
      <c r="G78" s="419"/>
      <c r="H78" s="141" t="s">
        <v>42</v>
      </c>
      <c r="I78" s="419"/>
      <c r="J78" s="419" t="s">
        <v>468</v>
      </c>
      <c r="K78" s="419"/>
      <c r="L78" s="419"/>
      <c r="M78" s="141" t="s">
        <v>42</v>
      </c>
      <c r="N78" s="419"/>
      <c r="O78" s="436" t="s">
        <v>468</v>
      </c>
      <c r="P78" s="436"/>
      <c r="Q78" s="436"/>
      <c r="R78" s="141" t="s">
        <v>42</v>
      </c>
      <c r="S78" s="437"/>
      <c r="T78" s="442" t="s">
        <v>824</v>
      </c>
      <c r="U78" s="442"/>
      <c r="V78" s="418" t="s">
        <v>41</v>
      </c>
      <c r="W78" s="442" t="s">
        <v>823</v>
      </c>
      <c r="X78" s="142" t="s">
        <v>232</v>
      </c>
      <c r="Y78" s="176" t="s">
        <v>77</v>
      </c>
      <c r="Z78" s="176" t="s">
        <v>77</v>
      </c>
      <c r="AA78" s="176" t="s">
        <v>364</v>
      </c>
      <c r="AB78" s="141"/>
      <c r="AC78" s="274">
        <v>75</v>
      </c>
    </row>
    <row r="79" spans="1:29" ht="128.25" customHeight="1">
      <c r="A79" s="203" t="s">
        <v>214</v>
      </c>
      <c r="B79" s="202" t="s">
        <v>756</v>
      </c>
      <c r="C79" s="177" t="s">
        <v>328</v>
      </c>
      <c r="D79" s="382" t="s">
        <v>260</v>
      </c>
      <c r="E79" s="143">
        <v>43160</v>
      </c>
      <c r="F79" s="421" t="s">
        <v>520</v>
      </c>
      <c r="G79" s="422">
        <v>1</v>
      </c>
      <c r="H79" s="141" t="s">
        <v>42</v>
      </c>
      <c r="I79" s="419"/>
      <c r="J79" s="421" t="s">
        <v>643</v>
      </c>
      <c r="K79" s="419" t="s">
        <v>648</v>
      </c>
      <c r="L79" s="419" t="s">
        <v>659</v>
      </c>
      <c r="M79" s="141" t="s">
        <v>42</v>
      </c>
      <c r="N79" s="419"/>
      <c r="O79" s="436" t="s">
        <v>715</v>
      </c>
      <c r="P79" s="438" t="s">
        <v>727</v>
      </c>
      <c r="Q79" s="436" t="s">
        <v>730</v>
      </c>
      <c r="R79" s="141" t="s">
        <v>42</v>
      </c>
      <c r="S79" s="437"/>
      <c r="T79" s="442" t="s">
        <v>776</v>
      </c>
      <c r="U79" s="442" t="s">
        <v>780</v>
      </c>
      <c r="V79" s="418" t="s">
        <v>41</v>
      </c>
      <c r="W79" s="444"/>
      <c r="X79" s="142" t="s">
        <v>232</v>
      </c>
      <c r="Y79" s="176" t="s">
        <v>272</v>
      </c>
      <c r="Z79" s="176" t="s">
        <v>272</v>
      </c>
      <c r="AA79" s="176" t="s">
        <v>364</v>
      </c>
      <c r="AB79" s="141"/>
      <c r="AC79" s="274">
        <v>76</v>
      </c>
    </row>
    <row r="80" spans="1:29" ht="128.25" customHeight="1">
      <c r="A80" s="203" t="s">
        <v>215</v>
      </c>
      <c r="B80" s="202" t="s">
        <v>756</v>
      </c>
      <c r="C80" s="177" t="s">
        <v>329</v>
      </c>
      <c r="D80" s="382" t="s">
        <v>260</v>
      </c>
      <c r="E80" s="143">
        <v>43160</v>
      </c>
      <c r="F80" s="419" t="s">
        <v>521</v>
      </c>
      <c r="G80" s="422">
        <v>0.95</v>
      </c>
      <c r="H80" s="141" t="s">
        <v>42</v>
      </c>
      <c r="I80" s="419"/>
      <c r="J80" s="419" t="s">
        <v>644</v>
      </c>
      <c r="K80" s="419" t="s">
        <v>647</v>
      </c>
      <c r="L80" s="419" t="s">
        <v>659</v>
      </c>
      <c r="M80" s="141" t="s">
        <v>42</v>
      </c>
      <c r="N80" s="419"/>
      <c r="O80" s="436" t="s">
        <v>731</v>
      </c>
      <c r="P80" s="438" t="s">
        <v>728</v>
      </c>
      <c r="Q80" s="436"/>
      <c r="R80" s="141" t="s">
        <v>42</v>
      </c>
      <c r="S80" s="437"/>
      <c r="T80" s="442" t="s">
        <v>777</v>
      </c>
      <c r="U80" s="442" t="s">
        <v>781</v>
      </c>
      <c r="V80" s="418" t="s">
        <v>41</v>
      </c>
      <c r="W80" s="444"/>
      <c r="X80" s="142" t="s">
        <v>232</v>
      </c>
      <c r="Y80" s="176" t="s">
        <v>272</v>
      </c>
      <c r="Z80" s="176" t="s">
        <v>272</v>
      </c>
      <c r="AA80" s="176" t="s">
        <v>364</v>
      </c>
      <c r="AB80" s="141"/>
      <c r="AC80" s="274">
        <v>77</v>
      </c>
    </row>
    <row r="81" spans="1:29" ht="128.25" customHeight="1">
      <c r="A81" s="203" t="s">
        <v>216</v>
      </c>
      <c r="B81" s="202" t="s">
        <v>756</v>
      </c>
      <c r="C81" s="177" t="s">
        <v>330</v>
      </c>
      <c r="D81" s="382" t="s">
        <v>260</v>
      </c>
      <c r="E81" s="143">
        <v>43160</v>
      </c>
      <c r="F81" s="421" t="s">
        <v>522</v>
      </c>
      <c r="G81" s="422">
        <v>0.97</v>
      </c>
      <c r="H81" s="141" t="s">
        <v>42</v>
      </c>
      <c r="I81" s="419"/>
      <c r="J81" s="421" t="s">
        <v>645</v>
      </c>
      <c r="K81" s="419" t="s">
        <v>646</v>
      </c>
      <c r="L81" s="419" t="s">
        <v>659</v>
      </c>
      <c r="M81" s="141" t="s">
        <v>42</v>
      </c>
      <c r="N81" s="419"/>
      <c r="O81" s="436" t="s">
        <v>716</v>
      </c>
      <c r="P81" s="438" t="s">
        <v>729</v>
      </c>
      <c r="Q81" s="436"/>
      <c r="R81" s="141" t="s">
        <v>42</v>
      </c>
      <c r="S81" s="437"/>
      <c r="T81" s="442" t="s">
        <v>778</v>
      </c>
      <c r="U81" s="442" t="s">
        <v>782</v>
      </c>
      <c r="V81" s="418" t="s">
        <v>41</v>
      </c>
      <c r="W81" s="444"/>
      <c r="X81" s="142" t="s">
        <v>232</v>
      </c>
      <c r="Y81" s="176" t="s">
        <v>272</v>
      </c>
      <c r="Z81" s="176" t="s">
        <v>272</v>
      </c>
      <c r="AA81" s="176" t="s">
        <v>364</v>
      </c>
      <c r="AB81" s="141"/>
      <c r="AC81" s="274">
        <v>78</v>
      </c>
    </row>
    <row r="82" spans="1:29" ht="138" customHeight="1">
      <c r="A82" s="203" t="s">
        <v>217</v>
      </c>
      <c r="B82" s="202" t="s">
        <v>756</v>
      </c>
      <c r="C82" s="177" t="s">
        <v>331</v>
      </c>
      <c r="D82" s="382" t="s">
        <v>429</v>
      </c>
      <c r="E82" s="143">
        <v>43160</v>
      </c>
      <c r="F82" s="419" t="s">
        <v>501</v>
      </c>
      <c r="G82" s="419"/>
      <c r="H82" s="141" t="s">
        <v>42</v>
      </c>
      <c r="I82" s="419"/>
      <c r="J82" s="419" t="s">
        <v>852</v>
      </c>
      <c r="K82" s="419"/>
      <c r="L82" s="419"/>
      <c r="M82" s="141" t="s">
        <v>42</v>
      </c>
      <c r="N82" s="419"/>
      <c r="O82" s="436" t="s">
        <v>743</v>
      </c>
      <c r="P82" s="436"/>
      <c r="Q82" s="436"/>
      <c r="R82" s="141" t="s">
        <v>27</v>
      </c>
      <c r="S82" s="437" t="s">
        <v>749</v>
      </c>
      <c r="T82" s="460" t="s">
        <v>827</v>
      </c>
      <c r="U82" s="460" t="s">
        <v>828</v>
      </c>
      <c r="V82" s="464" t="s">
        <v>28</v>
      </c>
      <c r="W82" s="465"/>
      <c r="X82" s="142" t="s">
        <v>232</v>
      </c>
      <c r="Y82" s="176" t="s">
        <v>272</v>
      </c>
      <c r="Z82" s="176" t="s">
        <v>272</v>
      </c>
      <c r="AA82" s="176" t="s">
        <v>364</v>
      </c>
      <c r="AB82" s="141"/>
      <c r="AC82" s="274">
        <v>79</v>
      </c>
    </row>
    <row r="83" spans="1:29" ht="128.25" customHeight="1">
      <c r="A83" s="203" t="s">
        <v>218</v>
      </c>
      <c r="B83" s="202" t="s">
        <v>756</v>
      </c>
      <c r="C83" s="177" t="s">
        <v>332</v>
      </c>
      <c r="D83" s="382" t="s">
        <v>430</v>
      </c>
      <c r="E83" s="143">
        <v>42979</v>
      </c>
      <c r="F83" s="419" t="s">
        <v>509</v>
      </c>
      <c r="G83" s="419"/>
      <c r="H83" s="141" t="s">
        <v>42</v>
      </c>
      <c r="I83" s="419"/>
      <c r="J83" s="419" t="s">
        <v>637</v>
      </c>
      <c r="K83" s="419"/>
      <c r="L83" s="419"/>
      <c r="M83" s="141" t="s">
        <v>41</v>
      </c>
      <c r="N83" s="419"/>
      <c r="O83" s="436" t="s">
        <v>732</v>
      </c>
      <c r="P83" s="436"/>
      <c r="Q83" s="436"/>
      <c r="R83" s="141" t="s">
        <v>41</v>
      </c>
      <c r="S83" s="437"/>
      <c r="T83" s="442" t="s">
        <v>732</v>
      </c>
      <c r="U83" s="442"/>
      <c r="V83" s="418" t="s">
        <v>41</v>
      </c>
      <c r="W83" s="444"/>
      <c r="X83" s="142" t="s">
        <v>232</v>
      </c>
      <c r="Y83" s="176" t="s">
        <v>272</v>
      </c>
      <c r="Z83" s="176" t="s">
        <v>272</v>
      </c>
      <c r="AA83" s="176" t="s">
        <v>364</v>
      </c>
      <c r="AB83" s="141"/>
      <c r="AC83" s="274">
        <v>80</v>
      </c>
    </row>
    <row r="84" spans="1:29" ht="128.25" customHeight="1">
      <c r="A84" s="203" t="s">
        <v>219</v>
      </c>
      <c r="B84" s="202" t="s">
        <v>756</v>
      </c>
      <c r="C84" s="177" t="s">
        <v>333</v>
      </c>
      <c r="D84" s="382" t="s">
        <v>431</v>
      </c>
      <c r="E84" s="143">
        <v>43160</v>
      </c>
      <c r="F84" s="419" t="s">
        <v>510</v>
      </c>
      <c r="G84" s="419"/>
      <c r="H84" s="141" t="s">
        <v>42</v>
      </c>
      <c r="I84" s="419"/>
      <c r="J84" s="419" t="s">
        <v>599</v>
      </c>
      <c r="K84" s="419"/>
      <c r="L84" s="419"/>
      <c r="M84" s="141" t="s">
        <v>42</v>
      </c>
      <c r="N84" s="419"/>
      <c r="O84" s="436" t="s">
        <v>717</v>
      </c>
      <c r="P84" s="436"/>
      <c r="Q84" s="436"/>
      <c r="R84" s="141" t="s">
        <v>42</v>
      </c>
      <c r="S84" s="437"/>
      <c r="T84" s="460" t="s">
        <v>836</v>
      </c>
      <c r="U84" s="460"/>
      <c r="V84" s="464" t="s">
        <v>41</v>
      </c>
      <c r="W84" s="460" t="s">
        <v>835</v>
      </c>
      <c r="X84" s="142" t="s">
        <v>232</v>
      </c>
      <c r="Y84" s="176" t="s">
        <v>272</v>
      </c>
      <c r="Z84" s="176" t="s">
        <v>272</v>
      </c>
      <c r="AA84" s="176" t="s">
        <v>364</v>
      </c>
      <c r="AB84" s="141"/>
      <c r="AC84" s="274">
        <v>81</v>
      </c>
    </row>
    <row r="85" spans="1:29" ht="128.25" customHeight="1">
      <c r="A85" s="203" t="s">
        <v>220</v>
      </c>
      <c r="B85" s="202" t="s">
        <v>754</v>
      </c>
      <c r="C85" s="177" t="s">
        <v>334</v>
      </c>
      <c r="D85" s="382" t="s">
        <v>432</v>
      </c>
      <c r="E85" s="143">
        <v>43160</v>
      </c>
      <c r="F85" s="419"/>
      <c r="G85" s="419"/>
      <c r="H85" s="141" t="s">
        <v>44</v>
      </c>
      <c r="I85" s="419"/>
      <c r="J85" s="419" t="s">
        <v>621</v>
      </c>
      <c r="K85" s="419"/>
      <c r="L85" s="419"/>
      <c r="M85" s="141" t="s">
        <v>42</v>
      </c>
      <c r="N85" s="419"/>
      <c r="O85" s="467" t="s">
        <v>822</v>
      </c>
      <c r="P85" s="436"/>
      <c r="Q85" s="436"/>
      <c r="R85" s="141" t="s">
        <v>42</v>
      </c>
      <c r="S85" s="437"/>
      <c r="T85" s="436" t="s">
        <v>821</v>
      </c>
      <c r="U85" s="442"/>
      <c r="V85" s="418" t="s">
        <v>41</v>
      </c>
      <c r="W85" s="468"/>
      <c r="X85" s="142" t="s">
        <v>232</v>
      </c>
      <c r="Y85" s="176" t="s">
        <v>272</v>
      </c>
      <c r="Z85" s="176" t="s">
        <v>272</v>
      </c>
      <c r="AA85" s="176" t="s">
        <v>364</v>
      </c>
      <c r="AB85" s="141"/>
      <c r="AC85" s="274">
        <v>82</v>
      </c>
    </row>
    <row r="86" spans="1:29" ht="133.5" customHeight="1">
      <c r="A86" s="203" t="s">
        <v>221</v>
      </c>
      <c r="B86" s="202" t="s">
        <v>104</v>
      </c>
      <c r="C86" s="177" t="s">
        <v>335</v>
      </c>
      <c r="D86" s="382" t="s">
        <v>433</v>
      </c>
      <c r="E86" s="143">
        <v>42887</v>
      </c>
      <c r="F86" s="419" t="s">
        <v>481</v>
      </c>
      <c r="G86" s="423" t="s">
        <v>480</v>
      </c>
      <c r="H86" s="141" t="s">
        <v>41</v>
      </c>
      <c r="I86" s="419" t="s">
        <v>484</v>
      </c>
      <c r="J86" s="419" t="s">
        <v>566</v>
      </c>
      <c r="K86" s="419"/>
      <c r="L86" s="419"/>
      <c r="M86" s="141" t="s">
        <v>41</v>
      </c>
      <c r="N86" s="419"/>
      <c r="O86" s="436" t="s">
        <v>620</v>
      </c>
      <c r="P86" s="436"/>
      <c r="Q86" s="436"/>
      <c r="R86" s="141" t="s">
        <v>41</v>
      </c>
      <c r="S86" s="437"/>
      <c r="T86" s="442" t="s">
        <v>566</v>
      </c>
      <c r="U86" s="442"/>
      <c r="V86" s="418" t="s">
        <v>41</v>
      </c>
      <c r="W86" s="444"/>
      <c r="X86" s="142" t="s">
        <v>232</v>
      </c>
      <c r="Y86" s="176" t="s">
        <v>77</v>
      </c>
      <c r="Z86" s="393" t="s">
        <v>767</v>
      </c>
      <c r="AA86" s="176" t="s">
        <v>364</v>
      </c>
      <c r="AB86" s="141"/>
      <c r="AC86" s="274">
        <v>83</v>
      </c>
    </row>
    <row r="87" spans="1:29" s="276" customFormat="1" ht="21">
      <c r="A87" s="372" t="s">
        <v>223</v>
      </c>
      <c r="B87" s="377"/>
      <c r="C87" s="380"/>
      <c r="D87" s="381"/>
      <c r="E87" s="381"/>
      <c r="F87" s="381"/>
      <c r="G87" s="381"/>
      <c r="H87" s="381"/>
      <c r="I87" s="381"/>
      <c r="J87" s="381"/>
      <c r="K87" s="381"/>
      <c r="L87" s="381"/>
      <c r="M87" s="381"/>
      <c r="N87" s="381"/>
      <c r="O87" s="381"/>
      <c r="P87" s="381"/>
      <c r="Q87" s="381"/>
      <c r="R87" s="381"/>
      <c r="S87" s="381"/>
      <c r="T87" s="427"/>
      <c r="U87" s="427"/>
      <c r="V87" s="427"/>
      <c r="W87" s="427"/>
      <c r="X87" s="381"/>
      <c r="Y87" s="381"/>
      <c r="Z87" s="381"/>
      <c r="AA87" s="381"/>
      <c r="AB87" s="381"/>
      <c r="AC87" s="379">
        <v>84</v>
      </c>
    </row>
    <row r="88" spans="1:29" ht="285">
      <c r="A88" s="203" t="s">
        <v>163</v>
      </c>
      <c r="B88" s="202" t="s">
        <v>100</v>
      </c>
      <c r="C88" s="177" t="s">
        <v>336</v>
      </c>
      <c r="D88" s="382" t="s">
        <v>434</v>
      </c>
      <c r="E88" s="143">
        <v>43160</v>
      </c>
      <c r="F88" s="419" t="s">
        <v>492</v>
      </c>
      <c r="G88" s="419"/>
      <c r="H88" s="141" t="s">
        <v>42</v>
      </c>
      <c r="I88" s="419"/>
      <c r="J88" s="419" t="s">
        <v>853</v>
      </c>
      <c r="K88" s="419"/>
      <c r="L88" s="419"/>
      <c r="M88" s="141" t="s">
        <v>42</v>
      </c>
      <c r="N88" s="419"/>
      <c r="O88" s="436" t="s">
        <v>854</v>
      </c>
      <c r="P88" s="436"/>
      <c r="Q88" s="436"/>
      <c r="R88" s="141" t="s">
        <v>42</v>
      </c>
      <c r="S88" s="437"/>
      <c r="T88" s="460" t="s">
        <v>832</v>
      </c>
      <c r="U88" s="460"/>
      <c r="V88" s="464" t="s">
        <v>41</v>
      </c>
      <c r="W88" s="469"/>
      <c r="X88" s="142" t="s">
        <v>233</v>
      </c>
      <c r="Y88" s="176" t="s">
        <v>95</v>
      </c>
      <c r="Z88" s="176" t="s">
        <v>95</v>
      </c>
      <c r="AA88" s="176" t="s">
        <v>363</v>
      </c>
      <c r="AB88" s="141"/>
      <c r="AC88" s="274">
        <v>85</v>
      </c>
    </row>
    <row r="89" spans="1:29" ht="126">
      <c r="A89" s="203" t="s">
        <v>164</v>
      </c>
      <c r="B89" s="202" t="s">
        <v>107</v>
      </c>
      <c r="C89" s="177" t="s">
        <v>336</v>
      </c>
      <c r="D89" s="382" t="s">
        <v>435</v>
      </c>
      <c r="E89" s="143">
        <v>43160</v>
      </c>
      <c r="F89" s="419" t="s">
        <v>541</v>
      </c>
      <c r="G89" s="419"/>
      <c r="H89" s="141" t="s">
        <v>42</v>
      </c>
      <c r="I89" s="419"/>
      <c r="J89" s="419" t="s">
        <v>625</v>
      </c>
      <c r="K89" s="419"/>
      <c r="L89" s="419"/>
      <c r="M89" s="141" t="s">
        <v>42</v>
      </c>
      <c r="N89" s="419"/>
      <c r="O89" s="436" t="s">
        <v>744</v>
      </c>
      <c r="P89" s="436"/>
      <c r="Q89" s="436"/>
      <c r="R89" s="141" t="s">
        <v>42</v>
      </c>
      <c r="S89" s="437"/>
      <c r="T89" s="461" t="s">
        <v>801</v>
      </c>
      <c r="U89" s="460"/>
      <c r="V89" s="464" t="s">
        <v>41</v>
      </c>
      <c r="W89" s="461" t="s">
        <v>820</v>
      </c>
      <c r="X89" s="142" t="s">
        <v>233</v>
      </c>
      <c r="Y89" s="176" t="s">
        <v>95</v>
      </c>
      <c r="Z89" s="176" t="s">
        <v>95</v>
      </c>
      <c r="AA89" s="176" t="s">
        <v>363</v>
      </c>
      <c r="AB89" s="141"/>
      <c r="AC89" s="274">
        <v>86</v>
      </c>
    </row>
    <row r="90" spans="1:29" ht="132.75" customHeight="1">
      <c r="A90" s="203" t="s">
        <v>165</v>
      </c>
      <c r="B90" s="202" t="s">
        <v>101</v>
      </c>
      <c r="C90" s="177" t="s">
        <v>336</v>
      </c>
      <c r="D90" s="382" t="s">
        <v>436</v>
      </c>
      <c r="E90" s="143">
        <v>43070</v>
      </c>
      <c r="F90" s="419"/>
      <c r="G90" s="419"/>
      <c r="H90" s="141" t="s">
        <v>44</v>
      </c>
      <c r="I90" s="419"/>
      <c r="J90" s="419"/>
      <c r="K90" s="419"/>
      <c r="L90" s="419"/>
      <c r="M90" s="141" t="s">
        <v>44</v>
      </c>
      <c r="N90" s="419"/>
      <c r="O90" s="436" t="s">
        <v>677</v>
      </c>
      <c r="P90" s="436"/>
      <c r="Q90" s="436"/>
      <c r="R90" s="141" t="s">
        <v>41</v>
      </c>
      <c r="S90" s="437"/>
      <c r="T90" s="442" t="s">
        <v>774</v>
      </c>
      <c r="U90" s="442"/>
      <c r="V90" s="418" t="s">
        <v>41</v>
      </c>
      <c r="W90" s="444"/>
      <c r="X90" s="142" t="s">
        <v>233</v>
      </c>
      <c r="Y90" s="176" t="s">
        <v>95</v>
      </c>
      <c r="Z90" s="176" t="s">
        <v>95</v>
      </c>
      <c r="AA90" s="176" t="s">
        <v>363</v>
      </c>
      <c r="AB90" s="141"/>
      <c r="AC90" s="274">
        <v>87</v>
      </c>
    </row>
    <row r="91" spans="1:29" ht="150">
      <c r="A91" s="203" t="s">
        <v>166</v>
      </c>
      <c r="B91" s="202" t="s">
        <v>100</v>
      </c>
      <c r="C91" s="177" t="s">
        <v>336</v>
      </c>
      <c r="D91" s="382" t="s">
        <v>437</v>
      </c>
      <c r="E91" s="143">
        <v>42856</v>
      </c>
      <c r="F91" s="419" t="s">
        <v>555</v>
      </c>
      <c r="G91" s="419"/>
      <c r="H91" s="141" t="s">
        <v>41</v>
      </c>
      <c r="I91" s="419"/>
      <c r="J91" s="419" t="s">
        <v>566</v>
      </c>
      <c r="K91" s="419"/>
      <c r="L91" s="419"/>
      <c r="M91" s="141" t="s">
        <v>41</v>
      </c>
      <c r="N91" s="419"/>
      <c r="O91" s="436" t="s">
        <v>566</v>
      </c>
      <c r="P91" s="436"/>
      <c r="Q91" s="436"/>
      <c r="R91" s="141" t="s">
        <v>41</v>
      </c>
      <c r="S91" s="437"/>
      <c r="T91" s="442" t="s">
        <v>566</v>
      </c>
      <c r="U91" s="442"/>
      <c r="V91" s="418" t="s">
        <v>41</v>
      </c>
      <c r="W91" s="444"/>
      <c r="X91" s="142" t="s">
        <v>233</v>
      </c>
      <c r="Y91" s="176" t="s">
        <v>95</v>
      </c>
      <c r="Z91" s="176" t="s">
        <v>95</v>
      </c>
      <c r="AA91" s="176" t="s">
        <v>363</v>
      </c>
      <c r="AB91" s="141"/>
      <c r="AC91" s="274">
        <v>88</v>
      </c>
    </row>
    <row r="92" spans="1:29" ht="124.5" customHeight="1">
      <c r="A92" s="203" t="s">
        <v>167</v>
      </c>
      <c r="B92" s="202" t="s">
        <v>283</v>
      </c>
      <c r="C92" s="177" t="s">
        <v>337</v>
      </c>
      <c r="D92" s="382" t="s">
        <v>438</v>
      </c>
      <c r="E92" s="143">
        <v>43009</v>
      </c>
      <c r="F92" s="419" t="s">
        <v>542</v>
      </c>
      <c r="G92" s="419"/>
      <c r="H92" s="141" t="s">
        <v>42</v>
      </c>
      <c r="I92" s="419"/>
      <c r="J92" s="419" t="s">
        <v>624</v>
      </c>
      <c r="K92" s="419"/>
      <c r="L92" s="419"/>
      <c r="M92" s="141" t="s">
        <v>42</v>
      </c>
      <c r="N92" s="419"/>
      <c r="O92" s="436" t="s">
        <v>734</v>
      </c>
      <c r="P92" s="436"/>
      <c r="Q92" s="436"/>
      <c r="R92" s="141" t="s">
        <v>41</v>
      </c>
      <c r="S92" s="437"/>
      <c r="T92" s="442" t="s">
        <v>774</v>
      </c>
      <c r="U92" s="442"/>
      <c r="V92" s="418" t="s">
        <v>41</v>
      </c>
      <c r="W92" s="444"/>
      <c r="X92" s="142" t="s">
        <v>233</v>
      </c>
      <c r="Y92" s="176" t="s">
        <v>95</v>
      </c>
      <c r="Z92" s="176" t="s">
        <v>95</v>
      </c>
      <c r="AA92" s="176" t="s">
        <v>363</v>
      </c>
      <c r="AB92" s="141"/>
      <c r="AC92" s="274">
        <v>89</v>
      </c>
    </row>
    <row r="93" spans="1:29" ht="124.5" customHeight="1">
      <c r="A93" s="203" t="s">
        <v>168</v>
      </c>
      <c r="B93" s="202" t="s">
        <v>283</v>
      </c>
      <c r="C93" s="177" t="s">
        <v>337</v>
      </c>
      <c r="D93" s="382" t="s">
        <v>439</v>
      </c>
      <c r="E93" s="143">
        <v>43160</v>
      </c>
      <c r="F93" s="419" t="s">
        <v>556</v>
      </c>
      <c r="G93" s="419"/>
      <c r="H93" s="141" t="s">
        <v>42</v>
      </c>
      <c r="I93" s="419"/>
      <c r="J93" s="419" t="s">
        <v>624</v>
      </c>
      <c r="K93" s="419"/>
      <c r="L93" s="419"/>
      <c r="M93" s="141" t="s">
        <v>42</v>
      </c>
      <c r="N93" s="419"/>
      <c r="O93" s="436" t="s">
        <v>691</v>
      </c>
      <c r="P93" s="436"/>
      <c r="Q93" s="436"/>
      <c r="R93" s="141" t="s">
        <v>41</v>
      </c>
      <c r="S93" s="437"/>
      <c r="T93" s="442" t="s">
        <v>774</v>
      </c>
      <c r="U93" s="442"/>
      <c r="V93" s="418" t="s">
        <v>41</v>
      </c>
      <c r="W93" s="444"/>
      <c r="X93" s="142" t="s">
        <v>233</v>
      </c>
      <c r="Y93" s="176" t="s">
        <v>95</v>
      </c>
      <c r="Z93" s="176" t="s">
        <v>95</v>
      </c>
      <c r="AA93" s="176" t="s">
        <v>363</v>
      </c>
      <c r="AB93" s="141"/>
      <c r="AC93" s="274">
        <v>90</v>
      </c>
    </row>
    <row r="94" spans="1:29" ht="124.5" customHeight="1">
      <c r="A94" s="203" t="s">
        <v>169</v>
      </c>
      <c r="B94" s="202" t="s">
        <v>283</v>
      </c>
      <c r="C94" s="177" t="s">
        <v>337</v>
      </c>
      <c r="D94" s="382" t="s">
        <v>440</v>
      </c>
      <c r="E94" s="143">
        <v>42979</v>
      </c>
      <c r="F94" s="419" t="s">
        <v>557</v>
      </c>
      <c r="G94" s="419"/>
      <c r="H94" s="141" t="s">
        <v>41</v>
      </c>
      <c r="I94" s="419"/>
      <c r="J94" s="419" t="s">
        <v>566</v>
      </c>
      <c r="K94" s="419"/>
      <c r="L94" s="419"/>
      <c r="M94" s="141" t="s">
        <v>41</v>
      </c>
      <c r="N94" s="419"/>
      <c r="O94" s="436" t="s">
        <v>566</v>
      </c>
      <c r="P94" s="436"/>
      <c r="Q94" s="436"/>
      <c r="R94" s="141" t="s">
        <v>41</v>
      </c>
      <c r="S94" s="437"/>
      <c r="T94" s="442" t="s">
        <v>566</v>
      </c>
      <c r="U94" s="442"/>
      <c r="V94" s="418" t="s">
        <v>41</v>
      </c>
      <c r="W94" s="444"/>
      <c r="X94" s="142" t="s">
        <v>233</v>
      </c>
      <c r="Y94" s="176" t="s">
        <v>95</v>
      </c>
      <c r="Z94" s="176" t="s">
        <v>95</v>
      </c>
      <c r="AA94" s="176" t="s">
        <v>363</v>
      </c>
      <c r="AB94" s="141"/>
      <c r="AC94" s="274">
        <v>91</v>
      </c>
    </row>
    <row r="95" spans="1:29" ht="124.5" customHeight="1">
      <c r="A95" s="203" t="s">
        <v>170</v>
      </c>
      <c r="B95" s="202" t="s">
        <v>283</v>
      </c>
      <c r="C95" s="177" t="s">
        <v>337</v>
      </c>
      <c r="D95" s="382" t="s">
        <v>441</v>
      </c>
      <c r="E95" s="143">
        <v>43160</v>
      </c>
      <c r="F95" s="419" t="s">
        <v>498</v>
      </c>
      <c r="G95" s="419"/>
      <c r="H95" s="141" t="s">
        <v>42</v>
      </c>
      <c r="I95" s="419"/>
      <c r="J95" s="419" t="s">
        <v>642</v>
      </c>
      <c r="K95" s="419"/>
      <c r="L95" s="419"/>
      <c r="M95" s="141" t="s">
        <v>42</v>
      </c>
      <c r="N95" s="419"/>
      <c r="O95" s="436" t="s">
        <v>692</v>
      </c>
      <c r="P95" s="436"/>
      <c r="Q95" s="436"/>
      <c r="R95" s="141" t="s">
        <v>42</v>
      </c>
      <c r="S95" s="437"/>
      <c r="T95" s="442" t="s">
        <v>800</v>
      </c>
      <c r="U95" s="442"/>
      <c r="V95" s="418" t="s">
        <v>41</v>
      </c>
      <c r="W95" s="444"/>
      <c r="X95" s="142" t="s">
        <v>233</v>
      </c>
      <c r="Y95" s="176" t="s">
        <v>95</v>
      </c>
      <c r="Z95" s="176" t="s">
        <v>95</v>
      </c>
      <c r="AA95" s="176" t="s">
        <v>363</v>
      </c>
      <c r="AB95" s="141"/>
      <c r="AC95" s="274">
        <v>92</v>
      </c>
    </row>
    <row r="96" spans="1:29" ht="124.5" customHeight="1">
      <c r="A96" s="203" t="s">
        <v>171</v>
      </c>
      <c r="B96" s="202" t="s">
        <v>283</v>
      </c>
      <c r="C96" s="177" t="s">
        <v>337</v>
      </c>
      <c r="D96" s="382" t="s">
        <v>516</v>
      </c>
      <c r="E96" s="143">
        <v>42979</v>
      </c>
      <c r="F96" s="419" t="s">
        <v>499</v>
      </c>
      <c r="G96" s="419"/>
      <c r="H96" s="141" t="s">
        <v>44</v>
      </c>
      <c r="I96" s="419"/>
      <c r="J96" s="419" t="s">
        <v>606</v>
      </c>
      <c r="K96" s="419"/>
      <c r="L96" s="419"/>
      <c r="M96" s="141" t="s">
        <v>41</v>
      </c>
      <c r="N96" s="419"/>
      <c r="O96" s="436" t="s">
        <v>732</v>
      </c>
      <c r="P96" s="436"/>
      <c r="Q96" s="436"/>
      <c r="R96" s="141" t="s">
        <v>41</v>
      </c>
      <c r="S96" s="437"/>
      <c r="T96" s="442" t="s">
        <v>732</v>
      </c>
      <c r="U96" s="442"/>
      <c r="V96" s="418" t="s">
        <v>41</v>
      </c>
      <c r="W96" s="444"/>
      <c r="X96" s="142" t="s">
        <v>233</v>
      </c>
      <c r="Y96" s="176" t="s">
        <v>95</v>
      </c>
      <c r="Z96" s="176" t="s">
        <v>95</v>
      </c>
      <c r="AA96" s="176" t="s">
        <v>363</v>
      </c>
      <c r="AB96" s="141"/>
      <c r="AC96" s="274">
        <v>93</v>
      </c>
    </row>
    <row r="97" spans="1:29" ht="124.5" customHeight="1">
      <c r="A97" s="203" t="s">
        <v>172</v>
      </c>
      <c r="B97" s="202" t="s">
        <v>283</v>
      </c>
      <c r="C97" s="177" t="s">
        <v>337</v>
      </c>
      <c r="D97" s="382" t="s">
        <v>442</v>
      </c>
      <c r="E97" s="143">
        <v>43160</v>
      </c>
      <c r="F97" s="419" t="s">
        <v>558</v>
      </c>
      <c r="G97" s="419"/>
      <c r="H97" s="141" t="s">
        <v>41</v>
      </c>
      <c r="I97" s="419"/>
      <c r="J97" s="419" t="s">
        <v>566</v>
      </c>
      <c r="K97" s="419"/>
      <c r="L97" s="419"/>
      <c r="M97" s="141" t="s">
        <v>41</v>
      </c>
      <c r="N97" s="419"/>
      <c r="O97" s="436" t="s">
        <v>566</v>
      </c>
      <c r="P97" s="436"/>
      <c r="Q97" s="436"/>
      <c r="R97" s="141" t="s">
        <v>41</v>
      </c>
      <c r="S97" s="437"/>
      <c r="T97" s="442" t="s">
        <v>566</v>
      </c>
      <c r="U97" s="442"/>
      <c r="V97" s="418" t="s">
        <v>41</v>
      </c>
      <c r="W97" s="444"/>
      <c r="X97" s="142" t="s">
        <v>233</v>
      </c>
      <c r="Y97" s="176" t="s">
        <v>95</v>
      </c>
      <c r="Z97" s="176" t="s">
        <v>95</v>
      </c>
      <c r="AA97" s="176" t="s">
        <v>363</v>
      </c>
      <c r="AB97" s="141"/>
      <c r="AC97" s="274">
        <v>94</v>
      </c>
    </row>
    <row r="98" spans="1:29" ht="124.5" customHeight="1">
      <c r="A98" s="203" t="s">
        <v>173</v>
      </c>
      <c r="B98" s="202" t="s">
        <v>103</v>
      </c>
      <c r="C98" s="177" t="s">
        <v>338</v>
      </c>
      <c r="D98" s="403">
        <v>0</v>
      </c>
      <c r="E98" s="143">
        <v>43160</v>
      </c>
      <c r="F98" s="419" t="s">
        <v>517</v>
      </c>
      <c r="G98" s="419"/>
      <c r="H98" s="141" t="s">
        <v>44</v>
      </c>
      <c r="I98" s="419"/>
      <c r="J98" s="419" t="s">
        <v>570</v>
      </c>
      <c r="K98" s="419"/>
      <c r="L98" s="419"/>
      <c r="M98" s="141" t="s">
        <v>42</v>
      </c>
      <c r="N98" s="419"/>
      <c r="O98" s="436" t="s">
        <v>678</v>
      </c>
      <c r="P98" s="436"/>
      <c r="Q98" s="436"/>
      <c r="R98" s="141" t="s">
        <v>42</v>
      </c>
      <c r="S98" s="437"/>
      <c r="T98" s="456">
        <v>0</v>
      </c>
      <c r="U98" s="456">
        <v>0</v>
      </c>
      <c r="V98" s="418" t="s">
        <v>41</v>
      </c>
      <c r="W98" s="444"/>
      <c r="X98" s="142" t="s">
        <v>233</v>
      </c>
      <c r="Y98" s="176" t="s">
        <v>271</v>
      </c>
      <c r="Z98" s="176" t="s">
        <v>271</v>
      </c>
      <c r="AA98" s="176" t="s">
        <v>364</v>
      </c>
      <c r="AB98" s="141"/>
      <c r="AC98" s="274">
        <v>95</v>
      </c>
    </row>
    <row r="99" spans="1:29" ht="124.5" customHeight="1">
      <c r="A99" s="203" t="s">
        <v>174</v>
      </c>
      <c r="B99" s="202" t="s">
        <v>103</v>
      </c>
      <c r="C99" s="177" t="s">
        <v>339</v>
      </c>
      <c r="D99" s="403">
        <v>0.01</v>
      </c>
      <c r="E99" s="143">
        <v>43160</v>
      </c>
      <c r="F99" s="419" t="s">
        <v>469</v>
      </c>
      <c r="G99" s="419"/>
      <c r="H99" s="141" t="s">
        <v>44</v>
      </c>
      <c r="I99" s="419"/>
      <c r="J99" s="419" t="s">
        <v>570</v>
      </c>
      <c r="K99" s="419"/>
      <c r="L99" s="419"/>
      <c r="M99" s="141" t="s">
        <v>42</v>
      </c>
      <c r="N99" s="419"/>
      <c r="O99" s="436" t="s">
        <v>678</v>
      </c>
      <c r="P99" s="436"/>
      <c r="Q99" s="436"/>
      <c r="R99" s="141" t="s">
        <v>42</v>
      </c>
      <c r="S99" s="437"/>
      <c r="T99" s="456">
        <v>0</v>
      </c>
      <c r="U99" s="456">
        <v>0</v>
      </c>
      <c r="V99" s="418" t="s">
        <v>41</v>
      </c>
      <c r="W99" s="444"/>
      <c r="X99" s="142" t="s">
        <v>233</v>
      </c>
      <c r="Y99" s="176" t="s">
        <v>271</v>
      </c>
      <c r="Z99" s="176" t="s">
        <v>271</v>
      </c>
      <c r="AA99" s="176" t="s">
        <v>364</v>
      </c>
      <c r="AB99" s="141"/>
      <c r="AC99" s="274">
        <v>96</v>
      </c>
    </row>
    <row r="100" spans="1:29" ht="124.5" customHeight="1">
      <c r="A100" s="203" t="s">
        <v>175</v>
      </c>
      <c r="B100" s="202" t="s">
        <v>103</v>
      </c>
      <c r="C100" s="177" t="s">
        <v>340</v>
      </c>
      <c r="D100" s="403">
        <v>0</v>
      </c>
      <c r="E100" s="143">
        <v>43160</v>
      </c>
      <c r="F100" s="419" t="s">
        <v>469</v>
      </c>
      <c r="G100" s="419"/>
      <c r="H100" s="141" t="s">
        <v>44</v>
      </c>
      <c r="I100" s="419"/>
      <c r="J100" s="419" t="s">
        <v>570</v>
      </c>
      <c r="K100" s="419"/>
      <c r="L100" s="419"/>
      <c r="M100" s="141" t="s">
        <v>42</v>
      </c>
      <c r="N100" s="419"/>
      <c r="O100" s="436" t="s">
        <v>678</v>
      </c>
      <c r="P100" s="436"/>
      <c r="Q100" s="436"/>
      <c r="R100" s="141" t="s">
        <v>42</v>
      </c>
      <c r="S100" s="437"/>
      <c r="T100" s="456">
        <v>0</v>
      </c>
      <c r="U100" s="456">
        <v>0</v>
      </c>
      <c r="V100" s="418" t="s">
        <v>41</v>
      </c>
      <c r="W100" s="444"/>
      <c r="X100" s="142" t="s">
        <v>233</v>
      </c>
      <c r="Y100" s="176" t="s">
        <v>271</v>
      </c>
      <c r="Z100" s="176" t="s">
        <v>271</v>
      </c>
      <c r="AA100" s="176" t="s">
        <v>364</v>
      </c>
      <c r="AB100" s="141"/>
      <c r="AC100" s="274">
        <v>97</v>
      </c>
    </row>
    <row r="101" spans="1:29" ht="124.5" customHeight="1">
      <c r="A101" s="203" t="s">
        <v>176</v>
      </c>
      <c r="B101" s="202" t="s">
        <v>103</v>
      </c>
      <c r="C101" s="177" t="s">
        <v>341</v>
      </c>
      <c r="D101" s="403">
        <v>0</v>
      </c>
      <c r="E101" s="143">
        <v>43160</v>
      </c>
      <c r="F101" s="419" t="s">
        <v>469</v>
      </c>
      <c r="G101" s="419"/>
      <c r="H101" s="141" t="s">
        <v>44</v>
      </c>
      <c r="I101" s="419"/>
      <c r="J101" s="419" t="s">
        <v>570</v>
      </c>
      <c r="K101" s="419"/>
      <c r="L101" s="419"/>
      <c r="M101" s="141" t="s">
        <v>42</v>
      </c>
      <c r="N101" s="419"/>
      <c r="O101" s="436" t="s">
        <v>679</v>
      </c>
      <c r="P101" s="436"/>
      <c r="Q101" s="436"/>
      <c r="R101" s="141" t="s">
        <v>42</v>
      </c>
      <c r="S101" s="437"/>
      <c r="T101" s="456">
        <v>0</v>
      </c>
      <c r="U101" s="456">
        <v>0</v>
      </c>
      <c r="V101" s="418" t="s">
        <v>41</v>
      </c>
      <c r="W101" s="444"/>
      <c r="X101" s="142" t="s">
        <v>233</v>
      </c>
      <c r="Y101" s="176" t="s">
        <v>271</v>
      </c>
      <c r="Z101" s="176" t="s">
        <v>271</v>
      </c>
      <c r="AA101" s="176" t="s">
        <v>364</v>
      </c>
      <c r="AB101" s="141"/>
      <c r="AC101" s="274">
        <v>98</v>
      </c>
    </row>
    <row r="102" spans="1:29" ht="124.5" customHeight="1">
      <c r="A102" s="203" t="s">
        <v>177</v>
      </c>
      <c r="B102" s="202" t="s">
        <v>103</v>
      </c>
      <c r="C102" s="177" t="s">
        <v>342</v>
      </c>
      <c r="D102" s="382" t="s">
        <v>443</v>
      </c>
      <c r="E102" s="143">
        <v>43160</v>
      </c>
      <c r="F102" s="419"/>
      <c r="G102" s="419"/>
      <c r="H102" s="141" t="s">
        <v>44</v>
      </c>
      <c r="I102" s="419"/>
      <c r="J102" s="419"/>
      <c r="K102" s="419"/>
      <c r="L102" s="419"/>
      <c r="M102" s="141" t="s">
        <v>44</v>
      </c>
      <c r="N102" s="419"/>
      <c r="O102" s="436" t="s">
        <v>686</v>
      </c>
      <c r="P102" s="436"/>
      <c r="Q102" s="436"/>
      <c r="R102" s="141" t="s">
        <v>41</v>
      </c>
      <c r="S102" s="437"/>
      <c r="T102" s="442" t="s">
        <v>774</v>
      </c>
      <c r="U102" s="444"/>
      <c r="V102" s="418" t="s">
        <v>41</v>
      </c>
      <c r="W102" s="444"/>
      <c r="X102" s="142" t="s">
        <v>233</v>
      </c>
      <c r="Y102" s="176" t="s">
        <v>271</v>
      </c>
      <c r="Z102" s="176" t="s">
        <v>271</v>
      </c>
      <c r="AA102" s="176" t="s">
        <v>364</v>
      </c>
      <c r="AB102" s="141"/>
      <c r="AC102" s="274">
        <v>99</v>
      </c>
    </row>
    <row r="103" spans="1:29" ht="124.5" customHeight="1">
      <c r="A103" s="203" t="s">
        <v>178</v>
      </c>
      <c r="B103" s="202" t="s">
        <v>103</v>
      </c>
      <c r="C103" s="177" t="s">
        <v>343</v>
      </c>
      <c r="D103" s="404" t="s">
        <v>842</v>
      </c>
      <c r="E103" s="143">
        <v>43160</v>
      </c>
      <c r="F103" s="419" t="s">
        <v>488</v>
      </c>
      <c r="G103" s="419" t="s">
        <v>489</v>
      </c>
      <c r="H103" s="141" t="s">
        <v>42</v>
      </c>
      <c r="I103" s="419"/>
      <c r="J103" s="419" t="s">
        <v>593</v>
      </c>
      <c r="K103" s="419" t="s">
        <v>595</v>
      </c>
      <c r="L103" s="419" t="s">
        <v>489</v>
      </c>
      <c r="M103" s="141" t="s">
        <v>42</v>
      </c>
      <c r="N103" s="419"/>
      <c r="O103" s="436" t="s">
        <v>694</v>
      </c>
      <c r="P103" s="436" t="s">
        <v>696</v>
      </c>
      <c r="Q103" s="436" t="s">
        <v>750</v>
      </c>
      <c r="R103" s="141" t="s">
        <v>27</v>
      </c>
      <c r="S103" s="437"/>
      <c r="T103" s="460" t="s">
        <v>803</v>
      </c>
      <c r="U103" s="460" t="s">
        <v>804</v>
      </c>
      <c r="V103" s="464" t="s">
        <v>84</v>
      </c>
      <c r="W103" s="460" t="s">
        <v>830</v>
      </c>
      <c r="X103" s="142" t="s">
        <v>233</v>
      </c>
      <c r="Y103" s="176" t="s">
        <v>271</v>
      </c>
      <c r="Z103" s="176" t="s">
        <v>271</v>
      </c>
      <c r="AA103" s="176" t="s">
        <v>364</v>
      </c>
      <c r="AB103" s="141"/>
      <c r="AC103" s="274">
        <v>100</v>
      </c>
    </row>
    <row r="104" spans="1:29" ht="124.5" customHeight="1">
      <c r="A104" s="203" t="s">
        <v>179</v>
      </c>
      <c r="B104" s="202" t="s">
        <v>103</v>
      </c>
      <c r="C104" s="177" t="s">
        <v>843</v>
      </c>
      <c r="D104" s="404" t="s">
        <v>867</v>
      </c>
      <c r="E104" s="143">
        <v>43160</v>
      </c>
      <c r="F104" s="419" t="s">
        <v>490</v>
      </c>
      <c r="G104" s="420">
        <v>0.5</v>
      </c>
      <c r="H104" s="141" t="s">
        <v>42</v>
      </c>
      <c r="I104" s="419"/>
      <c r="J104" s="419" t="s">
        <v>594</v>
      </c>
      <c r="K104" s="419" t="s">
        <v>596</v>
      </c>
      <c r="L104" s="420">
        <v>0.5</v>
      </c>
      <c r="M104" s="141" t="s">
        <v>42</v>
      </c>
      <c r="N104" s="419"/>
      <c r="O104" s="436" t="s">
        <v>695</v>
      </c>
      <c r="P104" s="436" t="s">
        <v>697</v>
      </c>
      <c r="Q104" s="438" t="s">
        <v>745</v>
      </c>
      <c r="R104" s="141" t="s">
        <v>42</v>
      </c>
      <c r="S104" s="437"/>
      <c r="T104" s="442" t="s">
        <v>805</v>
      </c>
      <c r="U104" s="442" t="s">
        <v>806</v>
      </c>
      <c r="V104" s="418" t="s">
        <v>83</v>
      </c>
      <c r="W104" s="442" t="s">
        <v>788</v>
      </c>
      <c r="X104" s="142" t="s">
        <v>233</v>
      </c>
      <c r="Y104" s="176" t="s">
        <v>271</v>
      </c>
      <c r="Z104" s="176" t="s">
        <v>271</v>
      </c>
      <c r="AA104" s="176" t="s">
        <v>364</v>
      </c>
      <c r="AB104" s="141"/>
      <c r="AC104" s="274">
        <v>101</v>
      </c>
    </row>
    <row r="105" spans="1:29" ht="112.5" customHeight="1">
      <c r="A105" s="203" t="s">
        <v>180</v>
      </c>
      <c r="B105" s="202" t="s">
        <v>261</v>
      </c>
      <c r="C105" s="177" t="s">
        <v>344</v>
      </c>
      <c r="D105" s="382" t="s">
        <v>444</v>
      </c>
      <c r="E105" s="143">
        <v>43160</v>
      </c>
      <c r="F105" s="419" t="s">
        <v>559</v>
      </c>
      <c r="G105" s="419"/>
      <c r="H105" s="141" t="s">
        <v>42</v>
      </c>
      <c r="I105" s="419"/>
      <c r="J105" s="419" t="s">
        <v>617</v>
      </c>
      <c r="K105" s="419"/>
      <c r="L105" s="419"/>
      <c r="M105" s="141" t="s">
        <v>42</v>
      </c>
      <c r="N105" s="419"/>
      <c r="O105" s="436" t="s">
        <v>664</v>
      </c>
      <c r="P105" s="436"/>
      <c r="Q105" s="436"/>
      <c r="R105" s="141" t="s">
        <v>42</v>
      </c>
      <c r="S105" s="437" t="s">
        <v>665</v>
      </c>
      <c r="T105" s="442" t="s">
        <v>795</v>
      </c>
      <c r="U105" s="442"/>
      <c r="V105" s="418" t="s">
        <v>41</v>
      </c>
      <c r="W105" s="444"/>
      <c r="X105" s="142" t="s">
        <v>233</v>
      </c>
      <c r="Y105" s="176" t="s">
        <v>270</v>
      </c>
      <c r="Z105" s="393" t="s">
        <v>767</v>
      </c>
      <c r="AA105" s="176" t="s">
        <v>364</v>
      </c>
      <c r="AB105" s="141"/>
      <c r="AC105" s="274">
        <v>102</v>
      </c>
    </row>
    <row r="106" spans="1:29" ht="112.5" customHeight="1">
      <c r="A106" s="203" t="s">
        <v>181</v>
      </c>
      <c r="B106" s="202" t="s">
        <v>261</v>
      </c>
      <c r="C106" s="177" t="s">
        <v>345</v>
      </c>
      <c r="D106" s="382" t="s">
        <v>445</v>
      </c>
      <c r="E106" s="143">
        <v>43160</v>
      </c>
      <c r="F106" s="419" t="s">
        <v>616</v>
      </c>
      <c r="G106" s="419"/>
      <c r="H106" s="141" t="s">
        <v>42</v>
      </c>
      <c r="I106" s="419"/>
      <c r="J106" s="419" t="s">
        <v>605</v>
      </c>
      <c r="K106" s="419"/>
      <c r="L106" s="419"/>
      <c r="M106" s="141" t="s">
        <v>42</v>
      </c>
      <c r="N106" s="419"/>
      <c r="O106" s="436" t="s">
        <v>605</v>
      </c>
      <c r="P106" s="436"/>
      <c r="Q106" s="436"/>
      <c r="R106" s="141" t="s">
        <v>42</v>
      </c>
      <c r="S106" s="437"/>
      <c r="T106" s="442" t="s">
        <v>763</v>
      </c>
      <c r="U106" s="456">
        <v>0.97</v>
      </c>
      <c r="V106" s="418" t="s">
        <v>41</v>
      </c>
      <c r="W106" s="444"/>
      <c r="X106" s="142" t="s">
        <v>233</v>
      </c>
      <c r="Y106" s="176" t="s">
        <v>270</v>
      </c>
      <c r="Z106" s="393" t="s">
        <v>767</v>
      </c>
      <c r="AA106" s="176" t="s">
        <v>364</v>
      </c>
      <c r="AB106" s="141"/>
      <c r="AC106" s="274">
        <v>103</v>
      </c>
    </row>
    <row r="107" spans="1:29" ht="112.5" customHeight="1">
      <c r="A107" s="203" t="s">
        <v>182</v>
      </c>
      <c r="B107" s="202" t="s">
        <v>261</v>
      </c>
      <c r="C107" s="177" t="s">
        <v>345</v>
      </c>
      <c r="D107" s="382" t="s">
        <v>446</v>
      </c>
      <c r="E107" s="143">
        <v>43160</v>
      </c>
      <c r="F107" s="419" t="s">
        <v>519</v>
      </c>
      <c r="G107" s="419"/>
      <c r="H107" s="141" t="s">
        <v>42</v>
      </c>
      <c r="I107" s="419"/>
      <c r="J107" s="419" t="s">
        <v>618</v>
      </c>
      <c r="K107" s="428"/>
      <c r="L107" s="419"/>
      <c r="M107" s="141" t="s">
        <v>42</v>
      </c>
      <c r="N107" s="419"/>
      <c r="O107" s="436" t="s">
        <v>618</v>
      </c>
      <c r="P107" s="436"/>
      <c r="Q107" s="436"/>
      <c r="R107" s="141" t="s">
        <v>42</v>
      </c>
      <c r="S107" s="437"/>
      <c r="T107" s="442" t="s">
        <v>762</v>
      </c>
      <c r="U107" s="442" t="s">
        <v>796</v>
      </c>
      <c r="V107" s="418" t="s">
        <v>41</v>
      </c>
      <c r="W107" s="444"/>
      <c r="X107" s="142" t="s">
        <v>233</v>
      </c>
      <c r="Y107" s="176" t="s">
        <v>270</v>
      </c>
      <c r="Z107" s="393" t="s">
        <v>767</v>
      </c>
      <c r="AA107" s="176" t="s">
        <v>364</v>
      </c>
      <c r="AB107" s="141"/>
      <c r="AC107" s="274">
        <v>104</v>
      </c>
    </row>
    <row r="108" spans="1:29" ht="112.5" customHeight="1">
      <c r="A108" s="203" t="s">
        <v>183</v>
      </c>
      <c r="B108" s="202" t="s">
        <v>261</v>
      </c>
      <c r="C108" s="177" t="s">
        <v>346</v>
      </c>
      <c r="D108" s="382" t="s">
        <v>447</v>
      </c>
      <c r="E108" s="143">
        <v>43160</v>
      </c>
      <c r="F108" s="419" t="s">
        <v>614</v>
      </c>
      <c r="G108" s="419"/>
      <c r="H108" s="141" t="s">
        <v>42</v>
      </c>
      <c r="I108" s="419"/>
      <c r="J108" s="419" t="s">
        <v>600</v>
      </c>
      <c r="K108" s="419"/>
      <c r="L108" s="419"/>
      <c r="M108" s="141" t="s">
        <v>42</v>
      </c>
      <c r="N108" s="419"/>
      <c r="O108" s="436" t="s">
        <v>736</v>
      </c>
      <c r="P108" s="436"/>
      <c r="Q108" s="436"/>
      <c r="R108" s="141" t="s">
        <v>42</v>
      </c>
      <c r="S108" s="437" t="s">
        <v>667</v>
      </c>
      <c r="T108" s="442" t="s">
        <v>797</v>
      </c>
      <c r="U108" s="442"/>
      <c r="V108" s="418" t="s">
        <v>41</v>
      </c>
      <c r="W108" s="442" t="s">
        <v>798</v>
      </c>
      <c r="X108" s="142" t="s">
        <v>233</v>
      </c>
      <c r="Y108" s="176" t="s">
        <v>270</v>
      </c>
      <c r="Z108" s="393" t="s">
        <v>767</v>
      </c>
      <c r="AA108" s="176" t="s">
        <v>364</v>
      </c>
      <c r="AB108" s="141"/>
      <c r="AC108" s="274">
        <v>105</v>
      </c>
    </row>
    <row r="109" spans="1:29" ht="114.75" customHeight="1">
      <c r="A109" s="203" t="s">
        <v>184</v>
      </c>
      <c r="B109" s="202" t="s">
        <v>261</v>
      </c>
      <c r="C109" s="177" t="s">
        <v>347</v>
      </c>
      <c r="D109" s="382" t="s">
        <v>448</v>
      </c>
      <c r="E109" s="143">
        <v>42917</v>
      </c>
      <c r="F109" s="419" t="s">
        <v>615</v>
      </c>
      <c r="G109" s="419"/>
      <c r="H109" s="141" t="s">
        <v>42</v>
      </c>
      <c r="I109" s="419" t="s">
        <v>518</v>
      </c>
      <c r="J109" s="419" t="s">
        <v>619</v>
      </c>
      <c r="K109" s="419"/>
      <c r="L109" s="419"/>
      <c r="M109" s="141" t="s">
        <v>41</v>
      </c>
      <c r="N109" s="419"/>
      <c r="O109" s="436" t="s">
        <v>666</v>
      </c>
      <c r="P109" s="436"/>
      <c r="Q109" s="436"/>
      <c r="R109" s="141" t="s">
        <v>41</v>
      </c>
      <c r="S109" s="437"/>
      <c r="T109" s="442" t="s">
        <v>732</v>
      </c>
      <c r="U109" s="442"/>
      <c r="V109" s="418" t="s">
        <v>41</v>
      </c>
      <c r="W109" s="444"/>
      <c r="X109" s="142" t="s">
        <v>233</v>
      </c>
      <c r="Y109" s="176" t="s">
        <v>270</v>
      </c>
      <c r="Z109" s="393" t="s">
        <v>767</v>
      </c>
      <c r="AA109" s="176" t="s">
        <v>364</v>
      </c>
      <c r="AB109" s="141"/>
      <c r="AC109" s="274">
        <v>106</v>
      </c>
    </row>
    <row r="110" spans="1:29" ht="114.75" customHeight="1">
      <c r="A110" s="203" t="s">
        <v>185</v>
      </c>
      <c r="B110" s="202" t="s">
        <v>261</v>
      </c>
      <c r="C110" s="177" t="s">
        <v>348</v>
      </c>
      <c r="D110" s="382" t="s">
        <v>449</v>
      </c>
      <c r="E110" s="143">
        <v>42856</v>
      </c>
      <c r="F110" s="419" t="s">
        <v>504</v>
      </c>
      <c r="G110" s="419"/>
      <c r="H110" s="141" t="s">
        <v>41</v>
      </c>
      <c r="I110" s="419"/>
      <c r="J110" s="419" t="s">
        <v>620</v>
      </c>
      <c r="K110" s="419"/>
      <c r="L110" s="419"/>
      <c r="M110" s="141" t="s">
        <v>41</v>
      </c>
      <c r="N110" s="419"/>
      <c r="O110" s="436" t="s">
        <v>620</v>
      </c>
      <c r="P110" s="436"/>
      <c r="Q110" s="436"/>
      <c r="R110" s="141" t="s">
        <v>41</v>
      </c>
      <c r="S110" s="437"/>
      <c r="T110" s="442" t="s">
        <v>566</v>
      </c>
      <c r="U110" s="442"/>
      <c r="V110" s="418" t="s">
        <v>41</v>
      </c>
      <c r="W110" s="444"/>
      <c r="X110" s="142" t="s">
        <v>233</v>
      </c>
      <c r="Y110" s="176" t="s">
        <v>270</v>
      </c>
      <c r="Z110" s="393" t="s">
        <v>767</v>
      </c>
      <c r="AA110" s="176" t="s">
        <v>364</v>
      </c>
      <c r="AB110" s="141"/>
      <c r="AC110" s="274">
        <v>107</v>
      </c>
    </row>
    <row r="111" spans="1:29" ht="114.75" customHeight="1">
      <c r="A111" s="203" t="s">
        <v>186</v>
      </c>
      <c r="B111" s="202" t="s">
        <v>105</v>
      </c>
      <c r="C111" s="177" t="s">
        <v>349</v>
      </c>
      <c r="D111" s="382" t="s">
        <v>259</v>
      </c>
      <c r="E111" s="143">
        <v>43160</v>
      </c>
      <c r="F111" s="419" t="s">
        <v>511</v>
      </c>
      <c r="G111" s="419"/>
      <c r="H111" s="141" t="s">
        <v>41</v>
      </c>
      <c r="I111" s="419"/>
      <c r="J111" s="419" t="s">
        <v>566</v>
      </c>
      <c r="K111" s="419"/>
      <c r="L111" s="419"/>
      <c r="M111" s="141" t="s">
        <v>41</v>
      </c>
      <c r="N111" s="419"/>
      <c r="O111" s="436" t="s">
        <v>566</v>
      </c>
      <c r="P111" s="436"/>
      <c r="Q111" s="436"/>
      <c r="R111" s="141" t="s">
        <v>41</v>
      </c>
      <c r="S111" s="437"/>
      <c r="T111" s="442" t="s">
        <v>566</v>
      </c>
      <c r="U111" s="442"/>
      <c r="V111" s="418" t="s">
        <v>41</v>
      </c>
      <c r="W111" s="444"/>
      <c r="X111" s="142" t="s">
        <v>233</v>
      </c>
      <c r="Y111" s="176" t="s">
        <v>77</v>
      </c>
      <c r="Z111" s="176" t="s">
        <v>77</v>
      </c>
      <c r="AA111" s="176" t="s">
        <v>364</v>
      </c>
      <c r="AB111" s="141"/>
      <c r="AC111" s="274">
        <v>108</v>
      </c>
    </row>
    <row r="112" spans="1:29" ht="114.75" customHeight="1">
      <c r="A112" s="203" t="s">
        <v>187</v>
      </c>
      <c r="B112" s="202" t="s">
        <v>756</v>
      </c>
      <c r="C112" s="177" t="s">
        <v>350</v>
      </c>
      <c r="D112" s="382" t="s">
        <v>450</v>
      </c>
      <c r="E112" s="143">
        <v>43160</v>
      </c>
      <c r="F112" s="419" t="s">
        <v>560</v>
      </c>
      <c r="G112" s="419"/>
      <c r="H112" s="141" t="s">
        <v>42</v>
      </c>
      <c r="I112" s="419"/>
      <c r="J112" s="419" t="s">
        <v>855</v>
      </c>
      <c r="K112" s="419"/>
      <c r="L112" s="419"/>
      <c r="M112" s="141" t="s">
        <v>42</v>
      </c>
      <c r="N112" s="419"/>
      <c r="O112" s="436" t="s">
        <v>718</v>
      </c>
      <c r="P112" s="436"/>
      <c r="Q112" s="436"/>
      <c r="R112" s="141" t="s">
        <v>42</v>
      </c>
      <c r="S112" s="437"/>
      <c r="T112" s="460" t="s">
        <v>834</v>
      </c>
      <c r="U112" s="460"/>
      <c r="V112" s="464" t="s">
        <v>41</v>
      </c>
      <c r="W112" s="460" t="s">
        <v>856</v>
      </c>
      <c r="X112" s="142" t="s">
        <v>233</v>
      </c>
      <c r="Y112" s="176" t="s">
        <v>272</v>
      </c>
      <c r="Z112" s="176" t="s">
        <v>272</v>
      </c>
      <c r="AA112" s="176" t="s">
        <v>364</v>
      </c>
      <c r="AB112" s="141"/>
      <c r="AC112" s="274">
        <v>109</v>
      </c>
    </row>
    <row r="113" spans="1:29" ht="114.75" customHeight="1">
      <c r="A113" s="203" t="s">
        <v>188</v>
      </c>
      <c r="B113" s="202" t="s">
        <v>756</v>
      </c>
      <c r="C113" s="177" t="s">
        <v>264</v>
      </c>
      <c r="D113" s="382" t="s">
        <v>351</v>
      </c>
      <c r="E113" s="143">
        <v>43160</v>
      </c>
      <c r="F113" s="419" t="s">
        <v>512</v>
      </c>
      <c r="G113" s="419"/>
      <c r="H113" s="141" t="s">
        <v>42</v>
      </c>
      <c r="I113" s="419"/>
      <c r="J113" s="419" t="s">
        <v>623</v>
      </c>
      <c r="K113" s="419"/>
      <c r="L113" s="419"/>
      <c r="M113" s="141" t="s">
        <v>42</v>
      </c>
      <c r="N113" s="419"/>
      <c r="O113" s="436" t="s">
        <v>719</v>
      </c>
      <c r="P113" s="436"/>
      <c r="Q113" s="436"/>
      <c r="R113" s="141" t="s">
        <v>42</v>
      </c>
      <c r="S113" s="437"/>
      <c r="T113" s="460" t="s">
        <v>829</v>
      </c>
      <c r="U113" s="460"/>
      <c r="V113" s="464" t="s">
        <v>41</v>
      </c>
      <c r="W113" s="465"/>
      <c r="X113" s="142" t="s">
        <v>233</v>
      </c>
      <c r="Y113" s="176" t="s">
        <v>272</v>
      </c>
      <c r="Z113" s="176" t="s">
        <v>272</v>
      </c>
      <c r="AA113" s="176" t="s">
        <v>364</v>
      </c>
      <c r="AB113" s="141"/>
      <c r="AC113" s="274">
        <v>110</v>
      </c>
    </row>
    <row r="114" spans="1:29" ht="120">
      <c r="A114" s="203" t="s">
        <v>189</v>
      </c>
      <c r="B114" s="202" t="s">
        <v>587</v>
      </c>
      <c r="C114" s="177" t="s">
        <v>352</v>
      </c>
      <c r="D114" s="382" t="s">
        <v>451</v>
      </c>
      <c r="E114" s="143">
        <v>42887</v>
      </c>
      <c r="F114" s="419" t="s">
        <v>536</v>
      </c>
      <c r="G114" s="419"/>
      <c r="H114" s="141" t="s">
        <v>43</v>
      </c>
      <c r="I114" s="419" t="s">
        <v>561</v>
      </c>
      <c r="J114" s="419" t="s">
        <v>536</v>
      </c>
      <c r="K114" s="419"/>
      <c r="L114" s="419"/>
      <c r="M114" s="141" t="s">
        <v>43</v>
      </c>
      <c r="N114" s="419" t="s">
        <v>610</v>
      </c>
      <c r="O114" s="436" t="s">
        <v>536</v>
      </c>
      <c r="P114" s="436"/>
      <c r="Q114" s="436"/>
      <c r="R114" s="141" t="s">
        <v>43</v>
      </c>
      <c r="S114" s="437"/>
      <c r="T114" s="457" t="s">
        <v>536</v>
      </c>
      <c r="U114" s="460"/>
      <c r="V114" s="418" t="s">
        <v>87</v>
      </c>
      <c r="W114" s="462" t="s">
        <v>610</v>
      </c>
      <c r="X114" s="142" t="s">
        <v>233</v>
      </c>
      <c r="Y114" s="176" t="s">
        <v>274</v>
      </c>
      <c r="Z114" s="393" t="s">
        <v>768</v>
      </c>
      <c r="AA114" s="176" t="s">
        <v>365</v>
      </c>
      <c r="AB114" s="141"/>
      <c r="AC114" s="274">
        <v>111</v>
      </c>
    </row>
    <row r="115" spans="1:29" ht="270">
      <c r="A115" s="203" t="s">
        <v>190</v>
      </c>
      <c r="B115" s="202" t="s">
        <v>587</v>
      </c>
      <c r="C115" s="177" t="s">
        <v>352</v>
      </c>
      <c r="D115" s="382" t="s">
        <v>452</v>
      </c>
      <c r="E115" s="143">
        <v>43160</v>
      </c>
      <c r="F115" s="419" t="s">
        <v>562</v>
      </c>
      <c r="G115" s="419"/>
      <c r="H115" s="141" t="s">
        <v>42</v>
      </c>
      <c r="I115" s="419"/>
      <c r="J115" s="419" t="s">
        <v>612</v>
      </c>
      <c r="K115" s="419"/>
      <c r="L115" s="419"/>
      <c r="M115" s="141" t="s">
        <v>42</v>
      </c>
      <c r="N115" s="419" t="s">
        <v>611</v>
      </c>
      <c r="O115" s="436" t="s">
        <v>682</v>
      </c>
      <c r="P115" s="436"/>
      <c r="Q115" s="436"/>
      <c r="R115" s="141" t="s">
        <v>42</v>
      </c>
      <c r="S115" s="437" t="s">
        <v>681</v>
      </c>
      <c r="T115" s="457" t="s">
        <v>857</v>
      </c>
      <c r="U115" s="442"/>
      <c r="V115" s="418" t="s">
        <v>41</v>
      </c>
      <c r="W115" s="444"/>
      <c r="X115" s="142" t="s">
        <v>233</v>
      </c>
      <c r="Y115" s="176" t="s">
        <v>274</v>
      </c>
      <c r="Z115" s="393" t="s">
        <v>768</v>
      </c>
      <c r="AA115" s="176" t="s">
        <v>365</v>
      </c>
      <c r="AB115" s="141"/>
      <c r="AC115" s="274">
        <v>112</v>
      </c>
    </row>
    <row r="116" spans="1:29" ht="140.25" customHeight="1">
      <c r="A116" s="203" t="s">
        <v>191</v>
      </c>
      <c r="B116" s="202" t="s">
        <v>756</v>
      </c>
      <c r="C116" s="177" t="s">
        <v>353</v>
      </c>
      <c r="D116" s="382" t="s">
        <v>354</v>
      </c>
      <c r="E116" s="143">
        <v>43160</v>
      </c>
      <c r="F116" s="419" t="s">
        <v>563</v>
      </c>
      <c r="G116" s="419"/>
      <c r="H116" s="141" t="s">
        <v>42</v>
      </c>
      <c r="I116" s="419"/>
      <c r="J116" s="419" t="s">
        <v>858</v>
      </c>
      <c r="K116" s="419"/>
      <c r="L116" s="419"/>
      <c r="M116" s="141" t="s">
        <v>42</v>
      </c>
      <c r="N116" s="419"/>
      <c r="O116" s="436" t="s">
        <v>720</v>
      </c>
      <c r="P116" s="436"/>
      <c r="Q116" s="436"/>
      <c r="R116" s="141" t="s">
        <v>42</v>
      </c>
      <c r="S116" s="437"/>
      <c r="T116" s="460" t="s">
        <v>833</v>
      </c>
      <c r="U116" s="460"/>
      <c r="V116" s="464" t="s">
        <v>41</v>
      </c>
      <c r="W116" s="460" t="s">
        <v>859</v>
      </c>
      <c r="X116" s="142" t="s">
        <v>233</v>
      </c>
      <c r="Y116" s="176" t="s">
        <v>272</v>
      </c>
      <c r="Z116" s="176" t="s">
        <v>272</v>
      </c>
      <c r="AA116" s="176" t="s">
        <v>364</v>
      </c>
      <c r="AB116" s="141"/>
      <c r="AC116" s="274">
        <v>113</v>
      </c>
    </row>
    <row r="117" spans="1:29" ht="140.25" customHeight="1">
      <c r="A117" s="203" t="s">
        <v>192</v>
      </c>
      <c r="B117" s="202" t="s">
        <v>459</v>
      </c>
      <c r="C117" s="177" t="s">
        <v>355</v>
      </c>
      <c r="D117" s="382" t="s">
        <v>582</v>
      </c>
      <c r="E117" s="143">
        <v>42979</v>
      </c>
      <c r="F117" s="419"/>
      <c r="G117" s="419"/>
      <c r="H117" s="141" t="s">
        <v>42</v>
      </c>
      <c r="I117" s="419"/>
      <c r="J117" s="419" t="s">
        <v>588</v>
      </c>
      <c r="K117" s="419"/>
      <c r="L117" s="419"/>
      <c r="M117" s="141" t="s">
        <v>42</v>
      </c>
      <c r="N117" s="419"/>
      <c r="O117" s="436" t="s">
        <v>674</v>
      </c>
      <c r="P117" s="436"/>
      <c r="Q117" s="436"/>
      <c r="R117" s="141" t="s">
        <v>42</v>
      </c>
      <c r="S117" s="437"/>
      <c r="T117" s="442" t="s">
        <v>761</v>
      </c>
      <c r="U117" s="460"/>
      <c r="V117" s="418" t="s">
        <v>28</v>
      </c>
      <c r="W117" s="442" t="s">
        <v>760</v>
      </c>
      <c r="X117" s="142" t="s">
        <v>233</v>
      </c>
      <c r="Y117" s="176" t="s">
        <v>270</v>
      </c>
      <c r="Z117" s="393" t="s">
        <v>768</v>
      </c>
      <c r="AA117" s="176" t="s">
        <v>365</v>
      </c>
      <c r="AB117" s="141"/>
      <c r="AC117" s="274">
        <v>114</v>
      </c>
    </row>
    <row r="118" spans="1:29" ht="140.25" customHeight="1">
      <c r="A118" s="203" t="s">
        <v>193</v>
      </c>
      <c r="B118" s="202" t="s">
        <v>459</v>
      </c>
      <c r="C118" s="177" t="s">
        <v>356</v>
      </c>
      <c r="D118" s="382" t="s">
        <v>453</v>
      </c>
      <c r="E118" s="143">
        <v>43160</v>
      </c>
      <c r="F118" s="419" t="s">
        <v>515</v>
      </c>
      <c r="G118" s="419"/>
      <c r="H118" s="141" t="s">
        <v>42</v>
      </c>
      <c r="I118" s="419"/>
      <c r="J118" s="419" t="s">
        <v>589</v>
      </c>
      <c r="K118" s="419"/>
      <c r="L118" s="419"/>
      <c r="M118" s="141" t="s">
        <v>42</v>
      </c>
      <c r="N118" s="419"/>
      <c r="O118" s="436" t="s">
        <v>673</v>
      </c>
      <c r="P118" s="436"/>
      <c r="Q118" s="436"/>
      <c r="R118" s="141" t="s">
        <v>42</v>
      </c>
      <c r="S118" s="437"/>
      <c r="T118" s="442" t="s">
        <v>759</v>
      </c>
      <c r="U118" s="442"/>
      <c r="V118" s="418" t="s">
        <v>41</v>
      </c>
      <c r="W118" s="444"/>
      <c r="X118" s="142" t="s">
        <v>233</v>
      </c>
      <c r="Y118" s="176" t="s">
        <v>270</v>
      </c>
      <c r="Z118" s="393" t="s">
        <v>768</v>
      </c>
      <c r="AA118" s="176" t="s">
        <v>365</v>
      </c>
      <c r="AB118" s="141"/>
      <c r="AC118" s="274">
        <v>115</v>
      </c>
    </row>
    <row r="119" spans="1:29" ht="140.25" customHeight="1">
      <c r="A119" s="203" t="s">
        <v>194</v>
      </c>
      <c r="B119" s="202" t="s">
        <v>757</v>
      </c>
      <c r="C119" s="177" t="s">
        <v>357</v>
      </c>
      <c r="D119" s="382" t="s">
        <v>454</v>
      </c>
      <c r="E119" s="143">
        <v>43040</v>
      </c>
      <c r="F119" s="419" t="s">
        <v>549</v>
      </c>
      <c r="G119" s="419"/>
      <c r="H119" s="141" t="s">
        <v>42</v>
      </c>
      <c r="I119" s="419"/>
      <c r="J119" s="419" t="s">
        <v>649</v>
      </c>
      <c r="K119" s="419"/>
      <c r="L119" s="419"/>
      <c r="M119" s="141" t="s">
        <v>41</v>
      </c>
      <c r="N119" s="419"/>
      <c r="O119" s="436" t="s">
        <v>732</v>
      </c>
      <c r="P119" s="436"/>
      <c r="Q119" s="436"/>
      <c r="R119" s="141" t="s">
        <v>41</v>
      </c>
      <c r="S119" s="437"/>
      <c r="T119" s="442" t="s">
        <v>732</v>
      </c>
      <c r="U119" s="442"/>
      <c r="V119" s="418" t="s">
        <v>41</v>
      </c>
      <c r="W119" s="444"/>
      <c r="X119" s="142" t="s">
        <v>233</v>
      </c>
      <c r="Y119" s="176" t="s">
        <v>39</v>
      </c>
      <c r="Z119" s="176" t="s">
        <v>39</v>
      </c>
      <c r="AA119" s="176" t="s">
        <v>365</v>
      </c>
      <c r="AB119" s="141"/>
      <c r="AC119" s="274">
        <v>116</v>
      </c>
    </row>
    <row r="120" spans="1:29" ht="105">
      <c r="A120" s="203" t="s">
        <v>195</v>
      </c>
      <c r="B120" s="202" t="s">
        <v>757</v>
      </c>
      <c r="C120" s="177" t="s">
        <v>358</v>
      </c>
      <c r="D120" s="382" t="s">
        <v>455</v>
      </c>
      <c r="E120" s="143">
        <v>43160</v>
      </c>
      <c r="F120" s="419" t="s">
        <v>527</v>
      </c>
      <c r="G120" s="419"/>
      <c r="H120" s="141" t="s">
        <v>42</v>
      </c>
      <c r="I120" s="419"/>
      <c r="J120" s="419" t="s">
        <v>650</v>
      </c>
      <c r="K120" s="419"/>
      <c r="L120" s="419"/>
      <c r="M120" s="141" t="s">
        <v>41</v>
      </c>
      <c r="N120" s="419"/>
      <c r="O120" s="436" t="s">
        <v>732</v>
      </c>
      <c r="P120" s="436"/>
      <c r="Q120" s="436"/>
      <c r="R120" s="141" t="s">
        <v>41</v>
      </c>
      <c r="S120" s="437"/>
      <c r="T120" s="442" t="s">
        <v>732</v>
      </c>
      <c r="U120" s="442"/>
      <c r="V120" s="418" t="s">
        <v>41</v>
      </c>
      <c r="W120" s="444"/>
      <c r="X120" s="142" t="s">
        <v>233</v>
      </c>
      <c r="Y120" s="176" t="s">
        <v>39</v>
      </c>
      <c r="Z120" s="176" t="s">
        <v>39</v>
      </c>
      <c r="AA120" s="176" t="s">
        <v>365</v>
      </c>
      <c r="AB120" s="141"/>
      <c r="AC120" s="274">
        <v>117</v>
      </c>
    </row>
    <row r="121" spans="1:29" ht="330">
      <c r="A121" s="203" t="s">
        <v>196</v>
      </c>
      <c r="B121" s="202" t="s">
        <v>528</v>
      </c>
      <c r="C121" s="177" t="s">
        <v>359</v>
      </c>
      <c r="D121" s="382" t="s">
        <v>456</v>
      </c>
      <c r="E121" s="143">
        <v>43040</v>
      </c>
      <c r="F121" s="419" t="s">
        <v>564</v>
      </c>
      <c r="G121" s="419"/>
      <c r="H121" s="141" t="s">
        <v>42</v>
      </c>
      <c r="I121" s="419"/>
      <c r="J121" s="419" t="s">
        <v>601</v>
      </c>
      <c r="K121" s="419"/>
      <c r="L121" s="419"/>
      <c r="M121" s="141" t="s">
        <v>42</v>
      </c>
      <c r="N121" s="419"/>
      <c r="O121" s="419" t="s">
        <v>860</v>
      </c>
      <c r="P121" s="436" t="s">
        <v>741</v>
      </c>
      <c r="Q121" s="436"/>
      <c r="R121" s="141" t="s">
        <v>41</v>
      </c>
      <c r="S121" s="437"/>
      <c r="T121" s="442" t="s">
        <v>774</v>
      </c>
      <c r="U121" s="454"/>
      <c r="V121" s="418" t="s">
        <v>41</v>
      </c>
      <c r="W121" s="454" t="s">
        <v>861</v>
      </c>
      <c r="X121" s="142" t="s">
        <v>233</v>
      </c>
      <c r="Y121" s="176" t="s">
        <v>39</v>
      </c>
      <c r="Z121" s="176" t="s">
        <v>39</v>
      </c>
      <c r="AA121" s="176" t="s">
        <v>363</v>
      </c>
      <c r="AB121" s="141"/>
      <c r="AC121" s="274">
        <v>118</v>
      </c>
    </row>
    <row r="122" spans="1:29" ht="129.75" customHeight="1">
      <c r="A122" s="203" t="s">
        <v>197</v>
      </c>
      <c r="B122" s="202" t="s">
        <v>262</v>
      </c>
      <c r="C122" s="177" t="s">
        <v>360</v>
      </c>
      <c r="D122" s="382" t="s">
        <v>457</v>
      </c>
      <c r="E122" s="143">
        <v>43009</v>
      </c>
      <c r="F122" s="419" t="s">
        <v>565</v>
      </c>
      <c r="G122" s="419"/>
      <c r="H122" s="141" t="s">
        <v>42</v>
      </c>
      <c r="I122" s="419"/>
      <c r="J122" s="419" t="s">
        <v>607</v>
      </c>
      <c r="K122" s="419"/>
      <c r="L122" s="419"/>
      <c r="M122" s="141" t="s">
        <v>41</v>
      </c>
      <c r="N122" s="419"/>
      <c r="O122" s="436" t="s">
        <v>732</v>
      </c>
      <c r="P122" s="436"/>
      <c r="Q122" s="436"/>
      <c r="R122" s="141" t="s">
        <v>41</v>
      </c>
      <c r="S122" s="437"/>
      <c r="T122" s="442" t="s">
        <v>732</v>
      </c>
      <c r="U122" s="442"/>
      <c r="V122" s="418" t="s">
        <v>41</v>
      </c>
      <c r="W122" s="444"/>
      <c r="X122" s="142" t="s">
        <v>233</v>
      </c>
      <c r="Y122" s="176" t="s">
        <v>39</v>
      </c>
      <c r="Z122" s="176" t="s">
        <v>39</v>
      </c>
      <c r="AA122" s="176" t="s">
        <v>365</v>
      </c>
      <c r="AB122" s="141"/>
      <c r="AC122" s="274">
        <v>119</v>
      </c>
    </row>
    <row r="123" spans="1:29" ht="129.75" customHeight="1">
      <c r="A123" s="203" t="s">
        <v>361</v>
      </c>
      <c r="B123" s="202" t="s">
        <v>757</v>
      </c>
      <c r="C123" s="177" t="s">
        <v>362</v>
      </c>
      <c r="D123" s="382" t="s">
        <v>458</v>
      </c>
      <c r="E123" s="143">
        <v>43160</v>
      </c>
      <c r="F123" s="419"/>
      <c r="G123" s="419"/>
      <c r="H123" s="141" t="s">
        <v>44</v>
      </c>
      <c r="I123" s="419"/>
      <c r="J123" s="419"/>
      <c r="K123" s="419"/>
      <c r="L123" s="419"/>
      <c r="M123" s="141" t="s">
        <v>44</v>
      </c>
      <c r="N123" s="419"/>
      <c r="O123" s="436" t="s">
        <v>714</v>
      </c>
      <c r="P123" s="436"/>
      <c r="Q123" s="436"/>
      <c r="R123" s="141" t="s">
        <v>41</v>
      </c>
      <c r="S123" s="437"/>
      <c r="T123" s="442" t="s">
        <v>774</v>
      </c>
      <c r="U123" s="442"/>
      <c r="V123" s="418" t="s">
        <v>41</v>
      </c>
      <c r="W123" s="444"/>
      <c r="X123" s="142" t="s">
        <v>233</v>
      </c>
      <c r="Y123" s="176" t="s">
        <v>39</v>
      </c>
      <c r="Z123" s="176" t="s">
        <v>39</v>
      </c>
      <c r="AA123" s="176" t="s">
        <v>365</v>
      </c>
      <c r="AB123" s="141"/>
      <c r="AC123" s="274">
        <v>120</v>
      </c>
    </row>
    <row r="124" spans="1:29">
      <c r="A124" s="147"/>
      <c r="B124" s="144"/>
      <c r="C124" s="179"/>
    </row>
    <row r="125" spans="1:29">
      <c r="A125" s="147"/>
      <c r="B125" s="144"/>
      <c r="C125" s="179"/>
    </row>
    <row r="126" spans="1:29">
      <c r="A126" s="148"/>
      <c r="B126" s="144"/>
    </row>
    <row r="127" spans="1:29">
      <c r="A127" s="148"/>
      <c r="B127" s="144"/>
    </row>
    <row r="128" spans="1:29">
      <c r="A128" s="148"/>
      <c r="B128" s="144"/>
    </row>
    <row r="129" spans="1:29">
      <c r="A129" s="148"/>
      <c r="B129" s="144"/>
    </row>
    <row r="130" spans="1:29">
      <c r="A130" s="148"/>
      <c r="B130" s="144"/>
    </row>
    <row r="131" spans="1:29">
      <c r="A131" s="148"/>
      <c r="B131" s="144"/>
    </row>
    <row r="132" spans="1:29">
      <c r="A132" s="148"/>
    </row>
    <row r="133" spans="1:29">
      <c r="A133" s="148"/>
    </row>
    <row r="134" spans="1:29">
      <c r="A134" s="148"/>
    </row>
    <row r="135" spans="1:29">
      <c r="A135" s="148"/>
    </row>
    <row r="136" spans="1:29">
      <c r="A136" s="147"/>
    </row>
    <row r="137" spans="1:29">
      <c r="A137" s="147"/>
    </row>
    <row r="138" spans="1:29">
      <c r="A138" s="147"/>
    </row>
    <row r="139" spans="1:29">
      <c r="A139" s="147"/>
    </row>
    <row r="140" spans="1:29">
      <c r="A140" s="149" t="s">
        <v>111</v>
      </c>
    </row>
    <row r="141" spans="1:29" ht="30">
      <c r="A141" s="149" t="s">
        <v>112</v>
      </c>
    </row>
    <row r="142" spans="1:29" s="262" customFormat="1">
      <c r="A142" s="149"/>
      <c r="C142" s="263"/>
      <c r="D142" s="264"/>
      <c r="F142" s="263"/>
      <c r="G142" s="263"/>
      <c r="H142" s="388"/>
      <c r="I142" s="263"/>
      <c r="J142" s="265"/>
      <c r="K142" s="265"/>
      <c r="L142" s="265"/>
      <c r="M142" s="266"/>
      <c r="N142" s="265"/>
      <c r="O142" s="267"/>
      <c r="P142" s="267"/>
      <c r="Q142" s="267"/>
      <c r="R142" s="265"/>
      <c r="S142" s="265"/>
      <c r="T142" s="433"/>
      <c r="U142" s="433"/>
      <c r="V142" s="448"/>
      <c r="W142" s="449"/>
      <c r="X142" s="264"/>
      <c r="AB142" s="264"/>
      <c r="AC142" s="275"/>
    </row>
    <row r="143" spans="1:29" s="278" customFormat="1">
      <c r="A143" s="277" t="s">
        <v>47</v>
      </c>
      <c r="C143" s="279"/>
      <c r="D143" s="280"/>
      <c r="F143" s="279"/>
      <c r="G143" s="279"/>
      <c r="H143" s="389"/>
      <c r="I143" s="279"/>
      <c r="J143" s="281"/>
      <c r="K143" s="281"/>
      <c r="L143" s="281"/>
      <c r="M143" s="282"/>
      <c r="N143" s="281"/>
      <c r="O143" s="283"/>
      <c r="P143" s="283"/>
      <c r="Q143" s="283"/>
      <c r="R143" s="281"/>
      <c r="S143" s="281"/>
      <c r="T143" s="434"/>
      <c r="U143" s="434"/>
      <c r="V143" s="450"/>
      <c r="W143" s="451"/>
      <c r="X143" s="280"/>
      <c r="AB143" s="280"/>
      <c r="AC143" s="284"/>
    </row>
    <row r="144" spans="1:29" s="278" customFormat="1">
      <c r="A144" s="277" t="s">
        <v>41</v>
      </c>
      <c r="C144" s="279"/>
      <c r="D144" s="280"/>
      <c r="F144" s="279"/>
      <c r="G144" s="279"/>
      <c r="H144" s="389"/>
      <c r="I144" s="279"/>
      <c r="J144" s="281"/>
      <c r="K144" s="281"/>
      <c r="L144" s="281"/>
      <c r="M144" s="282"/>
      <c r="N144" s="281"/>
      <c r="O144" s="283"/>
      <c r="P144" s="283"/>
      <c r="Q144" s="283"/>
      <c r="R144" s="281"/>
      <c r="S144" s="281"/>
      <c r="T144" s="434"/>
      <c r="U144" s="434"/>
      <c r="V144" s="450"/>
      <c r="W144" s="451"/>
      <c r="X144" s="280"/>
      <c r="AB144" s="280"/>
      <c r="AC144" s="284"/>
    </row>
    <row r="145" spans="1:29" s="278" customFormat="1">
      <c r="A145" s="277" t="s">
        <v>83</v>
      </c>
      <c r="C145" s="279"/>
      <c r="D145" s="280"/>
      <c r="F145" s="279"/>
      <c r="G145" s="279"/>
      <c r="H145" s="389"/>
      <c r="I145" s="279"/>
      <c r="J145" s="281"/>
      <c r="K145" s="281"/>
      <c r="L145" s="281"/>
      <c r="M145" s="282"/>
      <c r="N145" s="281"/>
      <c r="O145" s="283"/>
      <c r="P145" s="283"/>
      <c r="Q145" s="283"/>
      <c r="R145" s="281"/>
      <c r="S145" s="281"/>
      <c r="T145" s="434"/>
      <c r="U145" s="434"/>
      <c r="V145" s="450"/>
      <c r="W145" s="451"/>
      <c r="X145" s="280"/>
      <c r="AB145" s="280"/>
      <c r="AC145" s="284"/>
    </row>
    <row r="146" spans="1:29" s="278" customFormat="1">
      <c r="A146" s="277" t="s">
        <v>84</v>
      </c>
      <c r="C146" s="279"/>
      <c r="D146" s="280"/>
      <c r="F146" s="279"/>
      <c r="G146" s="279"/>
      <c r="H146" s="389"/>
      <c r="I146" s="279"/>
      <c r="J146" s="281"/>
      <c r="K146" s="281"/>
      <c r="L146" s="281"/>
      <c r="M146" s="282"/>
      <c r="N146" s="281"/>
      <c r="O146" s="283"/>
      <c r="P146" s="283"/>
      <c r="Q146" s="283"/>
      <c r="R146" s="281"/>
      <c r="S146" s="281"/>
      <c r="T146" s="434"/>
      <c r="U146" s="434"/>
      <c r="V146" s="450"/>
      <c r="W146" s="451"/>
      <c r="X146" s="280"/>
      <c r="AB146" s="280"/>
      <c r="AC146" s="284"/>
    </row>
    <row r="147" spans="1:29" s="278" customFormat="1">
      <c r="A147" s="277" t="s">
        <v>85</v>
      </c>
      <c r="C147" s="279"/>
      <c r="D147" s="280"/>
      <c r="F147" s="279"/>
      <c r="G147" s="279"/>
      <c r="H147" s="389"/>
      <c r="I147" s="279"/>
      <c r="J147" s="281"/>
      <c r="K147" s="281"/>
      <c r="L147" s="281"/>
      <c r="M147" s="282"/>
      <c r="N147" s="281"/>
      <c r="O147" s="283"/>
      <c r="P147" s="283"/>
      <c r="Q147" s="283"/>
      <c r="R147" s="281"/>
      <c r="S147" s="281"/>
      <c r="T147" s="434"/>
      <c r="U147" s="434"/>
      <c r="V147" s="450"/>
      <c r="W147" s="451"/>
      <c r="X147" s="280"/>
      <c r="AB147" s="280"/>
      <c r="AC147" s="284"/>
    </row>
    <row r="148" spans="1:29" s="278" customFormat="1">
      <c r="A148" s="277" t="s">
        <v>28</v>
      </c>
      <c r="C148" s="279"/>
      <c r="D148" s="280"/>
      <c r="F148" s="279"/>
      <c r="G148" s="279"/>
      <c r="H148" s="389"/>
      <c r="I148" s="279"/>
      <c r="J148" s="281"/>
      <c r="K148" s="281"/>
      <c r="L148" s="281"/>
      <c r="M148" s="282"/>
      <c r="N148" s="281"/>
      <c r="O148" s="283"/>
      <c r="P148" s="283"/>
      <c r="Q148" s="283"/>
      <c r="R148" s="281"/>
      <c r="S148" s="281"/>
      <c r="T148" s="434"/>
      <c r="U148" s="434"/>
      <c r="V148" s="450"/>
      <c r="W148" s="451"/>
      <c r="X148" s="280"/>
      <c r="AB148" s="280"/>
      <c r="AC148" s="284"/>
    </row>
    <row r="149" spans="1:29" s="278" customFormat="1">
      <c r="A149" s="277" t="s">
        <v>86</v>
      </c>
      <c r="C149" s="279"/>
      <c r="D149" s="280"/>
      <c r="F149" s="279"/>
      <c r="G149" s="279"/>
      <c r="H149" s="389"/>
      <c r="I149" s="279"/>
      <c r="J149" s="281"/>
      <c r="K149" s="281"/>
      <c r="L149" s="281"/>
      <c r="M149" s="282"/>
      <c r="N149" s="281"/>
      <c r="O149" s="283"/>
      <c r="P149" s="283"/>
      <c r="Q149" s="283"/>
      <c r="R149" s="281"/>
      <c r="S149" s="281"/>
      <c r="T149" s="434"/>
      <c r="U149" s="434"/>
      <c r="V149" s="450"/>
      <c r="W149" s="451"/>
      <c r="X149" s="280"/>
      <c r="AB149" s="280"/>
      <c r="AC149" s="284"/>
    </row>
    <row r="150" spans="1:29" s="278" customFormat="1">
      <c r="A150" s="277" t="s">
        <v>87</v>
      </c>
      <c r="C150" s="279"/>
      <c r="D150" s="280"/>
      <c r="F150" s="279"/>
      <c r="G150" s="279"/>
      <c r="H150" s="389"/>
      <c r="I150" s="279"/>
      <c r="J150" s="281"/>
      <c r="K150" s="281"/>
      <c r="L150" s="281"/>
      <c r="M150" s="282"/>
      <c r="N150" s="281"/>
      <c r="O150" s="283"/>
      <c r="P150" s="283"/>
      <c r="Q150" s="283"/>
      <c r="R150" s="281"/>
      <c r="S150" s="281"/>
      <c r="T150" s="434"/>
      <c r="U150" s="434"/>
      <c r="V150" s="450"/>
      <c r="W150" s="451"/>
      <c r="X150" s="280"/>
      <c r="AB150" s="280"/>
      <c r="AC150" s="284"/>
    </row>
    <row r="151" spans="1:29" s="278" customFormat="1">
      <c r="A151" s="277" t="s">
        <v>23</v>
      </c>
      <c r="C151" s="279"/>
      <c r="D151" s="280"/>
      <c r="F151" s="279"/>
      <c r="G151" s="279"/>
      <c r="H151" s="389"/>
      <c r="I151" s="279"/>
      <c r="J151" s="281"/>
      <c r="K151" s="281"/>
      <c r="L151" s="281"/>
      <c r="M151" s="282"/>
      <c r="N151" s="281"/>
      <c r="O151" s="283">
        <v>5</v>
      </c>
      <c r="P151" s="283"/>
      <c r="Q151" s="283"/>
      <c r="R151" s="281"/>
      <c r="S151" s="281"/>
      <c r="T151" s="434"/>
      <c r="U151" s="434"/>
      <c r="V151" s="450"/>
      <c r="W151" s="451"/>
      <c r="X151" s="280"/>
      <c r="AB151" s="280"/>
      <c r="AC151" s="284"/>
    </row>
    <row r="152" spans="1:29" s="278" customFormat="1">
      <c r="A152" s="277" t="s">
        <v>29</v>
      </c>
      <c r="C152" s="279"/>
      <c r="D152" s="280"/>
      <c r="F152" s="279"/>
      <c r="G152" s="279"/>
      <c r="H152" s="389"/>
      <c r="I152" s="279"/>
      <c r="J152" s="281"/>
      <c r="K152" s="281"/>
      <c r="L152" s="281"/>
      <c r="M152" s="282"/>
      <c r="N152" s="281"/>
      <c r="O152" s="283"/>
      <c r="P152" s="283"/>
      <c r="Q152" s="283"/>
      <c r="R152" s="281"/>
      <c r="S152" s="281"/>
      <c r="T152" s="434"/>
      <c r="U152" s="434"/>
      <c r="V152" s="450"/>
      <c r="W152" s="451"/>
      <c r="X152" s="280"/>
      <c r="AB152" s="280"/>
      <c r="AC152" s="284"/>
    </row>
    <row r="153" spans="1:29" s="278" customFormat="1">
      <c r="A153" s="285"/>
      <c r="C153" s="279"/>
      <c r="D153" s="280"/>
      <c r="F153" s="279"/>
      <c r="G153" s="279"/>
      <c r="H153" s="389"/>
      <c r="I153" s="279"/>
      <c r="J153" s="281"/>
      <c r="K153" s="281"/>
      <c r="L153" s="281"/>
      <c r="M153" s="282"/>
      <c r="N153" s="281"/>
      <c r="O153" s="283"/>
      <c r="P153" s="283"/>
      <c r="Q153" s="283"/>
      <c r="R153" s="281"/>
      <c r="S153" s="281"/>
      <c r="T153" s="434"/>
      <c r="U153" s="434"/>
      <c r="V153" s="450"/>
      <c r="W153" s="451"/>
      <c r="X153" s="280"/>
      <c r="AB153" s="280"/>
      <c r="AC153" s="284"/>
    </row>
    <row r="154" spans="1:29" s="278" customFormat="1">
      <c r="A154" s="285"/>
      <c r="C154" s="279"/>
      <c r="D154" s="280"/>
      <c r="F154" s="279"/>
      <c r="G154" s="279"/>
      <c r="H154" s="389"/>
      <c r="I154" s="279"/>
      <c r="J154" s="281"/>
      <c r="K154" s="281"/>
      <c r="L154" s="281"/>
      <c r="M154" s="282"/>
      <c r="N154" s="281"/>
      <c r="O154" s="283"/>
      <c r="P154" s="283"/>
      <c r="Q154" s="283"/>
      <c r="R154" s="281"/>
      <c r="S154" s="281"/>
      <c r="T154" s="434"/>
      <c r="U154" s="434"/>
      <c r="V154" s="450"/>
      <c r="W154" s="451"/>
      <c r="X154" s="280"/>
      <c r="AB154" s="280"/>
      <c r="AC154" s="284"/>
    </row>
    <row r="155" spans="1:29" s="278" customFormat="1">
      <c r="A155" s="285"/>
      <c r="C155" s="279"/>
      <c r="D155" s="280"/>
      <c r="F155" s="279"/>
      <c r="G155" s="279"/>
      <c r="H155" s="389"/>
      <c r="I155" s="279"/>
      <c r="J155" s="281"/>
      <c r="K155" s="281"/>
      <c r="L155" s="281"/>
      <c r="M155" s="282"/>
      <c r="N155" s="281"/>
      <c r="O155" s="283"/>
      <c r="P155" s="283"/>
      <c r="Q155" s="283"/>
      <c r="R155" s="281"/>
      <c r="S155" s="281"/>
      <c r="T155" s="434"/>
      <c r="U155" s="434"/>
      <c r="V155" s="450"/>
      <c r="W155" s="451"/>
      <c r="X155" s="280"/>
      <c r="AB155" s="280"/>
      <c r="AC155" s="284"/>
    </row>
    <row r="156" spans="1:29" s="262" customFormat="1">
      <c r="A156" s="268"/>
      <c r="C156" s="263"/>
      <c r="D156" s="264"/>
      <c r="F156" s="263"/>
      <c r="G156" s="263"/>
      <c r="H156" s="388"/>
      <c r="I156" s="263"/>
      <c r="J156" s="265"/>
      <c r="K156" s="265"/>
      <c r="L156" s="265"/>
      <c r="M156" s="266"/>
      <c r="N156" s="265"/>
      <c r="O156" s="267"/>
      <c r="P156" s="267"/>
      <c r="Q156" s="267"/>
      <c r="R156" s="265"/>
      <c r="S156" s="265"/>
      <c r="T156" s="433"/>
      <c r="U156" s="433"/>
      <c r="V156" s="448"/>
      <c r="W156" s="449"/>
      <c r="X156" s="264"/>
      <c r="AB156" s="264"/>
      <c r="AC156" s="275"/>
    </row>
    <row r="157" spans="1:29" s="262" customFormat="1">
      <c r="A157" s="268"/>
      <c r="C157" s="263"/>
      <c r="D157" s="264"/>
      <c r="F157" s="263"/>
      <c r="G157" s="263"/>
      <c r="H157" s="388"/>
      <c r="I157" s="263"/>
      <c r="J157" s="265"/>
      <c r="K157" s="265"/>
      <c r="L157" s="265"/>
      <c r="M157" s="266"/>
      <c r="N157" s="265"/>
      <c r="O157" s="267"/>
      <c r="P157" s="267"/>
      <c r="Q157" s="267"/>
      <c r="R157" s="265"/>
      <c r="S157" s="265"/>
      <c r="T157" s="433"/>
      <c r="U157" s="433"/>
      <c r="V157" s="448"/>
      <c r="W157" s="449"/>
      <c r="X157" s="264"/>
      <c r="AB157" s="264"/>
      <c r="AC157" s="275"/>
    </row>
    <row r="158" spans="1:29" s="262" customFormat="1">
      <c r="A158" s="285"/>
      <c r="B158" s="278"/>
      <c r="C158" s="279"/>
      <c r="D158" s="264"/>
      <c r="F158" s="263"/>
      <c r="G158" s="263"/>
      <c r="H158" s="388"/>
      <c r="I158" s="263"/>
      <c r="J158" s="265"/>
      <c r="K158" s="265"/>
      <c r="L158" s="265"/>
      <c r="M158" s="266"/>
      <c r="N158" s="265"/>
      <c r="O158" s="267"/>
      <c r="P158" s="267"/>
      <c r="Q158" s="267"/>
      <c r="R158" s="265"/>
      <c r="S158" s="265"/>
      <c r="T158" s="433"/>
      <c r="U158" s="433"/>
      <c r="V158" s="448"/>
      <c r="W158" s="449"/>
      <c r="X158" s="264"/>
      <c r="AB158" s="264"/>
      <c r="AC158" s="275"/>
    </row>
    <row r="159" spans="1:29" s="262" customFormat="1">
      <c r="A159" s="285"/>
      <c r="B159" s="278"/>
      <c r="C159" s="279"/>
      <c r="D159" s="264"/>
      <c r="F159" s="263"/>
      <c r="G159" s="263"/>
      <c r="H159" s="388"/>
      <c r="I159" s="263"/>
      <c r="J159" s="265"/>
      <c r="K159" s="265"/>
      <c r="L159" s="265"/>
      <c r="M159" s="266"/>
      <c r="N159" s="265"/>
      <c r="O159" s="267"/>
      <c r="P159" s="267"/>
      <c r="Q159" s="267"/>
      <c r="R159" s="265"/>
      <c r="S159" s="265"/>
      <c r="T159" s="433"/>
      <c r="U159" s="433"/>
      <c r="V159" s="448"/>
      <c r="W159" s="449"/>
      <c r="X159" s="264"/>
      <c r="AB159" s="264"/>
      <c r="AC159" s="275"/>
    </row>
    <row r="160" spans="1:29" s="262" customFormat="1">
      <c r="A160" s="285"/>
      <c r="B160" s="278"/>
      <c r="C160" s="279"/>
      <c r="D160" s="264"/>
      <c r="F160" s="263"/>
      <c r="G160" s="263"/>
      <c r="H160" s="388"/>
      <c r="I160" s="263"/>
      <c r="J160" s="265"/>
      <c r="K160" s="265"/>
      <c r="L160" s="265"/>
      <c r="M160" s="266"/>
      <c r="N160" s="265"/>
      <c r="O160" s="267"/>
      <c r="P160" s="267"/>
      <c r="Q160" s="267"/>
      <c r="R160" s="265"/>
      <c r="S160" s="265"/>
      <c r="T160" s="433"/>
      <c r="U160" s="433"/>
      <c r="V160" s="448"/>
      <c r="W160" s="449"/>
      <c r="X160" s="264"/>
      <c r="AB160" s="264"/>
      <c r="AC160" s="275"/>
    </row>
    <row r="161" spans="1:29" s="262" customFormat="1" ht="30">
      <c r="A161" s="285" t="s">
        <v>41</v>
      </c>
      <c r="B161" s="278"/>
      <c r="C161" s="279"/>
      <c r="D161" s="264"/>
      <c r="F161" s="263"/>
      <c r="G161" s="263"/>
      <c r="H161" s="388"/>
      <c r="I161" s="263"/>
      <c r="J161" s="265"/>
      <c r="K161" s="265"/>
      <c r="L161" s="265"/>
      <c r="M161" s="266"/>
      <c r="N161" s="265"/>
      <c r="O161" s="267"/>
      <c r="P161" s="267"/>
      <c r="Q161" s="267"/>
      <c r="R161" s="265"/>
      <c r="S161" s="265"/>
      <c r="T161" s="433"/>
      <c r="U161" s="433"/>
      <c r="V161" s="448"/>
      <c r="W161" s="449"/>
      <c r="X161" s="264"/>
      <c r="AB161" s="264"/>
      <c r="AC161" s="275"/>
    </row>
    <row r="162" spans="1:29" s="262" customFormat="1" ht="30">
      <c r="A162" s="285" t="s">
        <v>42</v>
      </c>
      <c r="B162" s="278"/>
      <c r="C162" s="279"/>
      <c r="D162" s="264"/>
      <c r="F162" s="263"/>
      <c r="G162" s="263"/>
      <c r="H162" s="388"/>
      <c r="I162" s="263"/>
      <c r="J162" s="265"/>
      <c r="K162" s="265"/>
      <c r="L162" s="265"/>
      <c r="M162" s="266"/>
      <c r="N162" s="265"/>
      <c r="O162" s="267"/>
      <c r="P162" s="267"/>
      <c r="Q162" s="267"/>
      <c r="R162" s="265"/>
      <c r="S162" s="265"/>
      <c r="T162" s="433"/>
      <c r="U162" s="433"/>
      <c r="V162" s="448"/>
      <c r="W162" s="449"/>
      <c r="X162" s="264"/>
      <c r="AB162" s="264"/>
      <c r="AC162" s="275"/>
    </row>
    <row r="163" spans="1:29" s="262" customFormat="1" ht="60">
      <c r="A163" s="394" t="s">
        <v>27</v>
      </c>
      <c r="B163" s="278"/>
      <c r="C163" s="279"/>
      <c r="D163" s="264"/>
      <c r="F163" s="263"/>
      <c r="G163" s="263"/>
      <c r="H163" s="388"/>
      <c r="I163" s="263"/>
      <c r="J163" s="265"/>
      <c r="K163" s="265"/>
      <c r="L163" s="265"/>
      <c r="M163" s="266"/>
      <c r="N163" s="265"/>
      <c r="O163" s="267"/>
      <c r="P163" s="267"/>
      <c r="Q163" s="267"/>
      <c r="R163" s="265"/>
      <c r="S163" s="265"/>
      <c r="T163" s="433"/>
      <c r="U163" s="433"/>
      <c r="V163" s="448"/>
      <c r="W163" s="449"/>
      <c r="X163" s="264"/>
      <c r="AB163" s="264"/>
      <c r="AC163" s="275"/>
    </row>
    <row r="164" spans="1:29" s="262" customFormat="1">
      <c r="A164" s="394" t="s">
        <v>28</v>
      </c>
      <c r="B164" s="278"/>
      <c r="C164" s="279"/>
      <c r="D164" s="264"/>
      <c r="F164" s="263"/>
      <c r="G164" s="263"/>
      <c r="H164" s="388"/>
      <c r="I164" s="263"/>
      <c r="J164" s="265"/>
      <c r="K164" s="265"/>
      <c r="L164" s="265"/>
      <c r="M164" s="266"/>
      <c r="N164" s="265"/>
      <c r="O164" s="267"/>
      <c r="P164" s="267"/>
      <c r="Q164" s="267"/>
      <c r="R164" s="265"/>
      <c r="S164" s="265"/>
      <c r="T164" s="433"/>
      <c r="U164" s="433"/>
      <c r="V164" s="448"/>
      <c r="W164" s="449"/>
      <c r="X164" s="264"/>
      <c r="AB164" s="264"/>
      <c r="AC164" s="275"/>
    </row>
    <row r="165" spans="1:29" s="262" customFormat="1" ht="45">
      <c r="A165" s="394" t="s">
        <v>43</v>
      </c>
      <c r="B165" s="278"/>
      <c r="C165" s="279"/>
      <c r="D165" s="264"/>
      <c r="F165" s="263"/>
      <c r="G165" s="263"/>
      <c r="H165" s="388"/>
      <c r="I165" s="263"/>
      <c r="J165" s="265"/>
      <c r="K165" s="265"/>
      <c r="L165" s="265"/>
      <c r="M165" s="266"/>
      <c r="N165" s="265"/>
      <c r="O165" s="267"/>
      <c r="P165" s="267"/>
      <c r="Q165" s="267"/>
      <c r="R165" s="265"/>
      <c r="S165" s="265"/>
      <c r="T165" s="433"/>
      <c r="U165" s="433"/>
      <c r="V165" s="448"/>
      <c r="W165" s="449"/>
      <c r="X165" s="264"/>
      <c r="AB165" s="264"/>
      <c r="AC165" s="275"/>
    </row>
    <row r="166" spans="1:29" s="262" customFormat="1">
      <c r="A166" s="183" t="s">
        <v>29</v>
      </c>
      <c r="B166" s="278"/>
      <c r="C166" s="279"/>
      <c r="D166" s="264"/>
      <c r="F166" s="263"/>
      <c r="G166" s="263"/>
      <c r="H166" s="388"/>
      <c r="I166" s="263"/>
      <c r="J166" s="265"/>
      <c r="K166" s="265"/>
      <c r="L166" s="265"/>
      <c r="M166" s="266"/>
      <c r="N166" s="265"/>
      <c r="O166" s="267"/>
      <c r="P166" s="267"/>
      <c r="Q166" s="267"/>
      <c r="R166" s="265"/>
      <c r="S166" s="265"/>
      <c r="T166" s="433"/>
      <c r="U166" s="433"/>
      <c r="V166" s="448"/>
      <c r="W166" s="449"/>
      <c r="X166" s="264"/>
      <c r="AB166" s="264"/>
      <c r="AC166" s="275"/>
    </row>
    <row r="167" spans="1:29" s="262" customFormat="1">
      <c r="A167" s="394" t="s">
        <v>44</v>
      </c>
      <c r="B167" s="278"/>
      <c r="C167" s="279"/>
      <c r="D167" s="264"/>
      <c r="F167" s="263"/>
      <c r="G167" s="263"/>
      <c r="H167" s="388"/>
      <c r="I167" s="263"/>
      <c r="J167" s="265"/>
      <c r="K167" s="265"/>
      <c r="L167" s="265"/>
      <c r="M167" s="266"/>
      <c r="N167" s="265"/>
      <c r="O167" s="267"/>
      <c r="P167" s="267"/>
      <c r="Q167" s="267"/>
      <c r="R167" s="265"/>
      <c r="S167" s="265"/>
      <c r="T167" s="433"/>
      <c r="U167" s="433"/>
      <c r="V167" s="448"/>
      <c r="W167" s="449"/>
      <c r="X167" s="264"/>
      <c r="AB167" s="264"/>
      <c r="AC167" s="275"/>
    </row>
    <row r="168" spans="1:29" s="262" customFormat="1" ht="30">
      <c r="A168" s="394" t="s">
        <v>45</v>
      </c>
      <c r="B168" s="278"/>
      <c r="C168" s="279"/>
      <c r="D168" s="264"/>
      <c r="F168" s="263"/>
      <c r="G168" s="263"/>
      <c r="H168" s="388"/>
      <c r="I168" s="263"/>
      <c r="J168" s="265"/>
      <c r="K168" s="265"/>
      <c r="L168" s="265"/>
      <c r="M168" s="266"/>
      <c r="N168" s="265"/>
      <c r="O168" s="267"/>
      <c r="P168" s="267"/>
      <c r="Q168" s="267"/>
      <c r="R168" s="265"/>
      <c r="S168" s="265"/>
      <c r="T168" s="433"/>
      <c r="U168" s="433"/>
      <c r="V168" s="448"/>
      <c r="W168" s="449"/>
      <c r="X168" s="264"/>
      <c r="AB168" s="264"/>
      <c r="AC168" s="275"/>
    </row>
    <row r="169" spans="1:29" s="262" customFormat="1">
      <c r="A169" s="394" t="s">
        <v>23</v>
      </c>
      <c r="B169" s="278"/>
      <c r="C169" s="279"/>
      <c r="D169" s="264"/>
      <c r="F169" s="263"/>
      <c r="G169" s="263"/>
      <c r="H169" s="388"/>
      <c r="I169" s="263"/>
      <c r="J169" s="265"/>
      <c r="K169" s="265"/>
      <c r="L169" s="265"/>
      <c r="M169" s="266"/>
      <c r="N169" s="265"/>
      <c r="O169" s="267"/>
      <c r="P169" s="267"/>
      <c r="Q169" s="267"/>
      <c r="R169" s="265"/>
      <c r="S169" s="265"/>
      <c r="T169" s="433"/>
      <c r="U169" s="433"/>
      <c r="V169" s="448"/>
      <c r="W169" s="449"/>
      <c r="X169" s="264"/>
      <c r="AB169" s="264"/>
      <c r="AC169" s="275"/>
    </row>
    <row r="170" spans="1:29" s="262" customFormat="1">
      <c r="A170" s="269" t="s">
        <v>29</v>
      </c>
      <c r="C170" s="263"/>
      <c r="D170" s="264"/>
      <c r="F170" s="263"/>
      <c r="G170" s="263"/>
      <c r="H170" s="388"/>
      <c r="I170" s="263"/>
      <c r="J170" s="265"/>
      <c r="K170" s="265"/>
      <c r="L170" s="265"/>
      <c r="M170" s="266"/>
      <c r="N170" s="265"/>
      <c r="O170" s="267"/>
      <c r="P170" s="267"/>
      <c r="Q170" s="267"/>
      <c r="R170" s="265"/>
      <c r="S170" s="265"/>
      <c r="T170" s="433"/>
      <c r="U170" s="433"/>
      <c r="V170" s="448"/>
      <c r="W170" s="449"/>
      <c r="X170" s="264"/>
      <c r="AB170" s="264"/>
      <c r="AC170" s="275"/>
    </row>
    <row r="171" spans="1:29">
      <c r="A171" s="183"/>
    </row>
    <row r="172" spans="1:29">
      <c r="A172" s="183"/>
    </row>
    <row r="173" spans="1:29">
      <c r="A173" s="183"/>
    </row>
  </sheetData>
  <sheetProtection formatCells="0" autoFilter="0"/>
  <autoFilter ref="A3:AC123"/>
  <sortState ref="A3:AL128">
    <sortCondition ref="AC3:AC128"/>
  </sortState>
  <mergeCells count="1">
    <mergeCell ref="A2:D2"/>
  </mergeCells>
  <conditionalFormatting sqref="H4 R4 M4">
    <cfRule type="containsText" dxfId="5011" priority="1390" operator="containsText" text="Not Yet Due">
      <formula>NOT(ISERROR(SEARCH("Not Yet Due",H4)))</formula>
    </cfRule>
    <cfRule type="containsText" dxfId="5010" priority="1479" operator="containsText" text="Deferred">
      <formula>NOT(ISERROR(SEARCH("Deferred",H4)))</formula>
    </cfRule>
    <cfRule type="containsText" dxfId="5009" priority="1480" operator="containsText" text="Deleted">
      <formula>NOT(ISERROR(SEARCH("Deleted",H4)))</formula>
    </cfRule>
    <cfRule type="containsText" dxfId="5008" priority="1486" operator="containsText" text="In Danger of Falling Behind Target">
      <formula>NOT(ISERROR(SEARCH("In Danger of Falling Behind Target",H4)))</formula>
    </cfRule>
    <cfRule type="containsText" dxfId="5007" priority="1522" operator="containsText" text="Not yet due">
      <formula>NOT(ISERROR(SEARCH("Not yet due",H4)))</formula>
    </cfRule>
  </conditionalFormatting>
  <conditionalFormatting sqref="H4 R4 M4">
    <cfRule type="containsText" dxfId="5006" priority="1501" operator="containsText" text="Not yet due">
      <formula>NOT(ISERROR(SEARCH("Not yet due",H4)))</formula>
    </cfRule>
  </conditionalFormatting>
  <conditionalFormatting sqref="H4 R4 M4">
    <cfRule type="containsText" dxfId="5005" priority="1482" operator="containsText" text="Update not Provided">
      <formula>NOT(ISERROR(SEARCH("Update not Provided",H4)))</formula>
    </cfRule>
    <cfRule type="containsText" dxfId="5004" priority="1483" operator="containsText" text="Not yet due">
      <formula>NOT(ISERROR(SEARCH("Not yet due",H4)))</formula>
    </cfRule>
    <cfRule type="containsText" dxfId="5003" priority="1484" operator="containsText" text="Completed Behind Schedule">
      <formula>NOT(ISERROR(SEARCH("Completed Behind Schedule",H4)))</formula>
    </cfRule>
    <cfRule type="containsText" dxfId="5002" priority="1485" operator="containsText" text="Off Target">
      <formula>NOT(ISERROR(SEARCH("Off Target",H4)))</formula>
    </cfRule>
    <cfRule type="containsText" dxfId="5001" priority="1487" operator="containsText" text="On Track to be Achieved">
      <formula>NOT(ISERROR(SEARCH("On Track to be Achieved",H4)))</formula>
    </cfRule>
    <cfRule type="containsText" dxfId="5000" priority="1488" operator="containsText" text="Fully Achieved">
      <formula>NOT(ISERROR(SEARCH("Fully Achieved",H4)))</formula>
    </cfRule>
  </conditionalFormatting>
  <conditionalFormatting sqref="R4 M4">
    <cfRule type="containsText" dxfId="4999" priority="1478" operator="containsText" text="Deferred">
      <formula>NOT(ISERROR(SEARCH("Deferred",M4)))</formula>
    </cfRule>
  </conditionalFormatting>
  <conditionalFormatting sqref="H4 R4 M4">
    <cfRule type="containsText" dxfId="4998" priority="1398" operator="containsText" text="Deferred">
      <formula>NOT(ISERROR(SEARCH("Deferred",H4)))</formula>
    </cfRule>
    <cfRule type="containsText" dxfId="4997" priority="1399" operator="containsText" text="Deleted">
      <formula>NOT(ISERROR(SEARCH("Deleted",H4)))</formula>
    </cfRule>
    <cfRule type="containsText" dxfId="4996" priority="1400" operator="containsText" text="In Danger of Falling Behind Target">
      <formula>NOT(ISERROR(SEARCH("In Danger of Falling Behind Target",H4)))</formula>
    </cfRule>
    <cfRule type="containsText" dxfId="4995" priority="1401" operator="containsText" text="Not yet due">
      <formula>NOT(ISERROR(SEARCH("Not yet due",H4)))</formula>
    </cfRule>
  </conditionalFormatting>
  <conditionalFormatting sqref="H5:H63">
    <cfRule type="containsText" dxfId="4994" priority="747" operator="containsText" text="Fully Achieved">
      <formula>NOT(ISERROR(SEARCH("Fully Achieved",H5)))</formula>
    </cfRule>
    <cfRule type="containsText" dxfId="4993" priority="748" operator="containsText" text="Fully Achieved">
      <formula>NOT(ISERROR(SEARCH("Fully Achieved",H5)))</formula>
    </cfRule>
  </conditionalFormatting>
  <conditionalFormatting sqref="H5:H63">
    <cfRule type="containsText" dxfId="4992" priority="740" operator="containsText" text="Update not Provided">
      <formula>NOT(ISERROR(SEARCH("Update not Provided",H5)))</formula>
    </cfRule>
    <cfRule type="containsText" dxfId="4991" priority="741" operator="containsText" text="Not yet due">
      <formula>NOT(ISERROR(SEARCH("Not yet due",H5)))</formula>
    </cfRule>
    <cfRule type="containsText" dxfId="4990" priority="742" operator="containsText" text="Completed Behind Schedule">
      <formula>NOT(ISERROR(SEARCH("Completed Behind Schedule",H5)))</formula>
    </cfRule>
    <cfRule type="containsText" dxfId="4989" priority="743" operator="containsText" text="Off Target">
      <formula>NOT(ISERROR(SEARCH("Off Target",H5)))</formula>
    </cfRule>
    <cfRule type="containsText" dxfId="4988" priority="744" operator="containsText" text="In Danger of Falling Behind Target">
      <formula>NOT(ISERROR(SEARCH("In Danger of Falling Behind Target",H5)))</formula>
    </cfRule>
    <cfRule type="containsText" dxfId="4987" priority="745" operator="containsText" text="On Track to be Achieved">
      <formula>NOT(ISERROR(SEARCH("On Track to be Achieved",H5)))</formula>
    </cfRule>
    <cfRule type="containsText" dxfId="4986" priority="746" operator="containsText" text="Fully Achieved">
      <formula>NOT(ISERROR(SEARCH("Fully Achieved",H5)))</formula>
    </cfRule>
  </conditionalFormatting>
  <conditionalFormatting sqref="H5:H63">
    <cfRule type="containsText" dxfId="4985" priority="718" operator="containsText" text="Not Yet Due">
      <formula>NOT(ISERROR(SEARCH("Not Yet Due",H5)))</formula>
    </cfRule>
    <cfRule type="containsText" dxfId="4984" priority="724" operator="containsText" text="Deferred">
      <formula>NOT(ISERROR(SEARCH("Deferred",H5)))</formula>
    </cfRule>
    <cfRule type="containsText" dxfId="4983" priority="725" operator="containsText" text="Deleted">
      <formula>NOT(ISERROR(SEARCH("Deleted",H5)))</formula>
    </cfRule>
    <cfRule type="containsText" dxfId="4982" priority="730" operator="containsText" text="In Danger of Falling Behind Target">
      <formula>NOT(ISERROR(SEARCH("In Danger of Falling Behind Target",H5)))</formula>
    </cfRule>
    <cfRule type="containsText" dxfId="4981" priority="734" operator="containsText" text="Not yet due">
      <formula>NOT(ISERROR(SEARCH("Not yet due",H5)))</formula>
    </cfRule>
  </conditionalFormatting>
  <conditionalFormatting sqref="H5:H63">
    <cfRule type="containsText" dxfId="4980" priority="733" operator="containsText" text="Not yet due">
      <formula>NOT(ISERROR(SEARCH("Not yet due",H5)))</formula>
    </cfRule>
  </conditionalFormatting>
  <conditionalFormatting sqref="H5:H63">
    <cfRule type="containsText" dxfId="4979" priority="726" operator="containsText" text="Update not Provided">
      <formula>NOT(ISERROR(SEARCH("Update not Provided",H5)))</formula>
    </cfRule>
    <cfRule type="containsText" dxfId="4978" priority="727" operator="containsText" text="Not yet due">
      <formula>NOT(ISERROR(SEARCH("Not yet due",H5)))</formula>
    </cfRule>
    <cfRule type="containsText" dxfId="4977" priority="728" operator="containsText" text="Completed Behind Schedule">
      <formula>NOT(ISERROR(SEARCH("Completed Behind Schedule",H5)))</formula>
    </cfRule>
    <cfRule type="containsText" dxfId="4976" priority="729" operator="containsText" text="Off Target">
      <formula>NOT(ISERROR(SEARCH("Off Target",H5)))</formula>
    </cfRule>
    <cfRule type="containsText" dxfId="4975" priority="731" operator="containsText" text="On Track to be Achieved">
      <formula>NOT(ISERROR(SEARCH("On Track to be Achieved",H5)))</formula>
    </cfRule>
    <cfRule type="containsText" dxfId="4974" priority="732" operator="containsText" text="Fully Achieved">
      <formula>NOT(ISERROR(SEARCH("Fully Achieved",H5)))</formula>
    </cfRule>
  </conditionalFormatting>
  <conditionalFormatting sqref="H5:H63">
    <cfRule type="containsText" dxfId="4973" priority="719" operator="containsText" text="Deferred">
      <formula>NOT(ISERROR(SEARCH("Deferred",H5)))</formula>
    </cfRule>
    <cfRule type="containsText" dxfId="4972" priority="720" operator="containsText" text="Deleted">
      <formula>NOT(ISERROR(SEARCH("Deleted",H5)))</formula>
    </cfRule>
    <cfRule type="containsText" dxfId="4971" priority="721" operator="containsText" text="In Danger of Falling Behind Target">
      <formula>NOT(ISERROR(SEARCH("In Danger of Falling Behind Target",H5)))</formula>
    </cfRule>
    <cfRule type="containsText" dxfId="4970" priority="722" operator="containsText" text="Not yet due">
      <formula>NOT(ISERROR(SEARCH("Not yet due",H5)))</formula>
    </cfRule>
  </conditionalFormatting>
  <conditionalFormatting sqref="H65:H86">
    <cfRule type="containsText" dxfId="4969" priority="711" operator="containsText" text="Fully Achieved">
      <formula>NOT(ISERROR(SEARCH("Fully Achieved",H65)))</formula>
    </cfRule>
    <cfRule type="containsText" dxfId="4968" priority="712" operator="containsText" text="Fully Achieved">
      <formula>NOT(ISERROR(SEARCH("Fully Achieved",H65)))</formula>
    </cfRule>
  </conditionalFormatting>
  <conditionalFormatting sqref="H65:H86">
    <cfRule type="containsText" dxfId="4967" priority="704" operator="containsText" text="Update not Provided">
      <formula>NOT(ISERROR(SEARCH("Update not Provided",H65)))</formula>
    </cfRule>
    <cfRule type="containsText" dxfId="4966" priority="705" operator="containsText" text="Not yet due">
      <formula>NOT(ISERROR(SEARCH("Not yet due",H65)))</formula>
    </cfRule>
    <cfRule type="containsText" dxfId="4965" priority="706" operator="containsText" text="Completed Behind Schedule">
      <formula>NOT(ISERROR(SEARCH("Completed Behind Schedule",H65)))</formula>
    </cfRule>
    <cfRule type="containsText" dxfId="4964" priority="707" operator="containsText" text="Off Target">
      <formula>NOT(ISERROR(SEARCH("Off Target",H65)))</formula>
    </cfRule>
    <cfRule type="containsText" dxfId="4963" priority="708" operator="containsText" text="In Danger of Falling Behind Target">
      <formula>NOT(ISERROR(SEARCH("In Danger of Falling Behind Target",H65)))</formula>
    </cfRule>
    <cfRule type="containsText" dxfId="4962" priority="709" operator="containsText" text="On Track to be Achieved">
      <formula>NOT(ISERROR(SEARCH("On Track to be Achieved",H65)))</formula>
    </cfRule>
    <cfRule type="containsText" dxfId="4961" priority="710" operator="containsText" text="Fully Achieved">
      <formula>NOT(ISERROR(SEARCH("Fully Achieved",H65)))</formula>
    </cfRule>
  </conditionalFormatting>
  <conditionalFormatting sqref="H65:H86">
    <cfRule type="containsText" dxfId="4960" priority="692" operator="containsText" text="Update not Provided">
      <formula>NOT(ISERROR(SEARCH("Update not Provided",H65)))</formula>
    </cfRule>
    <cfRule type="containsText" dxfId="4959" priority="694" operator="containsText" text="Completed Behind Schedule">
      <formula>NOT(ISERROR(SEARCH("Completed Behind Schedule",H65)))</formula>
    </cfRule>
    <cfRule type="containsText" dxfId="4958" priority="695" operator="containsText" text="Off Target">
      <formula>NOT(ISERROR(SEARCH("Off Target",H65)))</formula>
    </cfRule>
    <cfRule type="containsText" dxfId="4957" priority="696" operator="containsText" text="In Danger of Falling Behind Target">
      <formula>NOT(ISERROR(SEARCH("In Danger of Falling Behind Target",H65)))</formula>
    </cfRule>
    <cfRule type="containsText" dxfId="4956" priority="697" operator="containsText" text="On Track to be Achieved">
      <formula>NOT(ISERROR(SEARCH("On Track to be Achieved",H65)))</formula>
    </cfRule>
    <cfRule type="containsText" dxfId="4955" priority="698" operator="containsText" text="Fully Achieved">
      <formula>NOT(ISERROR(SEARCH("Fully Achieved",H65)))</formula>
    </cfRule>
  </conditionalFormatting>
  <conditionalFormatting sqref="H65:H86">
    <cfRule type="containsText" dxfId="4954" priority="676" operator="containsText" text="Not Yet Due">
      <formula>NOT(ISERROR(SEARCH("Not Yet Due",H65)))</formula>
    </cfRule>
    <cfRule type="containsText" dxfId="4953" priority="682" operator="containsText" text="Deferred">
      <formula>NOT(ISERROR(SEARCH("Deferred",H65)))</formula>
    </cfRule>
    <cfRule type="containsText" dxfId="4952" priority="683" operator="containsText" text="Deleted">
      <formula>NOT(ISERROR(SEARCH("Deleted",H65)))</formula>
    </cfRule>
    <cfRule type="containsText" dxfId="4951" priority="688" operator="containsText" text="In Danger of Falling Behind Target">
      <formula>NOT(ISERROR(SEARCH("In Danger of Falling Behind Target",H65)))</formula>
    </cfRule>
    <cfRule type="containsText" dxfId="4950" priority="693" operator="containsText" text="Not yet due">
      <formula>NOT(ISERROR(SEARCH("Not yet due",H65)))</formula>
    </cfRule>
  </conditionalFormatting>
  <conditionalFormatting sqref="H65:H86">
    <cfRule type="containsText" dxfId="4949" priority="691" operator="containsText" text="Not yet due">
      <formula>NOT(ISERROR(SEARCH("Not yet due",H65)))</formula>
    </cfRule>
  </conditionalFormatting>
  <conditionalFormatting sqref="H65:H86">
    <cfRule type="containsText" dxfId="4948" priority="684" operator="containsText" text="Update not Provided">
      <formula>NOT(ISERROR(SEARCH("Update not Provided",H65)))</formula>
    </cfRule>
    <cfRule type="containsText" dxfId="4947" priority="685" operator="containsText" text="Not yet due">
      <formula>NOT(ISERROR(SEARCH("Not yet due",H65)))</formula>
    </cfRule>
    <cfRule type="containsText" dxfId="4946" priority="686" operator="containsText" text="Completed Behind Schedule">
      <formula>NOT(ISERROR(SEARCH("Completed Behind Schedule",H65)))</formula>
    </cfRule>
    <cfRule type="containsText" dxfId="4945" priority="687" operator="containsText" text="Off Target">
      <formula>NOT(ISERROR(SEARCH("Off Target",H65)))</formula>
    </cfRule>
    <cfRule type="containsText" dxfId="4944" priority="689" operator="containsText" text="On Track to be Achieved">
      <formula>NOT(ISERROR(SEARCH("On Track to be Achieved",H65)))</formula>
    </cfRule>
    <cfRule type="containsText" dxfId="4943" priority="690" operator="containsText" text="Fully Achieved">
      <formula>NOT(ISERROR(SEARCH("Fully Achieved",H65)))</formula>
    </cfRule>
  </conditionalFormatting>
  <conditionalFormatting sqref="H65:H86">
    <cfRule type="containsText" dxfId="4942" priority="677" operator="containsText" text="Deferred">
      <formula>NOT(ISERROR(SEARCH("Deferred",H65)))</formula>
    </cfRule>
    <cfRule type="containsText" dxfId="4941" priority="678" operator="containsText" text="Deleted">
      <formula>NOT(ISERROR(SEARCH("Deleted",H65)))</formula>
    </cfRule>
    <cfRule type="containsText" dxfId="4940" priority="679" operator="containsText" text="In Danger of Falling Behind Target">
      <formula>NOT(ISERROR(SEARCH("In Danger of Falling Behind Target",H65)))</formula>
    </cfRule>
    <cfRule type="containsText" dxfId="4939" priority="680" operator="containsText" text="Not yet due">
      <formula>NOT(ISERROR(SEARCH("Not yet due",H65)))</formula>
    </cfRule>
  </conditionalFormatting>
  <conditionalFormatting sqref="H88:H123">
    <cfRule type="containsText" dxfId="4938" priority="669" operator="containsText" text="Fully Achieved">
      <formula>NOT(ISERROR(SEARCH("Fully Achieved",H88)))</formula>
    </cfRule>
    <cfRule type="containsText" dxfId="4937" priority="670" operator="containsText" text="Fully Achieved">
      <formula>NOT(ISERROR(SEARCH("Fully Achieved",H88)))</formula>
    </cfRule>
  </conditionalFormatting>
  <conditionalFormatting sqref="H88:H123">
    <cfRule type="containsText" dxfId="4936" priority="662" operator="containsText" text="Update not Provided">
      <formula>NOT(ISERROR(SEARCH("Update not Provided",H88)))</formula>
    </cfRule>
    <cfRule type="containsText" dxfId="4935" priority="663" operator="containsText" text="Not yet due">
      <formula>NOT(ISERROR(SEARCH("Not yet due",H88)))</formula>
    </cfRule>
    <cfRule type="containsText" dxfId="4934" priority="664" operator="containsText" text="Completed Behind Schedule">
      <formula>NOT(ISERROR(SEARCH("Completed Behind Schedule",H88)))</formula>
    </cfRule>
    <cfRule type="containsText" dxfId="4933" priority="665" operator="containsText" text="Off Target">
      <formula>NOT(ISERROR(SEARCH("Off Target",H88)))</formula>
    </cfRule>
    <cfRule type="containsText" dxfId="4932" priority="666" operator="containsText" text="In Danger of Falling Behind Target">
      <formula>NOT(ISERROR(SEARCH("In Danger of Falling Behind Target",H88)))</formula>
    </cfRule>
    <cfRule type="containsText" dxfId="4931" priority="667" operator="containsText" text="On Track to be Achieved">
      <formula>NOT(ISERROR(SEARCH("On Track to be Achieved",H88)))</formula>
    </cfRule>
    <cfRule type="containsText" dxfId="4930" priority="668" operator="containsText" text="Fully Achieved">
      <formula>NOT(ISERROR(SEARCH("Fully Achieved",H88)))</formula>
    </cfRule>
  </conditionalFormatting>
  <conditionalFormatting sqref="H88:H123">
    <cfRule type="containsText" dxfId="4929" priority="650" operator="containsText" text="Update not Provided">
      <formula>NOT(ISERROR(SEARCH("Update not Provided",H88)))</formula>
    </cfRule>
    <cfRule type="containsText" dxfId="4928" priority="652" operator="containsText" text="Completed Behind Schedule">
      <formula>NOT(ISERROR(SEARCH("Completed Behind Schedule",H88)))</formula>
    </cfRule>
    <cfRule type="containsText" dxfId="4927" priority="653" operator="containsText" text="Off Target">
      <formula>NOT(ISERROR(SEARCH("Off Target",H88)))</formula>
    </cfRule>
    <cfRule type="containsText" dxfId="4926" priority="654" operator="containsText" text="In Danger of Falling Behind Target">
      <formula>NOT(ISERROR(SEARCH("In Danger of Falling Behind Target",H88)))</formula>
    </cfRule>
    <cfRule type="containsText" dxfId="4925" priority="655" operator="containsText" text="On Track to be Achieved">
      <formula>NOT(ISERROR(SEARCH("On Track to be Achieved",H88)))</formula>
    </cfRule>
    <cfRule type="containsText" dxfId="4924" priority="656" operator="containsText" text="Fully Achieved">
      <formula>NOT(ISERROR(SEARCH("Fully Achieved",H88)))</formula>
    </cfRule>
  </conditionalFormatting>
  <conditionalFormatting sqref="H88:H123">
    <cfRule type="containsText" dxfId="4923" priority="634" operator="containsText" text="Not Yet Due">
      <formula>NOT(ISERROR(SEARCH("Not Yet Due",H88)))</formula>
    </cfRule>
    <cfRule type="containsText" dxfId="4922" priority="640" operator="containsText" text="Deferred">
      <formula>NOT(ISERROR(SEARCH("Deferred",H88)))</formula>
    </cfRule>
    <cfRule type="containsText" dxfId="4921" priority="641" operator="containsText" text="Deleted">
      <formula>NOT(ISERROR(SEARCH("Deleted",H88)))</formula>
    </cfRule>
    <cfRule type="containsText" dxfId="4920" priority="646" operator="containsText" text="In Danger of Falling Behind Target">
      <formula>NOT(ISERROR(SEARCH("In Danger of Falling Behind Target",H88)))</formula>
    </cfRule>
    <cfRule type="containsText" dxfId="4919" priority="651" operator="containsText" text="Not yet due">
      <formula>NOT(ISERROR(SEARCH("Not yet due",H88)))</formula>
    </cfRule>
  </conditionalFormatting>
  <conditionalFormatting sqref="H88:H123">
    <cfRule type="containsText" dxfId="4918" priority="649" operator="containsText" text="Not yet due">
      <formula>NOT(ISERROR(SEARCH("Not yet due",H88)))</formula>
    </cfRule>
  </conditionalFormatting>
  <conditionalFormatting sqref="H88:H123">
    <cfRule type="containsText" dxfId="4917" priority="642" operator="containsText" text="Update not Provided">
      <formula>NOT(ISERROR(SEARCH("Update not Provided",H88)))</formula>
    </cfRule>
    <cfRule type="containsText" dxfId="4916" priority="643" operator="containsText" text="Not yet due">
      <formula>NOT(ISERROR(SEARCH("Not yet due",H88)))</formula>
    </cfRule>
    <cfRule type="containsText" dxfId="4915" priority="644" operator="containsText" text="Completed Behind Schedule">
      <formula>NOT(ISERROR(SEARCH("Completed Behind Schedule",H88)))</formula>
    </cfRule>
    <cfRule type="containsText" dxfId="4914" priority="645" operator="containsText" text="Off Target">
      <formula>NOT(ISERROR(SEARCH("Off Target",H88)))</formula>
    </cfRule>
    <cfRule type="containsText" dxfId="4913" priority="647" operator="containsText" text="On Track to be Achieved">
      <formula>NOT(ISERROR(SEARCH("On Track to be Achieved",H88)))</formula>
    </cfRule>
    <cfRule type="containsText" dxfId="4912" priority="648" operator="containsText" text="Fully Achieved">
      <formula>NOT(ISERROR(SEARCH("Fully Achieved",H88)))</formula>
    </cfRule>
  </conditionalFormatting>
  <conditionalFormatting sqref="H88:H123">
    <cfRule type="containsText" dxfId="4911" priority="635" operator="containsText" text="Deferred">
      <formula>NOT(ISERROR(SEARCH("Deferred",H88)))</formula>
    </cfRule>
    <cfRule type="containsText" dxfId="4910" priority="636" operator="containsText" text="Deleted">
      <formula>NOT(ISERROR(SEARCH("Deleted",H88)))</formula>
    </cfRule>
    <cfRule type="containsText" dxfId="4909" priority="637" operator="containsText" text="In Danger of Falling Behind Target">
      <formula>NOT(ISERROR(SEARCH("In Danger of Falling Behind Target",H88)))</formula>
    </cfRule>
    <cfRule type="containsText" dxfId="4908" priority="638" operator="containsText" text="Not yet due">
      <formula>NOT(ISERROR(SEARCH("Not yet due",H88)))</formula>
    </cfRule>
  </conditionalFormatting>
  <conditionalFormatting sqref="M88:M98 M100:M101 M103 M107:M108 M110:M123">
    <cfRule type="containsText" dxfId="4907" priority="571" operator="containsText" text="Fully Achieved">
      <formula>NOT(ISERROR(SEARCH("Fully Achieved",M88)))</formula>
    </cfRule>
    <cfRule type="containsText" dxfId="4906" priority="572" operator="containsText" text="Fully Achieved">
      <formula>NOT(ISERROR(SEARCH("Fully Achieved",M88)))</formula>
    </cfRule>
  </conditionalFormatting>
  <conditionalFormatting sqref="M88:M98 M100:M101 M103 M107:M108 M110:M123">
    <cfRule type="containsText" dxfId="4905" priority="564" operator="containsText" text="Update not Provided">
      <formula>NOT(ISERROR(SEARCH("Update not Provided",M88)))</formula>
    </cfRule>
    <cfRule type="containsText" dxfId="4904" priority="565" operator="containsText" text="Not yet due">
      <formula>NOT(ISERROR(SEARCH("Not yet due",M88)))</formula>
    </cfRule>
    <cfRule type="containsText" dxfId="4903" priority="566" operator="containsText" text="Completed Behind Schedule">
      <formula>NOT(ISERROR(SEARCH("Completed Behind Schedule",M88)))</formula>
    </cfRule>
    <cfRule type="containsText" dxfId="4902" priority="567" operator="containsText" text="Off Target">
      <formula>NOT(ISERROR(SEARCH("Off Target",M88)))</formula>
    </cfRule>
    <cfRule type="containsText" dxfId="4901" priority="568" operator="containsText" text="In Danger of Falling Behind Target">
      <formula>NOT(ISERROR(SEARCH("In Danger of Falling Behind Target",M88)))</formula>
    </cfRule>
    <cfRule type="containsText" dxfId="4900" priority="569" operator="containsText" text="On Track to be Achieved">
      <formula>NOT(ISERROR(SEARCH("On Track to be Achieved",M88)))</formula>
    </cfRule>
    <cfRule type="containsText" dxfId="4899" priority="570" operator="containsText" text="Fully Achieved">
      <formula>NOT(ISERROR(SEARCH("Fully Achieved",M88)))</formula>
    </cfRule>
  </conditionalFormatting>
  <conditionalFormatting sqref="M88:M98 M100:M101 M103 M107:M108 M110:M123">
    <cfRule type="containsText" dxfId="4898" priority="557" operator="containsText" text="Update not Provided">
      <formula>NOT(ISERROR(SEARCH("Update not Provided",M88)))</formula>
    </cfRule>
    <cfRule type="containsText" dxfId="4897" priority="559" operator="containsText" text="Completed Behind Schedule">
      <formula>NOT(ISERROR(SEARCH("Completed Behind Schedule",M88)))</formula>
    </cfRule>
    <cfRule type="containsText" dxfId="4896" priority="560" operator="containsText" text="Off Target">
      <formula>NOT(ISERROR(SEARCH("Off Target",M88)))</formula>
    </cfRule>
    <cfRule type="containsText" dxfId="4895" priority="561" operator="containsText" text="In Danger of Falling Behind Target">
      <formula>NOT(ISERROR(SEARCH("In Danger of Falling Behind Target",M88)))</formula>
    </cfRule>
    <cfRule type="containsText" dxfId="4894" priority="562" operator="containsText" text="On Track to be Achieved">
      <formula>NOT(ISERROR(SEARCH("On Track to be Achieved",M88)))</formula>
    </cfRule>
    <cfRule type="containsText" dxfId="4893" priority="563" operator="containsText" text="Fully Achieved">
      <formula>NOT(ISERROR(SEARCH("Fully Achieved",M88)))</formula>
    </cfRule>
  </conditionalFormatting>
  <conditionalFormatting sqref="M88:M98 M100:M101 M103 M107:M108 M110:M123">
    <cfRule type="containsText" dxfId="4892" priority="542" operator="containsText" text="Not Yet Due">
      <formula>NOT(ISERROR(SEARCH("Not Yet Due",M88)))</formula>
    </cfRule>
    <cfRule type="containsText" dxfId="4891" priority="547" operator="containsText" text="Deferred">
      <formula>NOT(ISERROR(SEARCH("Deferred",M88)))</formula>
    </cfRule>
    <cfRule type="containsText" dxfId="4890" priority="548" operator="containsText" text="Deleted">
      <formula>NOT(ISERROR(SEARCH("Deleted",M88)))</formula>
    </cfRule>
    <cfRule type="containsText" dxfId="4889" priority="553" operator="containsText" text="In Danger of Falling Behind Target">
      <formula>NOT(ISERROR(SEARCH("In Danger of Falling Behind Target",M88)))</formula>
    </cfRule>
    <cfRule type="containsText" dxfId="4888" priority="558" operator="containsText" text="Not yet due">
      <formula>NOT(ISERROR(SEARCH("Not yet due",M88)))</formula>
    </cfRule>
  </conditionalFormatting>
  <conditionalFormatting sqref="M88:M98 M100:M101 M103 M107:M108 M110:M123">
    <cfRule type="containsText" dxfId="4887" priority="556" operator="containsText" text="Not yet due">
      <formula>NOT(ISERROR(SEARCH("Not yet due",M88)))</formula>
    </cfRule>
  </conditionalFormatting>
  <conditionalFormatting sqref="M88:M98 M100:M101 M103 M107:M108 M110:M123">
    <cfRule type="containsText" dxfId="4886" priority="549" operator="containsText" text="Update not Provided">
      <formula>NOT(ISERROR(SEARCH("Update not Provided",M88)))</formula>
    </cfRule>
    <cfRule type="containsText" dxfId="4885" priority="550" operator="containsText" text="Not yet due">
      <formula>NOT(ISERROR(SEARCH("Not yet due",M88)))</formula>
    </cfRule>
    <cfRule type="containsText" dxfId="4884" priority="551" operator="containsText" text="Completed Behind Schedule">
      <formula>NOT(ISERROR(SEARCH("Completed Behind Schedule",M88)))</formula>
    </cfRule>
    <cfRule type="containsText" dxfId="4883" priority="552" operator="containsText" text="Off Target">
      <formula>NOT(ISERROR(SEARCH("Off Target",M88)))</formula>
    </cfRule>
    <cfRule type="containsText" dxfId="4882" priority="554" operator="containsText" text="On Track to be Achieved">
      <formula>NOT(ISERROR(SEARCH("On Track to be Achieved",M88)))</formula>
    </cfRule>
    <cfRule type="containsText" dxfId="4881" priority="555" operator="containsText" text="Fully Achieved">
      <formula>NOT(ISERROR(SEARCH("Fully Achieved",M88)))</formula>
    </cfRule>
  </conditionalFormatting>
  <conditionalFormatting sqref="M88:M98 M100:M101 M103 M107:M108 M110:M123">
    <cfRule type="containsText" dxfId="4880" priority="543" operator="containsText" text="Deferred">
      <formula>NOT(ISERROR(SEARCH("Deferred",M88)))</formula>
    </cfRule>
    <cfRule type="containsText" dxfId="4879" priority="544" operator="containsText" text="Deleted">
      <formula>NOT(ISERROR(SEARCH("Deleted",M88)))</formula>
    </cfRule>
    <cfRule type="containsText" dxfId="4878" priority="545" operator="containsText" text="In Danger of Falling Behind Target">
      <formula>NOT(ISERROR(SEARCH("In Danger of Falling Behind Target",M88)))</formula>
    </cfRule>
    <cfRule type="containsText" dxfId="4877" priority="546" operator="containsText" text="Not yet due">
      <formula>NOT(ISERROR(SEARCH("Not yet due",M88)))</formula>
    </cfRule>
  </conditionalFormatting>
  <conditionalFormatting sqref="M66:M69 M71:M72 M74:M86">
    <cfRule type="containsText" dxfId="4876" priority="453" operator="containsText" text="Fully Achieved">
      <formula>NOT(ISERROR(SEARCH("Fully Achieved",M66)))</formula>
    </cfRule>
    <cfRule type="containsText" dxfId="4875" priority="454" operator="containsText" text="Fully Achieved">
      <formula>NOT(ISERROR(SEARCH("Fully Achieved",M66)))</formula>
    </cfRule>
  </conditionalFormatting>
  <conditionalFormatting sqref="M66:M69 M71:M72 M74:M86">
    <cfRule type="containsText" dxfId="4874" priority="446" operator="containsText" text="Update not Provided">
      <formula>NOT(ISERROR(SEARCH("Update not Provided",M66)))</formula>
    </cfRule>
    <cfRule type="containsText" dxfId="4873" priority="447" operator="containsText" text="Not yet due">
      <formula>NOT(ISERROR(SEARCH("Not yet due",M66)))</formula>
    </cfRule>
    <cfRule type="containsText" dxfId="4872" priority="448" operator="containsText" text="Completed Behind Schedule">
      <formula>NOT(ISERROR(SEARCH("Completed Behind Schedule",M66)))</formula>
    </cfRule>
    <cfRule type="containsText" dxfId="4871" priority="449" operator="containsText" text="Off Target">
      <formula>NOT(ISERROR(SEARCH("Off Target",M66)))</formula>
    </cfRule>
    <cfRule type="containsText" dxfId="4870" priority="450" operator="containsText" text="In Danger of Falling Behind Target">
      <formula>NOT(ISERROR(SEARCH("In Danger of Falling Behind Target",M66)))</formula>
    </cfRule>
    <cfRule type="containsText" dxfId="4869" priority="451" operator="containsText" text="On Track to be Achieved">
      <formula>NOT(ISERROR(SEARCH("On Track to be Achieved",M66)))</formula>
    </cfRule>
    <cfRule type="containsText" dxfId="4868" priority="452" operator="containsText" text="Fully Achieved">
      <formula>NOT(ISERROR(SEARCH("Fully Achieved",M66)))</formula>
    </cfRule>
  </conditionalFormatting>
  <conditionalFormatting sqref="M66:M69 M71:M72 M74:M86">
    <cfRule type="containsText" dxfId="4867" priority="439" operator="containsText" text="Update not Provided">
      <formula>NOT(ISERROR(SEARCH("Update not Provided",M66)))</formula>
    </cfRule>
    <cfRule type="containsText" dxfId="4866" priority="441" operator="containsText" text="Completed Behind Schedule">
      <formula>NOT(ISERROR(SEARCH("Completed Behind Schedule",M66)))</formula>
    </cfRule>
    <cfRule type="containsText" dxfId="4865" priority="442" operator="containsText" text="Off Target">
      <formula>NOT(ISERROR(SEARCH("Off Target",M66)))</formula>
    </cfRule>
    <cfRule type="containsText" dxfId="4864" priority="443" operator="containsText" text="In Danger of Falling Behind Target">
      <formula>NOT(ISERROR(SEARCH("In Danger of Falling Behind Target",M66)))</formula>
    </cfRule>
    <cfRule type="containsText" dxfId="4863" priority="444" operator="containsText" text="On Track to be Achieved">
      <formula>NOT(ISERROR(SEARCH("On Track to be Achieved",M66)))</formula>
    </cfRule>
    <cfRule type="containsText" dxfId="4862" priority="445" operator="containsText" text="Fully Achieved">
      <formula>NOT(ISERROR(SEARCH("Fully Achieved",M66)))</formula>
    </cfRule>
  </conditionalFormatting>
  <conditionalFormatting sqref="M66:M69 M71:M72 M74:M86">
    <cfRule type="containsText" dxfId="4861" priority="424" operator="containsText" text="Not Yet Due">
      <formula>NOT(ISERROR(SEARCH("Not Yet Due",M66)))</formula>
    </cfRule>
    <cfRule type="containsText" dxfId="4860" priority="429" operator="containsText" text="Deferred">
      <formula>NOT(ISERROR(SEARCH("Deferred",M66)))</formula>
    </cfRule>
    <cfRule type="containsText" dxfId="4859" priority="430" operator="containsText" text="Deleted">
      <formula>NOT(ISERROR(SEARCH("Deleted",M66)))</formula>
    </cfRule>
    <cfRule type="containsText" dxfId="4858" priority="435" operator="containsText" text="In Danger of Falling Behind Target">
      <formula>NOT(ISERROR(SEARCH("In Danger of Falling Behind Target",M66)))</formula>
    </cfRule>
    <cfRule type="containsText" dxfId="4857" priority="440" operator="containsText" text="Not yet due">
      <formula>NOT(ISERROR(SEARCH("Not yet due",M66)))</formula>
    </cfRule>
  </conditionalFormatting>
  <conditionalFormatting sqref="M66:M69 M71:M72 M74:M86">
    <cfRule type="containsText" dxfId="4856" priority="438" operator="containsText" text="Not yet due">
      <formula>NOT(ISERROR(SEARCH("Not yet due",M66)))</formula>
    </cfRule>
  </conditionalFormatting>
  <conditionalFormatting sqref="M66:M69 M71:M72 M74:M86">
    <cfRule type="containsText" dxfId="4855" priority="431" operator="containsText" text="Update not Provided">
      <formula>NOT(ISERROR(SEARCH("Update not Provided",M66)))</formula>
    </cfRule>
    <cfRule type="containsText" dxfId="4854" priority="432" operator="containsText" text="Not yet due">
      <formula>NOT(ISERROR(SEARCH("Not yet due",M66)))</formula>
    </cfRule>
    <cfRule type="containsText" dxfId="4853" priority="433" operator="containsText" text="Completed Behind Schedule">
      <formula>NOT(ISERROR(SEARCH("Completed Behind Schedule",M66)))</formula>
    </cfRule>
    <cfRule type="containsText" dxfId="4852" priority="434" operator="containsText" text="Off Target">
      <formula>NOT(ISERROR(SEARCH("Off Target",M66)))</formula>
    </cfRule>
    <cfRule type="containsText" dxfId="4851" priority="436" operator="containsText" text="On Track to be Achieved">
      <formula>NOT(ISERROR(SEARCH("On Track to be Achieved",M66)))</formula>
    </cfRule>
    <cfRule type="containsText" dxfId="4850" priority="437" operator="containsText" text="Fully Achieved">
      <formula>NOT(ISERROR(SEARCH("Fully Achieved",M66)))</formula>
    </cfRule>
  </conditionalFormatting>
  <conditionalFormatting sqref="M66:M69 M71:M72 M74:M86">
    <cfRule type="containsText" dxfId="4849" priority="425" operator="containsText" text="Deferred">
      <formula>NOT(ISERROR(SEARCH("Deferred",M66)))</formula>
    </cfRule>
    <cfRule type="containsText" dxfId="4848" priority="426" operator="containsText" text="Deleted">
      <formula>NOT(ISERROR(SEARCH("Deleted",M66)))</formula>
    </cfRule>
    <cfRule type="containsText" dxfId="4847" priority="427" operator="containsText" text="In Danger of Falling Behind Target">
      <formula>NOT(ISERROR(SEARCH("In Danger of Falling Behind Target",M66)))</formula>
    </cfRule>
    <cfRule type="containsText" dxfId="4846" priority="428" operator="containsText" text="Not yet due">
      <formula>NOT(ISERROR(SEARCH("Not yet due",M66)))</formula>
    </cfRule>
  </conditionalFormatting>
  <conditionalFormatting sqref="M5:M65 M70 M73 M99 M102 M104:M106 M109">
    <cfRule type="containsText" dxfId="4845" priority="422" operator="containsText" text="Fully Achieved">
      <formula>NOT(ISERROR(SEARCH("Fully Achieved",M5)))</formula>
    </cfRule>
    <cfRule type="containsText" dxfId="4844" priority="423" operator="containsText" text="Fully Achieved">
      <formula>NOT(ISERROR(SEARCH("Fully Achieved",M5)))</formula>
    </cfRule>
  </conditionalFormatting>
  <conditionalFormatting sqref="M5:M65 M70 M73 M99 M102 M104:M106 M109">
    <cfRule type="containsText" dxfId="4843" priority="415" operator="containsText" text="Update not Provided">
      <formula>NOT(ISERROR(SEARCH("Update not Provided",M5)))</formula>
    </cfRule>
    <cfRule type="containsText" dxfId="4842" priority="416" operator="containsText" text="Not yet due">
      <formula>NOT(ISERROR(SEARCH("Not yet due",M5)))</formula>
    </cfRule>
    <cfRule type="containsText" dxfId="4841" priority="417" operator="containsText" text="Completed Behind Schedule">
      <formula>NOT(ISERROR(SEARCH("Completed Behind Schedule",M5)))</formula>
    </cfRule>
    <cfRule type="containsText" dxfId="4840" priority="418" operator="containsText" text="Off Target">
      <formula>NOT(ISERROR(SEARCH("Off Target",M5)))</formula>
    </cfRule>
    <cfRule type="containsText" dxfId="4839" priority="419" operator="containsText" text="In Danger of Falling Behind Target">
      <formula>NOT(ISERROR(SEARCH("In Danger of Falling Behind Target",M5)))</formula>
    </cfRule>
    <cfRule type="containsText" dxfId="4838" priority="420" operator="containsText" text="On Track to be Achieved">
      <formula>NOT(ISERROR(SEARCH("On Track to be Achieved",M5)))</formula>
    </cfRule>
    <cfRule type="containsText" dxfId="4837" priority="421" operator="containsText" text="Fully Achieved">
      <formula>NOT(ISERROR(SEARCH("Fully Achieved",M5)))</formula>
    </cfRule>
  </conditionalFormatting>
  <conditionalFormatting sqref="M5:M65 M70 M73 M99 M102 M104:M106 M109">
    <cfRule type="containsText" dxfId="4836" priority="408" operator="containsText" text="Update not Provided">
      <formula>NOT(ISERROR(SEARCH("Update not Provided",M5)))</formula>
    </cfRule>
    <cfRule type="containsText" dxfId="4835" priority="410" operator="containsText" text="Completed Behind Schedule">
      <formula>NOT(ISERROR(SEARCH("Completed Behind Schedule",M5)))</formula>
    </cfRule>
    <cfRule type="containsText" dxfId="4834" priority="411" operator="containsText" text="Off Target">
      <formula>NOT(ISERROR(SEARCH("Off Target",M5)))</formula>
    </cfRule>
    <cfRule type="containsText" dxfId="4833" priority="412" operator="containsText" text="In Danger of Falling Behind Target">
      <formula>NOT(ISERROR(SEARCH("In Danger of Falling Behind Target",M5)))</formula>
    </cfRule>
    <cfRule type="containsText" dxfId="4832" priority="413" operator="containsText" text="On Track to be Achieved">
      <formula>NOT(ISERROR(SEARCH("On Track to be Achieved",M5)))</formula>
    </cfRule>
    <cfRule type="containsText" dxfId="4831" priority="414" operator="containsText" text="Fully Achieved">
      <formula>NOT(ISERROR(SEARCH("Fully Achieved",M5)))</formula>
    </cfRule>
  </conditionalFormatting>
  <conditionalFormatting sqref="M5:M65 M70 M73 M99 M102 M104:M106 M109">
    <cfRule type="containsText" dxfId="4830" priority="393" operator="containsText" text="Not Yet Due">
      <formula>NOT(ISERROR(SEARCH("Not Yet Due",M5)))</formula>
    </cfRule>
    <cfRule type="containsText" dxfId="4829" priority="398" operator="containsText" text="Deferred">
      <formula>NOT(ISERROR(SEARCH("Deferred",M5)))</formula>
    </cfRule>
    <cfRule type="containsText" dxfId="4828" priority="399" operator="containsText" text="Deleted">
      <formula>NOT(ISERROR(SEARCH("Deleted",M5)))</formula>
    </cfRule>
    <cfRule type="containsText" dxfId="4827" priority="404" operator="containsText" text="In Danger of Falling Behind Target">
      <formula>NOT(ISERROR(SEARCH("In Danger of Falling Behind Target",M5)))</formula>
    </cfRule>
    <cfRule type="containsText" dxfId="4826" priority="409" operator="containsText" text="Not yet due">
      <formula>NOT(ISERROR(SEARCH("Not yet due",M5)))</formula>
    </cfRule>
  </conditionalFormatting>
  <conditionalFormatting sqref="M5:M65 M70 M73 M99 M102 M104:M106 M109">
    <cfRule type="containsText" dxfId="4825" priority="407" operator="containsText" text="Not yet due">
      <formula>NOT(ISERROR(SEARCH("Not yet due",M5)))</formula>
    </cfRule>
  </conditionalFormatting>
  <conditionalFormatting sqref="M5:M65 M70 M73 M99 M102 M104:M106 M109">
    <cfRule type="containsText" dxfId="4824" priority="400" operator="containsText" text="Update not Provided">
      <formula>NOT(ISERROR(SEARCH("Update not Provided",M5)))</formula>
    </cfRule>
    <cfRule type="containsText" dxfId="4823" priority="401" operator="containsText" text="Not yet due">
      <formula>NOT(ISERROR(SEARCH("Not yet due",M5)))</formula>
    </cfRule>
    <cfRule type="containsText" dxfId="4822" priority="402" operator="containsText" text="Completed Behind Schedule">
      <formula>NOT(ISERROR(SEARCH("Completed Behind Schedule",M5)))</formula>
    </cfRule>
    <cfRule type="containsText" dxfId="4821" priority="403" operator="containsText" text="Off Target">
      <formula>NOT(ISERROR(SEARCH("Off Target",M5)))</formula>
    </cfRule>
    <cfRule type="containsText" dxfId="4820" priority="405" operator="containsText" text="On Track to be Achieved">
      <formula>NOT(ISERROR(SEARCH("On Track to be Achieved",M5)))</formula>
    </cfRule>
    <cfRule type="containsText" dxfId="4819" priority="406" operator="containsText" text="Fully Achieved">
      <formula>NOT(ISERROR(SEARCH("Fully Achieved",M5)))</formula>
    </cfRule>
  </conditionalFormatting>
  <conditionalFormatting sqref="M5:M65 M70 M73 M99 M102 M104:M106 M109">
    <cfRule type="containsText" dxfId="4818" priority="394" operator="containsText" text="Deferred">
      <formula>NOT(ISERROR(SEARCH("Deferred",M5)))</formula>
    </cfRule>
    <cfRule type="containsText" dxfId="4817" priority="395" operator="containsText" text="Deleted">
      <formula>NOT(ISERROR(SEARCH("Deleted",M5)))</formula>
    </cfRule>
    <cfRule type="containsText" dxfId="4816" priority="396" operator="containsText" text="In Danger of Falling Behind Target">
      <formula>NOT(ISERROR(SEARCH("In Danger of Falling Behind Target",M5)))</formula>
    </cfRule>
    <cfRule type="containsText" dxfId="4815" priority="397" operator="containsText" text="Not yet due">
      <formula>NOT(ISERROR(SEARCH("Not yet due",M5)))</formula>
    </cfRule>
  </conditionalFormatting>
  <conditionalFormatting sqref="R5:R64">
    <cfRule type="containsText" dxfId="4814" priority="391" operator="containsText" text="Fully Achieved">
      <formula>NOT(ISERROR(SEARCH("Fully Achieved",R5)))</formula>
    </cfRule>
    <cfRule type="containsText" dxfId="4813" priority="392" operator="containsText" text="Fully Achieved">
      <formula>NOT(ISERROR(SEARCH("Fully Achieved",R5)))</formula>
    </cfRule>
  </conditionalFormatting>
  <conditionalFormatting sqref="R5:R64">
    <cfRule type="containsText" dxfId="4812" priority="384" operator="containsText" text="Update not Provided">
      <formula>NOT(ISERROR(SEARCH("Update not Provided",R5)))</formula>
    </cfRule>
    <cfRule type="containsText" dxfId="4811" priority="385" operator="containsText" text="Not yet due">
      <formula>NOT(ISERROR(SEARCH("Not yet due",R5)))</formula>
    </cfRule>
    <cfRule type="containsText" dxfId="4810" priority="386" operator="containsText" text="Completed Behind Schedule">
      <formula>NOT(ISERROR(SEARCH("Completed Behind Schedule",R5)))</formula>
    </cfRule>
    <cfRule type="containsText" dxfId="4809" priority="387" operator="containsText" text="Off Target">
      <formula>NOT(ISERROR(SEARCH("Off Target",R5)))</formula>
    </cfRule>
    <cfRule type="containsText" dxfId="4808" priority="388" operator="containsText" text="In Danger of Falling Behind Target">
      <formula>NOT(ISERROR(SEARCH("In Danger of Falling Behind Target",R5)))</formula>
    </cfRule>
    <cfRule type="containsText" dxfId="4807" priority="389" operator="containsText" text="On Track to be Achieved">
      <formula>NOT(ISERROR(SEARCH("On Track to be Achieved",R5)))</formula>
    </cfRule>
    <cfRule type="containsText" dxfId="4806" priority="390" operator="containsText" text="Fully Achieved">
      <formula>NOT(ISERROR(SEARCH("Fully Achieved",R5)))</formula>
    </cfRule>
  </conditionalFormatting>
  <conditionalFormatting sqref="R5:R64">
    <cfRule type="containsText" dxfId="4805" priority="377" operator="containsText" text="Update not Provided">
      <formula>NOT(ISERROR(SEARCH("Update not Provided",R5)))</formula>
    </cfRule>
    <cfRule type="containsText" dxfId="4804" priority="379" operator="containsText" text="Completed Behind Schedule">
      <formula>NOT(ISERROR(SEARCH("Completed Behind Schedule",R5)))</formula>
    </cfRule>
    <cfRule type="containsText" dxfId="4803" priority="380" operator="containsText" text="Off Target">
      <formula>NOT(ISERROR(SEARCH("Off Target",R5)))</formula>
    </cfRule>
    <cfRule type="containsText" dxfId="4802" priority="381" operator="containsText" text="In Danger of Falling Behind Target">
      <formula>NOT(ISERROR(SEARCH("In Danger of Falling Behind Target",R5)))</formula>
    </cfRule>
    <cfRule type="containsText" dxfId="4801" priority="382" operator="containsText" text="On Track to be Achieved">
      <formula>NOT(ISERROR(SEARCH("On Track to be Achieved",R5)))</formula>
    </cfRule>
    <cfRule type="containsText" dxfId="4800" priority="383" operator="containsText" text="Fully Achieved">
      <formula>NOT(ISERROR(SEARCH("Fully Achieved",R5)))</formula>
    </cfRule>
  </conditionalFormatting>
  <conditionalFormatting sqref="R5:R64">
    <cfRule type="containsText" dxfId="4799" priority="362" operator="containsText" text="Not Yet Due">
      <formula>NOT(ISERROR(SEARCH("Not Yet Due",R5)))</formula>
    </cfRule>
    <cfRule type="containsText" dxfId="4798" priority="367" operator="containsText" text="Deferred">
      <formula>NOT(ISERROR(SEARCH("Deferred",R5)))</formula>
    </cfRule>
    <cfRule type="containsText" dxfId="4797" priority="368" operator="containsText" text="Deleted">
      <formula>NOT(ISERROR(SEARCH("Deleted",R5)))</formula>
    </cfRule>
    <cfRule type="containsText" dxfId="4796" priority="373" operator="containsText" text="In Danger of Falling Behind Target">
      <formula>NOT(ISERROR(SEARCH("In Danger of Falling Behind Target",R5)))</formula>
    </cfRule>
    <cfRule type="containsText" dxfId="4795" priority="378" operator="containsText" text="Not yet due">
      <formula>NOT(ISERROR(SEARCH("Not yet due",R5)))</formula>
    </cfRule>
  </conditionalFormatting>
  <conditionalFormatting sqref="R5:R64">
    <cfRule type="containsText" dxfId="4794" priority="376" operator="containsText" text="Not yet due">
      <formula>NOT(ISERROR(SEARCH("Not yet due",R5)))</formula>
    </cfRule>
  </conditionalFormatting>
  <conditionalFormatting sqref="R5:R64">
    <cfRule type="containsText" dxfId="4793" priority="369" operator="containsText" text="Update not Provided">
      <formula>NOT(ISERROR(SEARCH("Update not Provided",R5)))</formula>
    </cfRule>
    <cfRule type="containsText" dxfId="4792" priority="370" operator="containsText" text="Not yet due">
      <formula>NOT(ISERROR(SEARCH("Not yet due",R5)))</formula>
    </cfRule>
    <cfRule type="containsText" dxfId="4791" priority="371" operator="containsText" text="Completed Behind Schedule">
      <formula>NOT(ISERROR(SEARCH("Completed Behind Schedule",R5)))</formula>
    </cfRule>
    <cfRule type="containsText" dxfId="4790" priority="372" operator="containsText" text="Off Target">
      <formula>NOT(ISERROR(SEARCH("Off Target",R5)))</formula>
    </cfRule>
    <cfRule type="containsText" dxfId="4789" priority="374" operator="containsText" text="On Track to be Achieved">
      <formula>NOT(ISERROR(SEARCH("On Track to be Achieved",R5)))</formula>
    </cfRule>
    <cfRule type="containsText" dxfId="4788" priority="375" operator="containsText" text="Fully Achieved">
      <formula>NOT(ISERROR(SEARCH("Fully Achieved",R5)))</formula>
    </cfRule>
  </conditionalFormatting>
  <conditionalFormatting sqref="R5:R64">
    <cfRule type="containsText" dxfId="4787" priority="363" operator="containsText" text="Deferred">
      <formula>NOT(ISERROR(SEARCH("Deferred",R5)))</formula>
    </cfRule>
    <cfRule type="containsText" dxfId="4786" priority="364" operator="containsText" text="Deleted">
      <formula>NOT(ISERROR(SEARCH("Deleted",R5)))</formula>
    </cfRule>
    <cfRule type="containsText" dxfId="4785" priority="365" operator="containsText" text="In Danger of Falling Behind Target">
      <formula>NOT(ISERROR(SEARCH("In Danger of Falling Behind Target",R5)))</formula>
    </cfRule>
    <cfRule type="containsText" dxfId="4784" priority="366" operator="containsText" text="Not yet due">
      <formula>NOT(ISERROR(SEARCH("Not yet due",R5)))</formula>
    </cfRule>
  </conditionalFormatting>
  <conditionalFormatting sqref="R91 R94 R96:R97 R109:R111 R119:R120 R122 R65:R87">
    <cfRule type="containsText" dxfId="4783" priority="360" operator="containsText" text="Fully Achieved">
      <formula>NOT(ISERROR(SEARCH("Fully Achieved",R65)))</formula>
    </cfRule>
    <cfRule type="containsText" dxfId="4782" priority="361" operator="containsText" text="Fully Achieved">
      <formula>NOT(ISERROR(SEARCH("Fully Achieved",R65)))</formula>
    </cfRule>
  </conditionalFormatting>
  <conditionalFormatting sqref="R91 R94 R96:R97 R109:R111 R119:R120 R122 R65:R87">
    <cfRule type="containsText" dxfId="4781" priority="353" operator="containsText" text="Update not Provided">
      <formula>NOT(ISERROR(SEARCH("Update not Provided",R65)))</formula>
    </cfRule>
    <cfRule type="containsText" dxfId="4780" priority="354" operator="containsText" text="Not yet due">
      <formula>NOT(ISERROR(SEARCH("Not yet due",R65)))</formula>
    </cfRule>
    <cfRule type="containsText" dxfId="4779" priority="355" operator="containsText" text="Completed Behind Schedule">
      <formula>NOT(ISERROR(SEARCH("Completed Behind Schedule",R65)))</formula>
    </cfRule>
    <cfRule type="containsText" dxfId="4778" priority="356" operator="containsText" text="Off Target">
      <formula>NOT(ISERROR(SEARCH("Off Target",R65)))</formula>
    </cfRule>
    <cfRule type="containsText" dxfId="4777" priority="357" operator="containsText" text="In Danger of Falling Behind Target">
      <formula>NOT(ISERROR(SEARCH("In Danger of Falling Behind Target",R65)))</formula>
    </cfRule>
    <cfRule type="containsText" dxfId="4776" priority="358" operator="containsText" text="On Track to be Achieved">
      <formula>NOT(ISERROR(SEARCH("On Track to be Achieved",R65)))</formula>
    </cfRule>
    <cfRule type="containsText" dxfId="4775" priority="359" operator="containsText" text="Fully Achieved">
      <formula>NOT(ISERROR(SEARCH("Fully Achieved",R65)))</formula>
    </cfRule>
  </conditionalFormatting>
  <conditionalFormatting sqref="R91 R94 R96:R97 R109:R111 R119:R120 R122 R65:R87">
    <cfRule type="containsText" dxfId="4774" priority="346" operator="containsText" text="Update not Provided">
      <formula>NOT(ISERROR(SEARCH("Update not Provided",R65)))</formula>
    </cfRule>
    <cfRule type="containsText" dxfId="4773" priority="348" operator="containsText" text="Completed Behind Schedule">
      <formula>NOT(ISERROR(SEARCH("Completed Behind Schedule",R65)))</formula>
    </cfRule>
    <cfRule type="containsText" dxfId="4772" priority="349" operator="containsText" text="Off Target">
      <formula>NOT(ISERROR(SEARCH("Off Target",R65)))</formula>
    </cfRule>
    <cfRule type="containsText" dxfId="4771" priority="350" operator="containsText" text="In Danger of Falling Behind Target">
      <formula>NOT(ISERROR(SEARCH("In Danger of Falling Behind Target",R65)))</formula>
    </cfRule>
    <cfRule type="containsText" dxfId="4770" priority="351" operator="containsText" text="On Track to be Achieved">
      <formula>NOT(ISERROR(SEARCH("On Track to be Achieved",R65)))</formula>
    </cfRule>
    <cfRule type="containsText" dxfId="4769" priority="352" operator="containsText" text="Fully Achieved">
      <formula>NOT(ISERROR(SEARCH("Fully Achieved",R65)))</formula>
    </cfRule>
  </conditionalFormatting>
  <conditionalFormatting sqref="R91 R94 R96:R97 R109:R111 R119:R120 R122 R65:R87">
    <cfRule type="containsText" dxfId="4768" priority="331" operator="containsText" text="Not Yet Due">
      <formula>NOT(ISERROR(SEARCH("Not Yet Due",R65)))</formula>
    </cfRule>
    <cfRule type="containsText" dxfId="4767" priority="336" operator="containsText" text="Deferred">
      <formula>NOT(ISERROR(SEARCH("Deferred",R65)))</formula>
    </cfRule>
    <cfRule type="containsText" dxfId="4766" priority="337" operator="containsText" text="Deleted">
      <formula>NOT(ISERROR(SEARCH("Deleted",R65)))</formula>
    </cfRule>
    <cfRule type="containsText" dxfId="4765" priority="342" operator="containsText" text="In Danger of Falling Behind Target">
      <formula>NOT(ISERROR(SEARCH("In Danger of Falling Behind Target",R65)))</formula>
    </cfRule>
    <cfRule type="containsText" dxfId="4764" priority="347" operator="containsText" text="Not yet due">
      <formula>NOT(ISERROR(SEARCH("Not yet due",R65)))</formula>
    </cfRule>
  </conditionalFormatting>
  <conditionalFormatting sqref="R91 R94 R96:R97 R109:R111 R119:R120 R122 R65:R87">
    <cfRule type="containsText" dxfId="4763" priority="345" operator="containsText" text="Not yet due">
      <formula>NOT(ISERROR(SEARCH("Not yet due",R65)))</formula>
    </cfRule>
  </conditionalFormatting>
  <conditionalFormatting sqref="R91 R94 R96:R97 R109:R111 R119:R120 R122 R65:R87">
    <cfRule type="containsText" dxfId="4762" priority="338" operator="containsText" text="Update not Provided">
      <formula>NOT(ISERROR(SEARCH("Update not Provided",R65)))</formula>
    </cfRule>
    <cfRule type="containsText" dxfId="4761" priority="339" operator="containsText" text="Not yet due">
      <formula>NOT(ISERROR(SEARCH("Not yet due",R65)))</formula>
    </cfRule>
    <cfRule type="containsText" dxfId="4760" priority="340" operator="containsText" text="Completed Behind Schedule">
      <formula>NOT(ISERROR(SEARCH("Completed Behind Schedule",R65)))</formula>
    </cfRule>
    <cfRule type="containsText" dxfId="4759" priority="341" operator="containsText" text="Off Target">
      <formula>NOT(ISERROR(SEARCH("Off Target",R65)))</formula>
    </cfRule>
    <cfRule type="containsText" dxfId="4758" priority="343" operator="containsText" text="On Track to be Achieved">
      <formula>NOT(ISERROR(SEARCH("On Track to be Achieved",R65)))</formula>
    </cfRule>
    <cfRule type="containsText" dxfId="4757" priority="344" operator="containsText" text="Fully Achieved">
      <formula>NOT(ISERROR(SEARCH("Fully Achieved",R65)))</formula>
    </cfRule>
  </conditionalFormatting>
  <conditionalFormatting sqref="R91 R94 R96:R97 R109:R111 R119:R120 R122 R65:R87">
    <cfRule type="containsText" dxfId="4756" priority="332" operator="containsText" text="Deferred">
      <formula>NOT(ISERROR(SEARCH("Deferred",R65)))</formula>
    </cfRule>
    <cfRule type="containsText" dxfId="4755" priority="333" operator="containsText" text="Deleted">
      <formula>NOT(ISERROR(SEARCH("Deleted",R65)))</formula>
    </cfRule>
    <cfRule type="containsText" dxfId="4754" priority="334" operator="containsText" text="In Danger of Falling Behind Target">
      <formula>NOT(ISERROR(SEARCH("In Danger of Falling Behind Target",R65)))</formula>
    </cfRule>
    <cfRule type="containsText" dxfId="4753" priority="335" operator="containsText" text="Not yet due">
      <formula>NOT(ISERROR(SEARCH("Not yet due",R65)))</formula>
    </cfRule>
  </conditionalFormatting>
  <conditionalFormatting sqref="R88:R90 R92:R93 R95 R98:R108 R112:R118 R121 R123">
    <cfRule type="containsText" dxfId="4752" priority="329" operator="containsText" text="Fully Achieved">
      <formula>NOT(ISERROR(SEARCH("Fully Achieved",R88)))</formula>
    </cfRule>
    <cfRule type="containsText" dxfId="4751" priority="330" operator="containsText" text="Fully Achieved">
      <formula>NOT(ISERROR(SEARCH("Fully Achieved",R88)))</formula>
    </cfRule>
  </conditionalFormatting>
  <conditionalFormatting sqref="R88:R90 R92:R93 R95 R98:R108 R112:R118 R121 R123">
    <cfRule type="containsText" dxfId="4750" priority="322" operator="containsText" text="Update not Provided">
      <formula>NOT(ISERROR(SEARCH("Update not Provided",R88)))</formula>
    </cfRule>
    <cfRule type="containsText" dxfId="4749" priority="323" operator="containsText" text="Not yet due">
      <formula>NOT(ISERROR(SEARCH("Not yet due",R88)))</formula>
    </cfRule>
    <cfRule type="containsText" dxfId="4748" priority="324" operator="containsText" text="Completed Behind Schedule">
      <formula>NOT(ISERROR(SEARCH("Completed Behind Schedule",R88)))</formula>
    </cfRule>
    <cfRule type="containsText" dxfId="4747" priority="325" operator="containsText" text="Off Target">
      <formula>NOT(ISERROR(SEARCH("Off Target",R88)))</formula>
    </cfRule>
    <cfRule type="containsText" dxfId="4746" priority="326" operator="containsText" text="In Danger of Falling Behind Target">
      <formula>NOT(ISERROR(SEARCH("In Danger of Falling Behind Target",R88)))</formula>
    </cfRule>
    <cfRule type="containsText" dxfId="4745" priority="327" operator="containsText" text="On Track to be Achieved">
      <formula>NOT(ISERROR(SEARCH("On Track to be Achieved",R88)))</formula>
    </cfRule>
    <cfRule type="containsText" dxfId="4744" priority="328" operator="containsText" text="Fully Achieved">
      <formula>NOT(ISERROR(SEARCH("Fully Achieved",R88)))</formula>
    </cfRule>
  </conditionalFormatting>
  <conditionalFormatting sqref="R88:R90 R92:R93 R95 R98:R108 R112:R118 R121 R123">
    <cfRule type="containsText" dxfId="4743" priority="315" operator="containsText" text="Update not Provided">
      <formula>NOT(ISERROR(SEARCH("Update not Provided",R88)))</formula>
    </cfRule>
    <cfRule type="containsText" dxfId="4742" priority="317" operator="containsText" text="Completed Behind Schedule">
      <formula>NOT(ISERROR(SEARCH("Completed Behind Schedule",R88)))</formula>
    </cfRule>
    <cfRule type="containsText" dxfId="4741" priority="318" operator="containsText" text="Off Target">
      <formula>NOT(ISERROR(SEARCH("Off Target",R88)))</formula>
    </cfRule>
    <cfRule type="containsText" dxfId="4740" priority="319" operator="containsText" text="In Danger of Falling Behind Target">
      <formula>NOT(ISERROR(SEARCH("In Danger of Falling Behind Target",R88)))</formula>
    </cfRule>
    <cfRule type="containsText" dxfId="4739" priority="320" operator="containsText" text="On Track to be Achieved">
      <formula>NOT(ISERROR(SEARCH("On Track to be Achieved",R88)))</formula>
    </cfRule>
    <cfRule type="containsText" dxfId="4738" priority="321" operator="containsText" text="Fully Achieved">
      <formula>NOT(ISERROR(SEARCH("Fully Achieved",R88)))</formula>
    </cfRule>
  </conditionalFormatting>
  <conditionalFormatting sqref="R88:R90 R92:R93 R95 R98:R108 R112:R118 R121 R123">
    <cfRule type="containsText" dxfId="4737" priority="300" operator="containsText" text="Not Yet Due">
      <formula>NOT(ISERROR(SEARCH("Not Yet Due",R88)))</formula>
    </cfRule>
    <cfRule type="containsText" dxfId="4736" priority="305" operator="containsText" text="Deferred">
      <formula>NOT(ISERROR(SEARCH("Deferred",R88)))</formula>
    </cfRule>
    <cfRule type="containsText" dxfId="4735" priority="306" operator="containsText" text="Deleted">
      <formula>NOT(ISERROR(SEARCH("Deleted",R88)))</formula>
    </cfRule>
    <cfRule type="containsText" dxfId="4734" priority="311" operator="containsText" text="In Danger of Falling Behind Target">
      <formula>NOT(ISERROR(SEARCH("In Danger of Falling Behind Target",R88)))</formula>
    </cfRule>
    <cfRule type="containsText" dxfId="4733" priority="316" operator="containsText" text="Not yet due">
      <formula>NOT(ISERROR(SEARCH("Not yet due",R88)))</formula>
    </cfRule>
  </conditionalFormatting>
  <conditionalFormatting sqref="R88:R90 R92:R93 R95 R98:R108 R112:R118 R121 R123">
    <cfRule type="containsText" dxfId="4732" priority="314" operator="containsText" text="Not yet due">
      <formula>NOT(ISERROR(SEARCH("Not yet due",R88)))</formula>
    </cfRule>
  </conditionalFormatting>
  <conditionalFormatting sqref="R88:R90 R92:R93 R95 R98:R108 R112:R118 R121 R123">
    <cfRule type="containsText" dxfId="4731" priority="307" operator="containsText" text="Update not Provided">
      <formula>NOT(ISERROR(SEARCH("Update not Provided",R88)))</formula>
    </cfRule>
    <cfRule type="containsText" dxfId="4730" priority="308" operator="containsText" text="Not yet due">
      <formula>NOT(ISERROR(SEARCH("Not yet due",R88)))</formula>
    </cfRule>
    <cfRule type="containsText" dxfId="4729" priority="309" operator="containsText" text="Completed Behind Schedule">
      <formula>NOT(ISERROR(SEARCH("Completed Behind Schedule",R88)))</formula>
    </cfRule>
    <cfRule type="containsText" dxfId="4728" priority="310" operator="containsText" text="Off Target">
      <formula>NOT(ISERROR(SEARCH("Off Target",R88)))</formula>
    </cfRule>
    <cfRule type="containsText" dxfId="4727" priority="312" operator="containsText" text="On Track to be Achieved">
      <formula>NOT(ISERROR(SEARCH("On Track to be Achieved",R88)))</formula>
    </cfRule>
    <cfRule type="containsText" dxfId="4726" priority="313" operator="containsText" text="Fully Achieved">
      <formula>NOT(ISERROR(SEARCH("Fully Achieved",R88)))</formula>
    </cfRule>
  </conditionalFormatting>
  <conditionalFormatting sqref="R88:R90 R92:R93 R95 R98:R108 R112:R118 R121 R123">
    <cfRule type="containsText" dxfId="4725" priority="301" operator="containsText" text="Deferred">
      <formula>NOT(ISERROR(SEARCH("Deferred",R88)))</formula>
    </cfRule>
    <cfRule type="containsText" dxfId="4724" priority="302" operator="containsText" text="Deleted">
      <formula>NOT(ISERROR(SEARCH("Deleted",R88)))</formula>
    </cfRule>
    <cfRule type="containsText" dxfId="4723" priority="303" operator="containsText" text="In Danger of Falling Behind Target">
      <formula>NOT(ISERROR(SEARCH("In Danger of Falling Behind Target",R88)))</formula>
    </cfRule>
    <cfRule type="containsText" dxfId="4722" priority="304" operator="containsText" text="Not yet due">
      <formula>NOT(ISERROR(SEARCH("Not yet due",R88)))</formula>
    </cfRule>
  </conditionalFormatting>
  <conditionalFormatting sqref="V91:V98 V103 V105:V106 V109 V114:V116 V118:V123">
    <cfRule type="containsText" dxfId="4721" priority="298" operator="containsText" text="Fully Achieved">
      <formula>NOT(ISERROR(SEARCH("Fully Achieved",V91)))</formula>
    </cfRule>
    <cfRule type="containsText" dxfId="4720" priority="299" operator="containsText" text="Fully Achieved">
      <formula>NOT(ISERROR(SEARCH("Fully Achieved",V91)))</formula>
    </cfRule>
  </conditionalFormatting>
  <conditionalFormatting sqref="V91:V98 V103 V105:V106 V109 V114:V116 V118:V123">
    <cfRule type="containsText" dxfId="4719" priority="291" operator="containsText" text="Update not Provided">
      <formula>NOT(ISERROR(SEARCH("Update not Provided",V91)))</formula>
    </cfRule>
    <cfRule type="containsText" dxfId="4718" priority="292" operator="containsText" text="Not yet due">
      <formula>NOT(ISERROR(SEARCH("Not yet due",V91)))</formula>
    </cfRule>
    <cfRule type="containsText" dxfId="4717" priority="293" operator="containsText" text="Completed Behind Schedule">
      <formula>NOT(ISERROR(SEARCH("Completed Behind Schedule",V91)))</formula>
    </cfRule>
    <cfRule type="containsText" dxfId="4716" priority="294" operator="containsText" text="Off Target">
      <formula>NOT(ISERROR(SEARCH("Off Target",V91)))</formula>
    </cfRule>
    <cfRule type="containsText" dxfId="4715" priority="295" operator="containsText" text="In Danger of Falling Behind Target">
      <formula>NOT(ISERROR(SEARCH("In Danger of Falling Behind Target",V91)))</formula>
    </cfRule>
    <cfRule type="containsText" dxfId="4714" priority="296" operator="containsText" text="On Track to be Achieved">
      <formula>NOT(ISERROR(SEARCH("On Track to be Achieved",V91)))</formula>
    </cfRule>
    <cfRule type="containsText" dxfId="4713" priority="297" operator="containsText" text="Fully Achieved">
      <formula>NOT(ISERROR(SEARCH("Fully Achieved",V91)))</formula>
    </cfRule>
  </conditionalFormatting>
  <conditionalFormatting sqref="V91:V98 V103 V105:V106 V109 V114:V116 V118:V123">
    <cfRule type="containsText" dxfId="4712" priority="284" operator="containsText" text="Update not Provided">
      <formula>NOT(ISERROR(SEARCH("Update not Provided",V91)))</formula>
    </cfRule>
    <cfRule type="containsText" dxfId="4711" priority="286" operator="containsText" text="Completed Behind Schedule">
      <formula>NOT(ISERROR(SEARCH("Completed Behind Schedule",V91)))</formula>
    </cfRule>
    <cfRule type="containsText" dxfId="4710" priority="287" operator="containsText" text="Off Target">
      <formula>NOT(ISERROR(SEARCH("Off Target",V91)))</formula>
    </cfRule>
    <cfRule type="containsText" dxfId="4709" priority="288" operator="containsText" text="In Danger of Falling Behind Target">
      <formula>NOT(ISERROR(SEARCH("In Danger of Falling Behind Target",V91)))</formula>
    </cfRule>
    <cfRule type="containsText" dxfId="4708" priority="289" operator="containsText" text="On Track to be Achieved">
      <formula>NOT(ISERROR(SEARCH("On Track to be Achieved",V91)))</formula>
    </cfRule>
    <cfRule type="containsText" dxfId="4707" priority="290" operator="containsText" text="Fully Achieved">
      <formula>NOT(ISERROR(SEARCH("Fully Achieved",V91)))</formula>
    </cfRule>
  </conditionalFormatting>
  <conditionalFormatting sqref="V91:V98 V103 V105:V106 V109 V114:V116 V118:V123">
    <cfRule type="containsText" dxfId="4706" priority="269" operator="containsText" text="Not Yet Due">
      <formula>NOT(ISERROR(SEARCH("Not Yet Due",V91)))</formula>
    </cfRule>
    <cfRule type="containsText" dxfId="4705" priority="274" operator="containsText" text="Deferred">
      <formula>NOT(ISERROR(SEARCH("Deferred",V91)))</formula>
    </cfRule>
    <cfRule type="containsText" dxfId="4704" priority="275" operator="containsText" text="Deleted">
      <formula>NOT(ISERROR(SEARCH("Deleted",V91)))</formula>
    </cfRule>
    <cfRule type="containsText" dxfId="4703" priority="280" operator="containsText" text="In Danger of Falling Behind Target">
      <formula>NOT(ISERROR(SEARCH("In Danger of Falling Behind Target",V91)))</formula>
    </cfRule>
    <cfRule type="containsText" dxfId="4702" priority="285" operator="containsText" text="Not yet due">
      <formula>NOT(ISERROR(SEARCH("Not yet due",V91)))</formula>
    </cfRule>
  </conditionalFormatting>
  <conditionalFormatting sqref="V91:V98 V103 V105:V106 V109 V114:V116 V118:V123">
    <cfRule type="containsText" dxfId="4701" priority="283" operator="containsText" text="Not yet due">
      <formula>NOT(ISERROR(SEARCH("Not yet due",V91)))</formula>
    </cfRule>
  </conditionalFormatting>
  <conditionalFormatting sqref="V91:V98 V103 V105:V106 V109 V114:V116 V118:V123">
    <cfRule type="containsText" dxfId="4700" priority="276" operator="containsText" text="Update not Provided">
      <formula>NOT(ISERROR(SEARCH("Update not Provided",V91)))</formula>
    </cfRule>
    <cfRule type="containsText" dxfId="4699" priority="277" operator="containsText" text="Not yet due">
      <formula>NOT(ISERROR(SEARCH("Not yet due",V91)))</formula>
    </cfRule>
    <cfRule type="containsText" dxfId="4698" priority="278" operator="containsText" text="Completed Behind Schedule">
      <formula>NOT(ISERROR(SEARCH("Completed Behind Schedule",V91)))</formula>
    </cfRule>
    <cfRule type="containsText" dxfId="4697" priority="279" operator="containsText" text="Off Target">
      <formula>NOT(ISERROR(SEARCH("Off Target",V91)))</formula>
    </cfRule>
    <cfRule type="containsText" dxfId="4696" priority="281" operator="containsText" text="On Track to be Achieved">
      <formula>NOT(ISERROR(SEARCH("On Track to be Achieved",V91)))</formula>
    </cfRule>
    <cfRule type="containsText" dxfId="4695" priority="282" operator="containsText" text="Fully Achieved">
      <formula>NOT(ISERROR(SEARCH("Fully Achieved",V91)))</formula>
    </cfRule>
  </conditionalFormatting>
  <conditionalFormatting sqref="V91:V98 V103 V105:V106 V109 V114:V116 V118:V123">
    <cfRule type="containsText" dxfId="4694" priority="270" operator="containsText" text="Deferred">
      <formula>NOT(ISERROR(SEARCH("Deferred",V91)))</formula>
    </cfRule>
    <cfRule type="containsText" dxfId="4693" priority="271" operator="containsText" text="Deleted">
      <formula>NOT(ISERROR(SEARCH("Deleted",V91)))</formula>
    </cfRule>
    <cfRule type="containsText" dxfId="4692" priority="272" operator="containsText" text="In Danger of Falling Behind Target">
      <formula>NOT(ISERROR(SEARCH("In Danger of Falling Behind Target",V91)))</formula>
    </cfRule>
    <cfRule type="containsText" dxfId="4691" priority="273" operator="containsText" text="Not yet due">
      <formula>NOT(ISERROR(SEARCH("Not yet due",V91)))</formula>
    </cfRule>
  </conditionalFormatting>
  <conditionalFormatting sqref="V66 V68:V69 V71:V72 V75:V77 V79:V82 V84:V86">
    <cfRule type="containsText" dxfId="4690" priority="267" operator="containsText" text="Fully Achieved">
      <formula>NOT(ISERROR(SEARCH("Fully Achieved",V66)))</formula>
    </cfRule>
    <cfRule type="containsText" dxfId="4689" priority="268" operator="containsText" text="Fully Achieved">
      <formula>NOT(ISERROR(SEARCH("Fully Achieved",V66)))</formula>
    </cfRule>
  </conditionalFormatting>
  <conditionalFormatting sqref="V66 V68:V69 V71:V72 V75:V77 V79:V82 V84:V86">
    <cfRule type="containsText" dxfId="4688" priority="260" operator="containsText" text="Update not Provided">
      <formula>NOT(ISERROR(SEARCH("Update not Provided",V66)))</formula>
    </cfRule>
    <cfRule type="containsText" dxfId="4687" priority="261" operator="containsText" text="Not yet due">
      <formula>NOT(ISERROR(SEARCH("Not yet due",V66)))</formula>
    </cfRule>
    <cfRule type="containsText" dxfId="4686" priority="262" operator="containsText" text="Completed Behind Schedule">
      <formula>NOT(ISERROR(SEARCH("Completed Behind Schedule",V66)))</formula>
    </cfRule>
    <cfRule type="containsText" dxfId="4685" priority="263" operator="containsText" text="Off Target">
      <formula>NOT(ISERROR(SEARCH("Off Target",V66)))</formula>
    </cfRule>
    <cfRule type="containsText" dxfId="4684" priority="264" operator="containsText" text="In Danger of Falling Behind Target">
      <formula>NOT(ISERROR(SEARCH("In Danger of Falling Behind Target",V66)))</formula>
    </cfRule>
    <cfRule type="containsText" dxfId="4683" priority="265" operator="containsText" text="On Track to be Achieved">
      <formula>NOT(ISERROR(SEARCH("On Track to be Achieved",V66)))</formula>
    </cfRule>
    <cfRule type="containsText" dxfId="4682" priority="266" operator="containsText" text="Fully Achieved">
      <formula>NOT(ISERROR(SEARCH("Fully Achieved",V66)))</formula>
    </cfRule>
  </conditionalFormatting>
  <conditionalFormatting sqref="V66 V68:V69 V71:V72 V75:V77 V79:V82 V84:V86">
    <cfRule type="containsText" dxfId="4681" priority="253" operator="containsText" text="Update not Provided">
      <formula>NOT(ISERROR(SEARCH("Update not Provided",V66)))</formula>
    </cfRule>
    <cfRule type="containsText" dxfId="4680" priority="255" operator="containsText" text="Completed Behind Schedule">
      <formula>NOT(ISERROR(SEARCH("Completed Behind Schedule",V66)))</formula>
    </cfRule>
    <cfRule type="containsText" dxfId="4679" priority="256" operator="containsText" text="Off Target">
      <formula>NOT(ISERROR(SEARCH("Off Target",V66)))</formula>
    </cfRule>
    <cfRule type="containsText" dxfId="4678" priority="257" operator="containsText" text="In Danger of Falling Behind Target">
      <formula>NOT(ISERROR(SEARCH("In Danger of Falling Behind Target",V66)))</formula>
    </cfRule>
    <cfRule type="containsText" dxfId="4677" priority="258" operator="containsText" text="On Track to be Achieved">
      <formula>NOT(ISERROR(SEARCH("On Track to be Achieved",V66)))</formula>
    </cfRule>
    <cfRule type="containsText" dxfId="4676" priority="259" operator="containsText" text="Fully Achieved">
      <formula>NOT(ISERROR(SEARCH("Fully Achieved",V66)))</formula>
    </cfRule>
  </conditionalFormatting>
  <conditionalFormatting sqref="V66 V68:V69 V71:V72 V75:V77 V79:V82 V84:V86">
    <cfRule type="containsText" dxfId="4675" priority="238" operator="containsText" text="Not Yet Due">
      <formula>NOT(ISERROR(SEARCH("Not Yet Due",V66)))</formula>
    </cfRule>
    <cfRule type="containsText" dxfId="4674" priority="243" operator="containsText" text="Deferred">
      <formula>NOT(ISERROR(SEARCH("Deferred",V66)))</formula>
    </cfRule>
    <cfRule type="containsText" dxfId="4673" priority="244" operator="containsText" text="Deleted">
      <formula>NOT(ISERROR(SEARCH("Deleted",V66)))</formula>
    </cfRule>
    <cfRule type="containsText" dxfId="4672" priority="249" operator="containsText" text="In Danger of Falling Behind Target">
      <formula>NOT(ISERROR(SEARCH("In Danger of Falling Behind Target",V66)))</formula>
    </cfRule>
    <cfRule type="containsText" dxfId="4671" priority="254" operator="containsText" text="Not yet due">
      <formula>NOT(ISERROR(SEARCH("Not yet due",V66)))</formula>
    </cfRule>
  </conditionalFormatting>
  <conditionalFormatting sqref="V66 V68:V69 V71:V72 V75:V77 V79:V82 V84:V86">
    <cfRule type="containsText" dxfId="4670" priority="252" operator="containsText" text="Not yet due">
      <formula>NOT(ISERROR(SEARCH("Not yet due",V66)))</formula>
    </cfRule>
  </conditionalFormatting>
  <conditionalFormatting sqref="V66 V68:V69 V71:V72 V75:V77 V79:V82 V84:V86">
    <cfRule type="containsText" dxfId="4669" priority="245" operator="containsText" text="Update not Provided">
      <formula>NOT(ISERROR(SEARCH("Update not Provided",V66)))</formula>
    </cfRule>
    <cfRule type="containsText" dxfId="4668" priority="246" operator="containsText" text="Not yet due">
      <formula>NOT(ISERROR(SEARCH("Not yet due",V66)))</formula>
    </cfRule>
    <cfRule type="containsText" dxfId="4667" priority="247" operator="containsText" text="Completed Behind Schedule">
      <formula>NOT(ISERROR(SEARCH("Completed Behind Schedule",V66)))</formula>
    </cfRule>
    <cfRule type="containsText" dxfId="4666" priority="248" operator="containsText" text="Off Target">
      <formula>NOT(ISERROR(SEARCH("Off Target",V66)))</formula>
    </cfRule>
    <cfRule type="containsText" dxfId="4665" priority="250" operator="containsText" text="On Track to be Achieved">
      <formula>NOT(ISERROR(SEARCH("On Track to be Achieved",V66)))</formula>
    </cfRule>
    <cfRule type="containsText" dxfId="4664" priority="251" operator="containsText" text="Fully Achieved">
      <formula>NOT(ISERROR(SEARCH("Fully Achieved",V66)))</formula>
    </cfRule>
  </conditionalFormatting>
  <conditionalFormatting sqref="V66 V68:V69 V71:V72 V75:V77 V79:V82 V84:V86">
    <cfRule type="containsText" dxfId="4663" priority="239" operator="containsText" text="Deferred">
      <formula>NOT(ISERROR(SEARCH("Deferred",V66)))</formula>
    </cfRule>
    <cfRule type="containsText" dxfId="4662" priority="240" operator="containsText" text="Deleted">
      <formula>NOT(ISERROR(SEARCH("Deleted",V66)))</formula>
    </cfRule>
    <cfRule type="containsText" dxfId="4661" priority="241" operator="containsText" text="In Danger of Falling Behind Target">
      <formula>NOT(ISERROR(SEARCH("In Danger of Falling Behind Target",V66)))</formula>
    </cfRule>
    <cfRule type="containsText" dxfId="4660" priority="242" operator="containsText" text="Not yet due">
      <formula>NOT(ISERROR(SEARCH("Not yet due",V66)))</formula>
    </cfRule>
  </conditionalFormatting>
  <conditionalFormatting sqref="V5:V7 V116:V117 V9:V114">
    <cfRule type="containsText" dxfId="4659" priority="236" operator="containsText" text="Fully Achieved">
      <formula>NOT(ISERROR(SEARCH("Fully Achieved",V5)))</formula>
    </cfRule>
    <cfRule type="containsText" dxfId="4658" priority="237" operator="containsText" text="Fully Achieved">
      <formula>NOT(ISERROR(SEARCH("Fully Achieved",V5)))</formula>
    </cfRule>
  </conditionalFormatting>
  <conditionalFormatting sqref="V5:V7 V116:V117 V9:V114">
    <cfRule type="containsText" dxfId="4657" priority="229" operator="containsText" text="Update not Provided">
      <formula>NOT(ISERROR(SEARCH("Update not Provided",V5)))</formula>
    </cfRule>
    <cfRule type="containsText" dxfId="4656" priority="230" operator="containsText" text="Not yet due">
      <formula>NOT(ISERROR(SEARCH("Not yet due",V5)))</formula>
    </cfRule>
    <cfRule type="containsText" dxfId="4655" priority="231" operator="containsText" text="Completed Behind Schedule">
      <formula>NOT(ISERROR(SEARCH("Completed Behind Schedule",V5)))</formula>
    </cfRule>
    <cfRule type="containsText" dxfId="4654" priority="232" operator="containsText" text="Off Target">
      <formula>NOT(ISERROR(SEARCH("Off Target",V5)))</formula>
    </cfRule>
    <cfRule type="containsText" dxfId="4653" priority="233" operator="containsText" text="In Danger of Falling Behind Target">
      <formula>NOT(ISERROR(SEARCH("In Danger of Falling Behind Target",V5)))</formula>
    </cfRule>
    <cfRule type="containsText" dxfId="4652" priority="234" operator="containsText" text="On Track to be Achieved">
      <formula>NOT(ISERROR(SEARCH("On Track to be Achieved",V5)))</formula>
    </cfRule>
    <cfRule type="containsText" dxfId="4651" priority="235" operator="containsText" text="Fully Achieved">
      <formula>NOT(ISERROR(SEARCH("Fully Achieved",V5)))</formula>
    </cfRule>
  </conditionalFormatting>
  <conditionalFormatting sqref="V5:V7 V116:V117 V9:V114">
    <cfRule type="containsText" dxfId="4650" priority="222" operator="containsText" text="Update not Provided">
      <formula>NOT(ISERROR(SEARCH("Update not Provided",V5)))</formula>
    </cfRule>
    <cfRule type="containsText" dxfId="4649" priority="224" operator="containsText" text="Completed Behind Schedule">
      <formula>NOT(ISERROR(SEARCH("Completed Behind Schedule",V5)))</formula>
    </cfRule>
    <cfRule type="containsText" dxfId="4648" priority="225" operator="containsText" text="Off Target">
      <formula>NOT(ISERROR(SEARCH("Off Target",V5)))</formula>
    </cfRule>
    <cfRule type="containsText" dxfId="4647" priority="226" operator="containsText" text="In Danger of Falling Behind Target">
      <formula>NOT(ISERROR(SEARCH("In Danger of Falling Behind Target",V5)))</formula>
    </cfRule>
    <cfRule type="containsText" dxfId="4646" priority="227" operator="containsText" text="On Track to be Achieved">
      <formula>NOT(ISERROR(SEARCH("On Track to be Achieved",V5)))</formula>
    </cfRule>
    <cfRule type="containsText" dxfId="4645" priority="228" operator="containsText" text="Fully Achieved">
      <formula>NOT(ISERROR(SEARCH("Fully Achieved",V5)))</formula>
    </cfRule>
  </conditionalFormatting>
  <conditionalFormatting sqref="V5:V7 V116:V117 V9:V114">
    <cfRule type="containsText" dxfId="4644" priority="207" operator="containsText" text="Not Yet Due">
      <formula>NOT(ISERROR(SEARCH("Not Yet Due",V5)))</formula>
    </cfRule>
    <cfRule type="containsText" dxfId="4643" priority="212" operator="containsText" text="Deferred">
      <formula>NOT(ISERROR(SEARCH("Deferred",V5)))</formula>
    </cfRule>
    <cfRule type="containsText" dxfId="4642" priority="213" operator="containsText" text="Deleted">
      <formula>NOT(ISERROR(SEARCH("Deleted",V5)))</formula>
    </cfRule>
    <cfRule type="containsText" dxfId="4641" priority="218" operator="containsText" text="In Danger of Falling Behind Target">
      <formula>NOT(ISERROR(SEARCH("In Danger of Falling Behind Target",V5)))</formula>
    </cfRule>
    <cfRule type="containsText" dxfId="4640" priority="223" operator="containsText" text="Not yet due">
      <formula>NOT(ISERROR(SEARCH("Not yet due",V5)))</formula>
    </cfRule>
  </conditionalFormatting>
  <conditionalFormatting sqref="V5:V7 V116:V117 V9:V114">
    <cfRule type="containsText" dxfId="4639" priority="221" operator="containsText" text="Not yet due">
      <formula>NOT(ISERROR(SEARCH("Not yet due",V5)))</formula>
    </cfRule>
  </conditionalFormatting>
  <conditionalFormatting sqref="V5:V7 V116:V117 V9:V114">
    <cfRule type="containsText" dxfId="4638" priority="214" operator="containsText" text="Update not Provided">
      <formula>NOT(ISERROR(SEARCH("Update not Provided",V5)))</formula>
    </cfRule>
    <cfRule type="containsText" dxfId="4637" priority="215" operator="containsText" text="Not yet due">
      <formula>NOT(ISERROR(SEARCH("Not yet due",V5)))</formula>
    </cfRule>
    <cfRule type="containsText" dxfId="4636" priority="216" operator="containsText" text="Completed Behind Schedule">
      <formula>NOT(ISERROR(SEARCH("Completed Behind Schedule",V5)))</formula>
    </cfRule>
    <cfRule type="containsText" dxfId="4635" priority="217" operator="containsText" text="Off Target">
      <formula>NOT(ISERROR(SEARCH("Off Target",V5)))</formula>
    </cfRule>
    <cfRule type="containsText" dxfId="4634" priority="219" operator="containsText" text="On Track to be Achieved">
      <formula>NOT(ISERROR(SEARCH("On Track to be Achieved",V5)))</formula>
    </cfRule>
    <cfRule type="containsText" dxfId="4633" priority="220" operator="containsText" text="Fully Achieved">
      <formula>NOT(ISERROR(SEARCH("Fully Achieved",V5)))</formula>
    </cfRule>
  </conditionalFormatting>
  <conditionalFormatting sqref="V5:V7 V116:V117 V9:V114">
    <cfRule type="containsText" dxfId="4632" priority="208" operator="containsText" text="Deferred">
      <formula>NOT(ISERROR(SEARCH("Deferred",V5)))</formula>
    </cfRule>
    <cfRule type="containsText" dxfId="4631" priority="209" operator="containsText" text="Deleted">
      <formula>NOT(ISERROR(SEARCH("Deleted",V5)))</formula>
    </cfRule>
    <cfRule type="containsText" dxfId="4630" priority="210" operator="containsText" text="In Danger of Falling Behind Target">
      <formula>NOT(ISERROR(SEARCH("In Danger of Falling Behind Target",V5)))</formula>
    </cfRule>
    <cfRule type="containsText" dxfId="4629" priority="211" operator="containsText" text="Not yet due">
      <formula>NOT(ISERROR(SEARCH("Not yet due",V5)))</formula>
    </cfRule>
  </conditionalFormatting>
  <conditionalFormatting sqref="H87">
    <cfRule type="containsText" dxfId="4628" priority="205" operator="containsText" text="Fully Achieved">
      <formula>NOT(ISERROR(SEARCH("Fully Achieved",H87)))</formula>
    </cfRule>
    <cfRule type="containsText" dxfId="4627" priority="206" operator="containsText" text="Fully Achieved">
      <formula>NOT(ISERROR(SEARCH("Fully Achieved",H87)))</formula>
    </cfRule>
  </conditionalFormatting>
  <conditionalFormatting sqref="H87">
    <cfRule type="containsText" dxfId="4626" priority="198" operator="containsText" text="Update not Provided">
      <formula>NOT(ISERROR(SEARCH("Update not Provided",H87)))</formula>
    </cfRule>
    <cfRule type="containsText" dxfId="4625" priority="199" operator="containsText" text="Not yet due">
      <formula>NOT(ISERROR(SEARCH("Not yet due",H87)))</formula>
    </cfRule>
    <cfRule type="containsText" dxfId="4624" priority="200" operator="containsText" text="Completed Behind Schedule">
      <formula>NOT(ISERROR(SEARCH("Completed Behind Schedule",H87)))</formula>
    </cfRule>
    <cfRule type="containsText" dxfId="4623" priority="201" operator="containsText" text="Off Target">
      <formula>NOT(ISERROR(SEARCH("Off Target",H87)))</formula>
    </cfRule>
    <cfRule type="containsText" dxfId="4622" priority="202" operator="containsText" text="In Danger of Falling Behind Target">
      <formula>NOT(ISERROR(SEARCH("In Danger of Falling Behind Target",H87)))</formula>
    </cfRule>
    <cfRule type="containsText" dxfId="4621" priority="203" operator="containsText" text="On Track to be Achieved">
      <formula>NOT(ISERROR(SEARCH("On Track to be Achieved",H87)))</formula>
    </cfRule>
    <cfRule type="containsText" dxfId="4620" priority="204" operator="containsText" text="Fully Achieved">
      <formula>NOT(ISERROR(SEARCH("Fully Achieved",H87)))</formula>
    </cfRule>
  </conditionalFormatting>
  <conditionalFormatting sqref="H87">
    <cfRule type="containsText" dxfId="4619" priority="192" operator="containsText" text="Update not Provided">
      <formula>NOT(ISERROR(SEARCH("Update not Provided",H87)))</formula>
    </cfRule>
    <cfRule type="containsText" dxfId="4618" priority="193" operator="containsText" text="Completed Behind Schedule">
      <formula>NOT(ISERROR(SEARCH("Completed Behind Schedule",H87)))</formula>
    </cfRule>
    <cfRule type="containsText" dxfId="4617" priority="194" operator="containsText" text="Off Target">
      <formula>NOT(ISERROR(SEARCH("Off Target",H87)))</formula>
    </cfRule>
    <cfRule type="containsText" dxfId="4616" priority="195" operator="containsText" text="In Danger of Falling Behind Target">
      <formula>NOT(ISERROR(SEARCH("In Danger of Falling Behind Target",H87)))</formula>
    </cfRule>
    <cfRule type="containsText" dxfId="4615" priority="196" operator="containsText" text="On Track to be Achieved">
      <formula>NOT(ISERROR(SEARCH("On Track to be Achieved",H87)))</formula>
    </cfRule>
    <cfRule type="containsText" dxfId="4614" priority="197" operator="containsText" text="Fully Achieved">
      <formula>NOT(ISERROR(SEARCH("Fully Achieved",H87)))</formula>
    </cfRule>
  </conditionalFormatting>
  <conditionalFormatting sqref="H87">
    <cfRule type="containsText" dxfId="4613" priority="187" operator="containsText" text="Not Yet Due">
      <formula>NOT(ISERROR(SEARCH("Not Yet Due",H87)))</formula>
    </cfRule>
    <cfRule type="containsText" dxfId="4612" priority="188" operator="containsText" text="Deferred">
      <formula>NOT(ISERROR(SEARCH("Deferred",H87)))</formula>
    </cfRule>
    <cfRule type="containsText" dxfId="4611" priority="189" operator="containsText" text="Deleted">
      <formula>NOT(ISERROR(SEARCH("Deleted",H87)))</formula>
    </cfRule>
    <cfRule type="containsText" dxfId="4610" priority="190" operator="containsText" text="In Danger of Falling Behind Target">
      <formula>NOT(ISERROR(SEARCH("In Danger of Falling Behind Target",H87)))</formula>
    </cfRule>
    <cfRule type="containsText" dxfId="4609" priority="191" operator="containsText" text="Not yet due">
      <formula>NOT(ISERROR(SEARCH("Not yet due",H87)))</formula>
    </cfRule>
  </conditionalFormatting>
  <conditionalFormatting sqref="H87">
    <cfRule type="containsText" dxfId="4608" priority="186" operator="containsText" text="Not yet due">
      <formula>NOT(ISERROR(SEARCH("Not yet due",H87)))</formula>
    </cfRule>
  </conditionalFormatting>
  <conditionalFormatting sqref="H87">
    <cfRule type="containsText" dxfId="4607" priority="180" operator="containsText" text="Update not Provided">
      <formula>NOT(ISERROR(SEARCH("Update not Provided",H87)))</formula>
    </cfRule>
    <cfRule type="containsText" dxfId="4606" priority="181" operator="containsText" text="Not yet due">
      <formula>NOT(ISERROR(SEARCH("Not yet due",H87)))</formula>
    </cfRule>
    <cfRule type="containsText" dxfId="4605" priority="182" operator="containsText" text="Completed Behind Schedule">
      <formula>NOT(ISERROR(SEARCH("Completed Behind Schedule",H87)))</formula>
    </cfRule>
    <cfRule type="containsText" dxfId="4604" priority="183" operator="containsText" text="Off Target">
      <formula>NOT(ISERROR(SEARCH("Off Target",H87)))</formula>
    </cfRule>
    <cfRule type="containsText" dxfId="4603" priority="184" operator="containsText" text="On Track to be Achieved">
      <formula>NOT(ISERROR(SEARCH("On Track to be Achieved",H87)))</formula>
    </cfRule>
    <cfRule type="containsText" dxfId="4602" priority="185" operator="containsText" text="Fully Achieved">
      <formula>NOT(ISERROR(SEARCH("Fully Achieved",H87)))</formula>
    </cfRule>
  </conditionalFormatting>
  <conditionalFormatting sqref="H87">
    <cfRule type="containsText" dxfId="4601" priority="176" operator="containsText" text="Deferred">
      <formula>NOT(ISERROR(SEARCH("Deferred",H87)))</formula>
    </cfRule>
    <cfRule type="containsText" dxfId="4600" priority="177" operator="containsText" text="Deleted">
      <formula>NOT(ISERROR(SEARCH("Deleted",H87)))</formula>
    </cfRule>
    <cfRule type="containsText" dxfId="4599" priority="178" operator="containsText" text="In Danger of Falling Behind Target">
      <formula>NOT(ISERROR(SEARCH("In Danger of Falling Behind Target",H87)))</formula>
    </cfRule>
    <cfRule type="containsText" dxfId="4598" priority="179" operator="containsText" text="Not yet due">
      <formula>NOT(ISERROR(SEARCH("Not yet due",H87)))</formula>
    </cfRule>
  </conditionalFormatting>
  <conditionalFormatting sqref="H64">
    <cfRule type="containsText" dxfId="4597" priority="174" operator="containsText" text="Fully Achieved">
      <formula>NOT(ISERROR(SEARCH("Fully Achieved",H64)))</formula>
    </cfRule>
    <cfRule type="containsText" dxfId="4596" priority="175" operator="containsText" text="Fully Achieved">
      <formula>NOT(ISERROR(SEARCH("Fully Achieved",H64)))</formula>
    </cfRule>
  </conditionalFormatting>
  <conditionalFormatting sqref="H64">
    <cfRule type="containsText" dxfId="4595" priority="167" operator="containsText" text="Update not Provided">
      <formula>NOT(ISERROR(SEARCH("Update not Provided",H64)))</formula>
    </cfRule>
    <cfRule type="containsText" dxfId="4594" priority="168" operator="containsText" text="Not yet due">
      <formula>NOT(ISERROR(SEARCH("Not yet due",H64)))</formula>
    </cfRule>
    <cfRule type="containsText" dxfId="4593" priority="169" operator="containsText" text="Completed Behind Schedule">
      <formula>NOT(ISERROR(SEARCH("Completed Behind Schedule",H64)))</formula>
    </cfRule>
    <cfRule type="containsText" dxfId="4592" priority="170" operator="containsText" text="Off Target">
      <formula>NOT(ISERROR(SEARCH("Off Target",H64)))</formula>
    </cfRule>
    <cfRule type="containsText" dxfId="4591" priority="171" operator="containsText" text="In Danger of Falling Behind Target">
      <formula>NOT(ISERROR(SEARCH("In Danger of Falling Behind Target",H64)))</formula>
    </cfRule>
    <cfRule type="containsText" dxfId="4590" priority="172" operator="containsText" text="On Track to be Achieved">
      <formula>NOT(ISERROR(SEARCH("On Track to be Achieved",H64)))</formula>
    </cfRule>
    <cfRule type="containsText" dxfId="4589" priority="173" operator="containsText" text="Fully Achieved">
      <formula>NOT(ISERROR(SEARCH("Fully Achieved",H64)))</formula>
    </cfRule>
  </conditionalFormatting>
  <conditionalFormatting sqref="H64">
    <cfRule type="containsText" dxfId="4588" priority="161" operator="containsText" text="Update not Provided">
      <formula>NOT(ISERROR(SEARCH("Update not Provided",H64)))</formula>
    </cfRule>
    <cfRule type="containsText" dxfId="4587" priority="162" operator="containsText" text="Completed Behind Schedule">
      <formula>NOT(ISERROR(SEARCH("Completed Behind Schedule",H64)))</formula>
    </cfRule>
    <cfRule type="containsText" dxfId="4586" priority="163" operator="containsText" text="Off Target">
      <formula>NOT(ISERROR(SEARCH("Off Target",H64)))</formula>
    </cfRule>
    <cfRule type="containsText" dxfId="4585" priority="164" operator="containsText" text="In Danger of Falling Behind Target">
      <formula>NOT(ISERROR(SEARCH("In Danger of Falling Behind Target",H64)))</formula>
    </cfRule>
    <cfRule type="containsText" dxfId="4584" priority="165" operator="containsText" text="On Track to be Achieved">
      <formula>NOT(ISERROR(SEARCH("On Track to be Achieved",H64)))</formula>
    </cfRule>
    <cfRule type="containsText" dxfId="4583" priority="166" operator="containsText" text="Fully Achieved">
      <formula>NOT(ISERROR(SEARCH("Fully Achieved",H64)))</formula>
    </cfRule>
  </conditionalFormatting>
  <conditionalFormatting sqref="H64">
    <cfRule type="containsText" dxfId="4582" priority="156" operator="containsText" text="Not Yet Due">
      <formula>NOT(ISERROR(SEARCH("Not Yet Due",H64)))</formula>
    </cfRule>
    <cfRule type="containsText" dxfId="4581" priority="157" operator="containsText" text="Deferred">
      <formula>NOT(ISERROR(SEARCH("Deferred",H64)))</formula>
    </cfRule>
    <cfRule type="containsText" dxfId="4580" priority="158" operator="containsText" text="Deleted">
      <formula>NOT(ISERROR(SEARCH("Deleted",H64)))</formula>
    </cfRule>
    <cfRule type="containsText" dxfId="4579" priority="159" operator="containsText" text="In Danger of Falling Behind Target">
      <formula>NOT(ISERROR(SEARCH("In Danger of Falling Behind Target",H64)))</formula>
    </cfRule>
    <cfRule type="containsText" dxfId="4578" priority="160" operator="containsText" text="Not yet due">
      <formula>NOT(ISERROR(SEARCH("Not yet due",H64)))</formula>
    </cfRule>
  </conditionalFormatting>
  <conditionalFormatting sqref="H64">
    <cfRule type="containsText" dxfId="4577" priority="155" operator="containsText" text="Not yet due">
      <formula>NOT(ISERROR(SEARCH("Not yet due",H64)))</formula>
    </cfRule>
  </conditionalFormatting>
  <conditionalFormatting sqref="H64">
    <cfRule type="containsText" dxfId="4576" priority="149" operator="containsText" text="Update not Provided">
      <formula>NOT(ISERROR(SEARCH("Update not Provided",H64)))</formula>
    </cfRule>
    <cfRule type="containsText" dxfId="4575" priority="150" operator="containsText" text="Not yet due">
      <formula>NOT(ISERROR(SEARCH("Not yet due",H64)))</formula>
    </cfRule>
    <cfRule type="containsText" dxfId="4574" priority="151" operator="containsText" text="Completed Behind Schedule">
      <formula>NOT(ISERROR(SEARCH("Completed Behind Schedule",H64)))</formula>
    </cfRule>
    <cfRule type="containsText" dxfId="4573" priority="152" operator="containsText" text="Off Target">
      <formula>NOT(ISERROR(SEARCH("Off Target",H64)))</formula>
    </cfRule>
    <cfRule type="containsText" dxfId="4572" priority="153" operator="containsText" text="On Track to be Achieved">
      <formula>NOT(ISERROR(SEARCH("On Track to be Achieved",H64)))</formula>
    </cfRule>
    <cfRule type="containsText" dxfId="4571" priority="154" operator="containsText" text="Fully Achieved">
      <formula>NOT(ISERROR(SEARCH("Fully Achieved",H64)))</formula>
    </cfRule>
  </conditionalFormatting>
  <conditionalFormatting sqref="H64">
    <cfRule type="containsText" dxfId="4570" priority="145" operator="containsText" text="Deferred">
      <formula>NOT(ISERROR(SEARCH("Deferred",H64)))</formula>
    </cfRule>
    <cfRule type="containsText" dxfId="4569" priority="146" operator="containsText" text="Deleted">
      <formula>NOT(ISERROR(SEARCH("Deleted",H64)))</formula>
    </cfRule>
    <cfRule type="containsText" dxfId="4568" priority="147" operator="containsText" text="In Danger of Falling Behind Target">
      <formula>NOT(ISERROR(SEARCH("In Danger of Falling Behind Target",H64)))</formula>
    </cfRule>
    <cfRule type="containsText" dxfId="4567" priority="148" operator="containsText" text="Not yet due">
      <formula>NOT(ISERROR(SEARCH("Not yet due",H64)))</formula>
    </cfRule>
  </conditionalFormatting>
  <conditionalFormatting sqref="H64">
    <cfRule type="containsText" dxfId="4566" priority="143" operator="containsText" text="Fully Achieved">
      <formula>NOT(ISERROR(SEARCH("Fully Achieved",H64)))</formula>
    </cfRule>
    <cfRule type="containsText" dxfId="4565" priority="144" operator="containsText" text="Fully Achieved">
      <formula>NOT(ISERROR(SEARCH("Fully Achieved",H64)))</formula>
    </cfRule>
  </conditionalFormatting>
  <conditionalFormatting sqref="H64">
    <cfRule type="containsText" dxfId="4564" priority="136" operator="containsText" text="Update not Provided">
      <formula>NOT(ISERROR(SEARCH("Update not Provided",H64)))</formula>
    </cfRule>
    <cfRule type="containsText" dxfId="4563" priority="137" operator="containsText" text="Not yet due">
      <formula>NOT(ISERROR(SEARCH("Not yet due",H64)))</formula>
    </cfRule>
    <cfRule type="containsText" dxfId="4562" priority="138" operator="containsText" text="Completed Behind Schedule">
      <formula>NOT(ISERROR(SEARCH("Completed Behind Schedule",H64)))</formula>
    </cfRule>
    <cfRule type="containsText" dxfId="4561" priority="139" operator="containsText" text="Off Target">
      <formula>NOT(ISERROR(SEARCH("Off Target",H64)))</formula>
    </cfRule>
    <cfRule type="containsText" dxfId="4560" priority="140" operator="containsText" text="In Danger of Falling Behind Target">
      <formula>NOT(ISERROR(SEARCH("In Danger of Falling Behind Target",H64)))</formula>
    </cfRule>
    <cfRule type="containsText" dxfId="4559" priority="141" operator="containsText" text="On Track to be Achieved">
      <formula>NOT(ISERROR(SEARCH("On Track to be Achieved",H64)))</formula>
    </cfRule>
    <cfRule type="containsText" dxfId="4558" priority="142" operator="containsText" text="Fully Achieved">
      <formula>NOT(ISERROR(SEARCH("Fully Achieved",H64)))</formula>
    </cfRule>
  </conditionalFormatting>
  <conditionalFormatting sqref="H64">
    <cfRule type="containsText" dxfId="4557" priority="130" operator="containsText" text="Update not Provided">
      <formula>NOT(ISERROR(SEARCH("Update not Provided",H64)))</formula>
    </cfRule>
    <cfRule type="containsText" dxfId="4556" priority="131" operator="containsText" text="Completed Behind Schedule">
      <formula>NOT(ISERROR(SEARCH("Completed Behind Schedule",H64)))</formula>
    </cfRule>
    <cfRule type="containsText" dxfId="4555" priority="132" operator="containsText" text="Off Target">
      <formula>NOT(ISERROR(SEARCH("Off Target",H64)))</formula>
    </cfRule>
    <cfRule type="containsText" dxfId="4554" priority="133" operator="containsText" text="In Danger of Falling Behind Target">
      <formula>NOT(ISERROR(SEARCH("In Danger of Falling Behind Target",H64)))</formula>
    </cfRule>
    <cfRule type="containsText" dxfId="4553" priority="134" operator="containsText" text="On Track to be Achieved">
      <formula>NOT(ISERROR(SEARCH("On Track to be Achieved",H64)))</formula>
    </cfRule>
    <cfRule type="containsText" dxfId="4552" priority="135" operator="containsText" text="Fully Achieved">
      <formula>NOT(ISERROR(SEARCH("Fully Achieved",H64)))</formula>
    </cfRule>
  </conditionalFormatting>
  <conditionalFormatting sqref="H64">
    <cfRule type="containsText" dxfId="4551" priority="125" operator="containsText" text="Not Yet Due">
      <formula>NOT(ISERROR(SEARCH("Not Yet Due",H64)))</formula>
    </cfRule>
    <cfRule type="containsText" dxfId="4550" priority="126" operator="containsText" text="Deferred">
      <formula>NOT(ISERROR(SEARCH("Deferred",H64)))</formula>
    </cfRule>
    <cfRule type="containsText" dxfId="4549" priority="127" operator="containsText" text="Deleted">
      <formula>NOT(ISERROR(SEARCH("Deleted",H64)))</formula>
    </cfRule>
    <cfRule type="containsText" dxfId="4548" priority="128" operator="containsText" text="In Danger of Falling Behind Target">
      <formula>NOT(ISERROR(SEARCH("In Danger of Falling Behind Target",H64)))</formula>
    </cfRule>
    <cfRule type="containsText" dxfId="4547" priority="129" operator="containsText" text="Not yet due">
      <formula>NOT(ISERROR(SEARCH("Not yet due",H64)))</formula>
    </cfRule>
  </conditionalFormatting>
  <conditionalFormatting sqref="H64">
    <cfRule type="containsText" dxfId="4546" priority="124" operator="containsText" text="Not yet due">
      <formula>NOT(ISERROR(SEARCH("Not yet due",H64)))</formula>
    </cfRule>
  </conditionalFormatting>
  <conditionalFormatting sqref="H64">
    <cfRule type="containsText" dxfId="4545" priority="118" operator="containsText" text="Update not Provided">
      <formula>NOT(ISERROR(SEARCH("Update not Provided",H64)))</formula>
    </cfRule>
    <cfRule type="containsText" dxfId="4544" priority="119" operator="containsText" text="Not yet due">
      <formula>NOT(ISERROR(SEARCH("Not yet due",H64)))</formula>
    </cfRule>
    <cfRule type="containsText" dxfId="4543" priority="120" operator="containsText" text="Completed Behind Schedule">
      <formula>NOT(ISERROR(SEARCH("Completed Behind Schedule",H64)))</formula>
    </cfRule>
    <cfRule type="containsText" dxfId="4542" priority="121" operator="containsText" text="Off Target">
      <formula>NOT(ISERROR(SEARCH("Off Target",H64)))</formula>
    </cfRule>
    <cfRule type="containsText" dxfId="4541" priority="122" operator="containsText" text="On Track to be Achieved">
      <formula>NOT(ISERROR(SEARCH("On Track to be Achieved",H64)))</formula>
    </cfRule>
    <cfRule type="containsText" dxfId="4540" priority="123" operator="containsText" text="Fully Achieved">
      <formula>NOT(ISERROR(SEARCH("Fully Achieved",H64)))</formula>
    </cfRule>
  </conditionalFormatting>
  <conditionalFormatting sqref="H64">
    <cfRule type="containsText" dxfId="4539" priority="114" operator="containsText" text="Deferred">
      <formula>NOT(ISERROR(SEARCH("Deferred",H64)))</formula>
    </cfRule>
    <cfRule type="containsText" dxfId="4538" priority="115" operator="containsText" text="Deleted">
      <formula>NOT(ISERROR(SEARCH("Deleted",H64)))</formula>
    </cfRule>
    <cfRule type="containsText" dxfId="4537" priority="116" operator="containsText" text="In Danger of Falling Behind Target">
      <formula>NOT(ISERROR(SEARCH("In Danger of Falling Behind Target",H64)))</formula>
    </cfRule>
    <cfRule type="containsText" dxfId="4536" priority="117" operator="containsText" text="Not yet due">
      <formula>NOT(ISERROR(SEARCH("Not yet due",H64)))</formula>
    </cfRule>
  </conditionalFormatting>
  <conditionalFormatting sqref="M87">
    <cfRule type="containsText" dxfId="4535" priority="112" operator="containsText" text="Fully Achieved">
      <formula>NOT(ISERROR(SEARCH("Fully Achieved",M87)))</formula>
    </cfRule>
    <cfRule type="containsText" dxfId="4534" priority="113" operator="containsText" text="Fully Achieved">
      <formula>NOT(ISERROR(SEARCH("Fully Achieved",M87)))</formula>
    </cfRule>
  </conditionalFormatting>
  <conditionalFormatting sqref="M87">
    <cfRule type="containsText" dxfId="4533" priority="105" operator="containsText" text="Update not Provided">
      <formula>NOT(ISERROR(SEARCH("Update not Provided",M87)))</formula>
    </cfRule>
    <cfRule type="containsText" dxfId="4532" priority="106" operator="containsText" text="Not yet due">
      <formula>NOT(ISERROR(SEARCH("Not yet due",M87)))</formula>
    </cfRule>
    <cfRule type="containsText" dxfId="4531" priority="107" operator="containsText" text="Completed Behind Schedule">
      <formula>NOT(ISERROR(SEARCH("Completed Behind Schedule",M87)))</formula>
    </cfRule>
    <cfRule type="containsText" dxfId="4530" priority="108" operator="containsText" text="Off Target">
      <formula>NOT(ISERROR(SEARCH("Off Target",M87)))</formula>
    </cfRule>
    <cfRule type="containsText" dxfId="4529" priority="109" operator="containsText" text="In Danger of Falling Behind Target">
      <formula>NOT(ISERROR(SEARCH("In Danger of Falling Behind Target",M87)))</formula>
    </cfRule>
    <cfRule type="containsText" dxfId="4528" priority="110" operator="containsText" text="On Track to be Achieved">
      <formula>NOT(ISERROR(SEARCH("On Track to be Achieved",M87)))</formula>
    </cfRule>
    <cfRule type="containsText" dxfId="4527" priority="111" operator="containsText" text="Fully Achieved">
      <formula>NOT(ISERROR(SEARCH("Fully Achieved",M87)))</formula>
    </cfRule>
  </conditionalFormatting>
  <conditionalFormatting sqref="M87">
    <cfRule type="containsText" dxfId="4526" priority="98" operator="containsText" text="Update not Provided">
      <formula>NOT(ISERROR(SEARCH("Update not Provided",M87)))</formula>
    </cfRule>
    <cfRule type="containsText" dxfId="4525" priority="100" operator="containsText" text="Completed Behind Schedule">
      <formula>NOT(ISERROR(SEARCH("Completed Behind Schedule",M87)))</formula>
    </cfRule>
    <cfRule type="containsText" dxfId="4524" priority="101" operator="containsText" text="Off Target">
      <formula>NOT(ISERROR(SEARCH("Off Target",M87)))</formula>
    </cfRule>
    <cfRule type="containsText" dxfId="4523" priority="102" operator="containsText" text="In Danger of Falling Behind Target">
      <formula>NOT(ISERROR(SEARCH("In Danger of Falling Behind Target",M87)))</formula>
    </cfRule>
    <cfRule type="containsText" dxfId="4522" priority="103" operator="containsText" text="On Track to be Achieved">
      <formula>NOT(ISERROR(SEARCH("On Track to be Achieved",M87)))</formula>
    </cfRule>
    <cfRule type="containsText" dxfId="4521" priority="104" operator="containsText" text="Fully Achieved">
      <formula>NOT(ISERROR(SEARCH("Fully Achieved",M87)))</formula>
    </cfRule>
  </conditionalFormatting>
  <conditionalFormatting sqref="M87">
    <cfRule type="containsText" dxfId="4520" priority="83" operator="containsText" text="Not Yet Due">
      <formula>NOT(ISERROR(SEARCH("Not Yet Due",M87)))</formula>
    </cfRule>
    <cfRule type="containsText" dxfId="4519" priority="88" operator="containsText" text="Deferred">
      <formula>NOT(ISERROR(SEARCH("Deferred",M87)))</formula>
    </cfRule>
    <cfRule type="containsText" dxfId="4518" priority="89" operator="containsText" text="Deleted">
      <formula>NOT(ISERROR(SEARCH("Deleted",M87)))</formula>
    </cfRule>
    <cfRule type="containsText" dxfId="4517" priority="94" operator="containsText" text="In Danger of Falling Behind Target">
      <formula>NOT(ISERROR(SEARCH("In Danger of Falling Behind Target",M87)))</formula>
    </cfRule>
    <cfRule type="containsText" dxfId="4516" priority="99" operator="containsText" text="Not yet due">
      <formula>NOT(ISERROR(SEARCH("Not yet due",M87)))</formula>
    </cfRule>
  </conditionalFormatting>
  <conditionalFormatting sqref="M87">
    <cfRule type="containsText" dxfId="4515" priority="97" operator="containsText" text="Not yet due">
      <formula>NOT(ISERROR(SEARCH("Not yet due",M87)))</formula>
    </cfRule>
  </conditionalFormatting>
  <conditionalFormatting sqref="M87">
    <cfRule type="containsText" dxfId="4514" priority="90" operator="containsText" text="Update not Provided">
      <formula>NOT(ISERROR(SEARCH("Update not Provided",M87)))</formula>
    </cfRule>
    <cfRule type="containsText" dxfId="4513" priority="91" operator="containsText" text="Not yet due">
      <formula>NOT(ISERROR(SEARCH("Not yet due",M87)))</formula>
    </cfRule>
    <cfRule type="containsText" dxfId="4512" priority="92" operator="containsText" text="Completed Behind Schedule">
      <formula>NOT(ISERROR(SEARCH("Completed Behind Schedule",M87)))</formula>
    </cfRule>
    <cfRule type="containsText" dxfId="4511" priority="93" operator="containsText" text="Off Target">
      <formula>NOT(ISERROR(SEARCH("Off Target",M87)))</formula>
    </cfRule>
    <cfRule type="containsText" dxfId="4510" priority="95" operator="containsText" text="On Track to be Achieved">
      <formula>NOT(ISERROR(SEARCH("On Track to be Achieved",M87)))</formula>
    </cfRule>
    <cfRule type="containsText" dxfId="4509" priority="96" operator="containsText" text="Fully Achieved">
      <formula>NOT(ISERROR(SEARCH("Fully Achieved",M87)))</formula>
    </cfRule>
  </conditionalFormatting>
  <conditionalFormatting sqref="M87">
    <cfRule type="containsText" dxfId="4508" priority="84" operator="containsText" text="Deferred">
      <formula>NOT(ISERROR(SEARCH("Deferred",M87)))</formula>
    </cfRule>
    <cfRule type="containsText" dxfId="4507" priority="85" operator="containsText" text="Deleted">
      <formula>NOT(ISERROR(SEARCH("Deleted",M87)))</formula>
    </cfRule>
    <cfRule type="containsText" dxfId="4506" priority="86" operator="containsText" text="In Danger of Falling Behind Target">
      <formula>NOT(ISERROR(SEARCH("In Danger of Falling Behind Target",M87)))</formula>
    </cfRule>
    <cfRule type="containsText" dxfId="4505" priority="87" operator="containsText" text="Not yet due">
      <formula>NOT(ISERROR(SEARCH("Not yet due",M87)))</formula>
    </cfRule>
  </conditionalFormatting>
  <conditionalFormatting sqref="V4:V7 V9:V123">
    <cfRule type="containsText" dxfId="4504" priority="51" operator="containsText" text="Target Partially Met">
      <formula>NOT(ISERROR(SEARCH("Target Partially Met",V4)))</formula>
    </cfRule>
    <cfRule type="containsText" dxfId="4503" priority="1061" operator="containsText" text="Deleted">
      <formula>NOT(ISERROR(SEARCH("Deleted",V4)))</formula>
    </cfRule>
    <cfRule type="containsText" dxfId="4502" priority="1062" operator="containsText" text="Deferred">
      <formula>NOT(ISERROR(SEARCH("Deferred",V4)))</formula>
    </cfRule>
    <cfRule type="containsText" dxfId="4501" priority="1063" operator="containsText" text="Completion Date Within Reasonable Tolerance">
      <formula>NOT(ISERROR(SEARCH("Completion Date Within Reasonable Tolerance",V4)))</formula>
    </cfRule>
    <cfRule type="containsText" dxfId="4500" priority="1064" operator="containsText" text="Completed Significantly After Target Deadline">
      <formula>NOT(ISERROR(SEARCH("Completed Significantly After Target Deadline",V4)))</formula>
    </cfRule>
    <cfRule type="containsText" dxfId="4499" priority="1540" operator="containsText" text="Numerical Outturn Within 10% Tolerance">
      <formula>NOT(ISERROR(SEARCH("Numerical Outturn Within 10% Tolerance",V4)))</formula>
    </cfRule>
    <cfRule type="containsText" dxfId="4498" priority="1541" operator="containsText" text="Numerical Outturn Within 5% Tolerance">
      <formula>NOT(ISERROR(SEARCH("Numerical Outturn Within 5% Tolerance",V4)))</formula>
    </cfRule>
    <cfRule type="containsText" dxfId="4497" priority="1542" operator="containsText" text="Target Achieved / Exceeded">
      <formula>NOT(ISERROR(SEARCH("Target Achieved / Exceeded",V4)))</formula>
    </cfRule>
    <cfRule type="containsText" dxfId="4496" priority="1543" operator="containsText" text="Full Update Not Yet Available">
      <formula>NOT(ISERROR(SEARCH("Full Update Not Yet Available",V4)))</formula>
    </cfRule>
    <cfRule type="containsText" dxfId="4495" priority="1544" operator="containsText" text="Full Update Not Yet Available">
      <formula>NOT(ISERROR(SEARCH("Full Update Not Yet Available",V4)))</formula>
    </cfRule>
    <cfRule type="containsText" dxfId="4494" priority="1547" operator="containsText" text="Update not Provided">
      <formula>NOT(ISERROR(SEARCH("Update not Provided",V4)))</formula>
    </cfRule>
    <cfRule type="containsText" dxfId="4493" priority="1548" operator="containsText" text="Not yet due">
      <formula>NOT(ISERROR(SEARCH("Not yet due",V4)))</formula>
    </cfRule>
    <cfRule type="containsText" dxfId="4492" priority="1549" operator="containsText" text="Completed Behind Schedule">
      <formula>NOT(ISERROR(SEARCH("Completed Behind Schedule",V4)))</formula>
    </cfRule>
    <cfRule type="containsText" dxfId="4491" priority="1550" operator="containsText" text="Off Target">
      <formula>NOT(ISERROR(SEARCH("Off Target",V4)))</formula>
    </cfRule>
    <cfRule type="containsText" dxfId="4490" priority="1551" operator="containsText" text="In Danger of Falling Behind Target">
      <formula>NOT(ISERROR(SEARCH("In Danger of Falling Behind Target",V4)))</formula>
    </cfRule>
    <cfRule type="containsText" dxfId="4489" priority="1552" operator="containsText" text="On Track to be Achieved">
      <formula>NOT(ISERROR(SEARCH("On Track to be Achieved",V4)))</formula>
    </cfRule>
    <cfRule type="containsText" dxfId="4488" priority="1553" operator="containsText" text="Fully Achieved">
      <formula>NOT(ISERROR(SEARCH("Fully Achieved",V4)))</formula>
    </cfRule>
    <cfRule type="containsText" dxfId="4487" priority="1554" operator="containsText" text="Fully Achieved">
      <formula>NOT(ISERROR(SEARCH("Fully Achieved",V4)))</formula>
    </cfRule>
    <cfRule type="containsText" dxfId="4486" priority="1555" operator="containsText" text="Fully Achieved">
      <formula>NOT(ISERROR(SEARCH("Fully Achieved",V4)))</formula>
    </cfRule>
  </conditionalFormatting>
  <conditionalFormatting sqref="V8">
    <cfRule type="containsText" dxfId="4485" priority="31" operator="containsText" text="Fully Achieved">
      <formula>NOT(ISERROR(SEARCH("Fully Achieved",V8)))</formula>
    </cfRule>
    <cfRule type="containsText" dxfId="4484" priority="32" operator="containsText" text="Fully Achieved">
      <formula>NOT(ISERROR(SEARCH("Fully Achieved",V8)))</formula>
    </cfRule>
  </conditionalFormatting>
  <conditionalFormatting sqref="V8">
    <cfRule type="containsText" dxfId="4483" priority="24" operator="containsText" text="Update not Provided">
      <formula>NOT(ISERROR(SEARCH("Update not Provided",V8)))</formula>
    </cfRule>
    <cfRule type="containsText" dxfId="4482" priority="25" operator="containsText" text="Not yet due">
      <formula>NOT(ISERROR(SEARCH("Not yet due",V8)))</formula>
    </cfRule>
    <cfRule type="containsText" dxfId="4481" priority="26" operator="containsText" text="Completed Behind Schedule">
      <formula>NOT(ISERROR(SEARCH("Completed Behind Schedule",V8)))</formula>
    </cfRule>
    <cfRule type="containsText" dxfId="4480" priority="27" operator="containsText" text="Off Target">
      <formula>NOT(ISERROR(SEARCH("Off Target",V8)))</formula>
    </cfRule>
    <cfRule type="containsText" dxfId="4479" priority="28" operator="containsText" text="In Danger of Falling Behind Target">
      <formula>NOT(ISERROR(SEARCH("In Danger of Falling Behind Target",V8)))</formula>
    </cfRule>
    <cfRule type="containsText" dxfId="4478" priority="29" operator="containsText" text="On Track to be Achieved">
      <formula>NOT(ISERROR(SEARCH("On Track to be Achieved",V8)))</formula>
    </cfRule>
    <cfRule type="containsText" dxfId="4477" priority="30" operator="containsText" text="Fully Achieved">
      <formula>NOT(ISERROR(SEARCH("Fully Achieved",V8)))</formula>
    </cfRule>
  </conditionalFormatting>
  <conditionalFormatting sqref="V8">
    <cfRule type="containsText" dxfId="4476" priority="17" operator="containsText" text="Update not Provided">
      <formula>NOT(ISERROR(SEARCH("Update not Provided",V8)))</formula>
    </cfRule>
    <cfRule type="containsText" dxfId="4475" priority="19" operator="containsText" text="Completed Behind Schedule">
      <formula>NOT(ISERROR(SEARCH("Completed Behind Schedule",V8)))</formula>
    </cfRule>
    <cfRule type="containsText" dxfId="4474" priority="20" operator="containsText" text="Off Target">
      <formula>NOT(ISERROR(SEARCH("Off Target",V8)))</formula>
    </cfRule>
    <cfRule type="containsText" dxfId="4473" priority="21" operator="containsText" text="In Danger of Falling Behind Target">
      <formula>NOT(ISERROR(SEARCH("In Danger of Falling Behind Target",V8)))</formula>
    </cfRule>
    <cfRule type="containsText" dxfId="4472" priority="22" operator="containsText" text="On Track to be Achieved">
      <formula>NOT(ISERROR(SEARCH("On Track to be Achieved",V8)))</formula>
    </cfRule>
    <cfRule type="containsText" dxfId="4471" priority="23" operator="containsText" text="Fully Achieved">
      <formula>NOT(ISERROR(SEARCH("Fully Achieved",V8)))</formula>
    </cfRule>
  </conditionalFormatting>
  <conditionalFormatting sqref="V8">
    <cfRule type="containsText" dxfId="4470" priority="2" operator="containsText" text="Not Yet Due">
      <formula>NOT(ISERROR(SEARCH("Not Yet Due",V8)))</formula>
    </cfRule>
    <cfRule type="containsText" dxfId="4469" priority="7" operator="containsText" text="Deferred">
      <formula>NOT(ISERROR(SEARCH("Deferred",V8)))</formula>
    </cfRule>
    <cfRule type="containsText" dxfId="4468" priority="8" operator="containsText" text="Deleted">
      <formula>NOT(ISERROR(SEARCH("Deleted",V8)))</formula>
    </cfRule>
    <cfRule type="containsText" dxfId="4467" priority="13" operator="containsText" text="In Danger of Falling Behind Target">
      <formula>NOT(ISERROR(SEARCH("In Danger of Falling Behind Target",V8)))</formula>
    </cfRule>
    <cfRule type="containsText" dxfId="4466" priority="18" operator="containsText" text="Not yet due">
      <formula>NOT(ISERROR(SEARCH("Not yet due",V8)))</formula>
    </cfRule>
  </conditionalFormatting>
  <conditionalFormatting sqref="V8">
    <cfRule type="containsText" dxfId="4465" priority="16" operator="containsText" text="Not yet due">
      <formula>NOT(ISERROR(SEARCH("Not yet due",V8)))</formula>
    </cfRule>
  </conditionalFormatting>
  <conditionalFormatting sqref="V8">
    <cfRule type="containsText" dxfId="4464" priority="9" operator="containsText" text="Update not Provided">
      <formula>NOT(ISERROR(SEARCH("Update not Provided",V8)))</formula>
    </cfRule>
    <cfRule type="containsText" dxfId="4463" priority="10" operator="containsText" text="Not yet due">
      <formula>NOT(ISERROR(SEARCH("Not yet due",V8)))</formula>
    </cfRule>
    <cfRule type="containsText" dxfId="4462" priority="11" operator="containsText" text="Completed Behind Schedule">
      <formula>NOT(ISERROR(SEARCH("Completed Behind Schedule",V8)))</formula>
    </cfRule>
    <cfRule type="containsText" dxfId="4461" priority="12" operator="containsText" text="Off Target">
      <formula>NOT(ISERROR(SEARCH("Off Target",V8)))</formula>
    </cfRule>
    <cfRule type="containsText" dxfId="4460" priority="14" operator="containsText" text="On Track to be Achieved">
      <formula>NOT(ISERROR(SEARCH("On Track to be Achieved",V8)))</formula>
    </cfRule>
    <cfRule type="containsText" dxfId="4459" priority="15" operator="containsText" text="Fully Achieved">
      <formula>NOT(ISERROR(SEARCH("Fully Achieved",V8)))</formula>
    </cfRule>
  </conditionalFormatting>
  <conditionalFormatting sqref="V8">
    <cfRule type="containsText" dxfId="4458" priority="3" operator="containsText" text="Deferred">
      <formula>NOT(ISERROR(SEARCH("Deferred",V8)))</formula>
    </cfRule>
    <cfRule type="containsText" dxfId="4457" priority="4" operator="containsText" text="Deleted">
      <formula>NOT(ISERROR(SEARCH("Deleted",V8)))</formula>
    </cfRule>
    <cfRule type="containsText" dxfId="4456" priority="5" operator="containsText" text="In Danger of Falling Behind Target">
      <formula>NOT(ISERROR(SEARCH("In Danger of Falling Behind Target",V8)))</formula>
    </cfRule>
    <cfRule type="containsText" dxfId="4455" priority="6" operator="containsText" text="Not yet due">
      <formula>NOT(ISERROR(SEARCH("Not yet due",V8)))</formula>
    </cfRule>
  </conditionalFormatting>
  <conditionalFormatting sqref="V8">
    <cfRule type="containsText" dxfId="4454" priority="1" operator="containsText" text="Target Partially Met">
      <formula>NOT(ISERROR(SEARCH("Target Partially Met",V8)))</formula>
    </cfRule>
    <cfRule type="containsText" dxfId="4453" priority="33" operator="containsText" text="Deleted">
      <formula>NOT(ISERROR(SEARCH("Deleted",V8)))</formula>
    </cfRule>
    <cfRule type="containsText" dxfId="4452" priority="34" operator="containsText" text="Deferred">
      <formula>NOT(ISERROR(SEARCH("Deferred",V8)))</formula>
    </cfRule>
    <cfRule type="containsText" dxfId="4451" priority="35" operator="containsText" text="Completion Date Within Reasonable Tolerance">
      <formula>NOT(ISERROR(SEARCH("Completion Date Within Reasonable Tolerance",V8)))</formula>
    </cfRule>
    <cfRule type="containsText" dxfId="4450" priority="36" operator="containsText" text="Completed Significantly After Target Deadline">
      <formula>NOT(ISERROR(SEARCH("Completed Significantly After Target Deadline",V8)))</formula>
    </cfRule>
    <cfRule type="containsText" dxfId="4449" priority="37" operator="containsText" text="Numerical Outturn Within 10% Tolerance">
      <formula>NOT(ISERROR(SEARCH("Numerical Outturn Within 10% Tolerance",V8)))</formula>
    </cfRule>
    <cfRule type="containsText" dxfId="4448" priority="38" operator="containsText" text="Numerical Outturn Within 5% Tolerance">
      <formula>NOT(ISERROR(SEARCH("Numerical Outturn Within 5% Tolerance",V8)))</formula>
    </cfRule>
    <cfRule type="containsText" dxfId="4447" priority="39" operator="containsText" text="Target Achieved / Exceeded">
      <formula>NOT(ISERROR(SEARCH("Target Achieved / Exceeded",V8)))</formula>
    </cfRule>
    <cfRule type="containsText" dxfId="4446" priority="40" operator="containsText" text="Full Update Not Yet Available">
      <formula>NOT(ISERROR(SEARCH("Full Update Not Yet Available",V8)))</formula>
    </cfRule>
    <cfRule type="containsText" dxfId="4445" priority="41" operator="containsText" text="Full Update Not Yet Available">
      <formula>NOT(ISERROR(SEARCH("Full Update Not Yet Available",V8)))</formula>
    </cfRule>
    <cfRule type="containsText" dxfId="4444" priority="42" operator="containsText" text="Update not Provided">
      <formula>NOT(ISERROR(SEARCH("Update not Provided",V8)))</formula>
    </cfRule>
    <cfRule type="containsText" dxfId="4443" priority="43" operator="containsText" text="Not yet due">
      <formula>NOT(ISERROR(SEARCH("Not yet due",V8)))</formula>
    </cfRule>
    <cfRule type="containsText" dxfId="4442" priority="44" operator="containsText" text="Completed Behind Schedule">
      <formula>NOT(ISERROR(SEARCH("Completed Behind Schedule",V8)))</formula>
    </cfRule>
    <cfRule type="containsText" dxfId="4441" priority="45" operator="containsText" text="Off Target">
      <formula>NOT(ISERROR(SEARCH("Off Target",V8)))</formula>
    </cfRule>
    <cfRule type="containsText" dxfId="4440" priority="46" operator="containsText" text="In Danger of Falling Behind Target">
      <formula>NOT(ISERROR(SEARCH("In Danger of Falling Behind Target",V8)))</formula>
    </cfRule>
    <cfRule type="containsText" dxfId="4439" priority="47" operator="containsText" text="On Track to be Achieved">
      <formula>NOT(ISERROR(SEARCH("On Track to be Achieved",V8)))</formula>
    </cfRule>
    <cfRule type="containsText" dxfId="4438" priority="48" operator="containsText" text="Fully Achieved">
      <formula>NOT(ISERROR(SEARCH("Fully Achieved",V8)))</formula>
    </cfRule>
    <cfRule type="containsText" dxfId="4437" priority="49" operator="containsText" text="Fully Achieved">
      <formula>NOT(ISERROR(SEARCH("Fully Achieved",V8)))</formula>
    </cfRule>
    <cfRule type="containsText" dxfId="4436" priority="50" operator="containsText" text="Fully Achieved">
      <formula>NOT(ISERROR(SEARCH("Fully Achieved",V8)))</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H65:H86 R4:R123 M4:M123 H4:H63 H88:H123 V121:V123">
      <formula1>$A$161:$A$168</formula1>
    </dataValidation>
    <dataValidation type="list" allowBlank="1" showInputMessage="1" showErrorMessage="1" sqref="V4:V120">
      <formula1>$A$143:$A$152</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118" activePane="bottomLeft" state="frozen"/>
      <selection pane="bottomLeft" activeCell="I124" sqref="I124"/>
    </sheetView>
  </sheetViews>
  <sheetFormatPr defaultColWidth="9.140625" defaultRowHeight="15"/>
  <cols>
    <col min="1" max="1" width="12.85546875" style="35" customWidth="1"/>
    <col min="2" max="2" width="43.5703125" style="35" customWidth="1"/>
    <col min="3" max="3" width="28.42578125" style="45" customWidth="1"/>
    <col min="4" max="10" width="26.140625" style="35"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44" customFormat="1" ht="24" customHeight="1" thickBot="1">
      <c r="A1" s="243" t="s">
        <v>63</v>
      </c>
      <c r="C1" s="245"/>
    </row>
    <row r="2" spans="1:50" s="214" customFormat="1" ht="61.5" thickTop="1">
      <c r="A2" s="220" t="s">
        <v>3</v>
      </c>
      <c r="B2" s="215" t="s">
        <v>0</v>
      </c>
      <c r="C2" s="215" t="s">
        <v>0</v>
      </c>
      <c r="D2" s="216" t="s">
        <v>7</v>
      </c>
      <c r="E2" s="216" t="s">
        <v>10</v>
      </c>
      <c r="F2" s="216" t="s">
        <v>8</v>
      </c>
      <c r="G2" s="216" t="s">
        <v>11</v>
      </c>
      <c r="H2" s="216" t="s">
        <v>9</v>
      </c>
      <c r="I2" s="216" t="s">
        <v>12</v>
      </c>
      <c r="J2" s="216" t="s">
        <v>13</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row>
    <row r="3" spans="1:50" s="55" customFormat="1" ht="25.5" customHeight="1">
      <c r="A3" s="208" t="s">
        <v>222</v>
      </c>
      <c r="B3" s="221"/>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19" t="s">
        <v>242</v>
      </c>
      <c r="F4" s="207" t="str">
        <f>'1. ALL DATA'!M5</f>
        <v>Fully Achieved</v>
      </c>
      <c r="G4" s="219" t="s">
        <v>242</v>
      </c>
      <c r="H4" s="145" t="str">
        <f>'1. ALL DATA'!R5</f>
        <v>Fully Achieved</v>
      </c>
      <c r="I4" s="219" t="s">
        <v>242</v>
      </c>
      <c r="J4" s="145" t="str">
        <f>'1. ALL DATA'!V5</f>
        <v>Fully Achieved</v>
      </c>
      <c r="O4" s="41" t="s">
        <v>80</v>
      </c>
    </row>
    <row r="5" spans="1:50" ht="99.75"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219" t="s">
        <v>242</v>
      </c>
      <c r="F5" s="207" t="str">
        <f>'1. ALL DATA'!M6</f>
        <v>Fully Achieved</v>
      </c>
      <c r="G5" s="219" t="s">
        <v>242</v>
      </c>
      <c r="H5" s="145" t="str">
        <f>'1. ALL DATA'!R6</f>
        <v>Fully Achieved</v>
      </c>
      <c r="I5" s="219" t="s">
        <v>242</v>
      </c>
      <c r="J5" s="145" t="str">
        <f>'1. ALL DATA'!V6</f>
        <v>Fully Achieved</v>
      </c>
      <c r="O5" s="41" t="s">
        <v>81</v>
      </c>
      <c r="Y5" s="219" t="s">
        <v>242</v>
      </c>
    </row>
    <row r="6" spans="1:50" ht="99.75"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219" t="s">
        <v>242</v>
      </c>
      <c r="F6" s="207" t="str">
        <f>'1. ALL DATA'!M7</f>
        <v>On Track to be Achieved</v>
      </c>
      <c r="G6" s="219" t="s">
        <v>242</v>
      </c>
      <c r="H6" s="145" t="str">
        <f>'1. ALL DATA'!R7</f>
        <v>On Track to be Achieved</v>
      </c>
      <c r="I6" s="219" t="s">
        <v>242</v>
      </c>
      <c r="J6" s="145" t="str">
        <f>'1. ALL DATA'!V7</f>
        <v>Fully Achieved</v>
      </c>
      <c r="O6" s="41" t="s">
        <v>82</v>
      </c>
      <c r="T6" s="217"/>
      <c r="Y6" s="390" t="s">
        <v>240</v>
      </c>
    </row>
    <row r="7" spans="1:50" ht="111.75"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19" t="s">
        <v>242</v>
      </c>
      <c r="F7" s="207" t="str">
        <f>'1. ALL DATA'!M8</f>
        <v>On Track to be Achieved</v>
      </c>
      <c r="G7" s="219" t="s">
        <v>242</v>
      </c>
      <c r="H7" s="145" t="str">
        <f>'1. ALL DATA'!R8</f>
        <v>Fully Achieved</v>
      </c>
      <c r="I7" s="219" t="s">
        <v>242</v>
      </c>
      <c r="J7" s="145" t="str">
        <f>'1. ALL DATA'!V8</f>
        <v>Fully Achieved</v>
      </c>
      <c r="O7" s="42" t="s">
        <v>48</v>
      </c>
      <c r="T7" s="218" t="s">
        <v>240</v>
      </c>
    </row>
    <row r="8" spans="1:50" ht="99.75"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19" t="s">
        <v>242</v>
      </c>
      <c r="F8" s="207" t="str">
        <f>'1. ALL DATA'!M9</f>
        <v>Fully Achieved</v>
      </c>
      <c r="G8" s="219" t="s">
        <v>242</v>
      </c>
      <c r="H8" s="145" t="str">
        <f>'1. ALL DATA'!R9</f>
        <v>Fully Achieved</v>
      </c>
      <c r="I8" s="219" t="s">
        <v>242</v>
      </c>
      <c r="J8" s="145" t="str">
        <f>'1. ALL DATA'!V9</f>
        <v>Fully Achieved</v>
      </c>
      <c r="T8" s="218" t="s">
        <v>241</v>
      </c>
    </row>
    <row r="9" spans="1:50" ht="99.75"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19" t="s">
        <v>242</v>
      </c>
      <c r="F9" s="207" t="str">
        <f>'1. ALL DATA'!M10</f>
        <v>Fully Achieved</v>
      </c>
      <c r="G9" s="219" t="s">
        <v>242</v>
      </c>
      <c r="H9" s="145" t="str">
        <f>'1. ALL DATA'!R10</f>
        <v>Fully Achieved</v>
      </c>
      <c r="I9" s="219" t="s">
        <v>242</v>
      </c>
      <c r="J9" s="145" t="str">
        <f>'1. ALL DATA'!V10</f>
        <v>Fully Achieved</v>
      </c>
      <c r="T9" s="218" t="s">
        <v>242</v>
      </c>
    </row>
    <row r="10" spans="1:50" ht="99.75"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19" t="s">
        <v>242</v>
      </c>
      <c r="F10" s="207" t="str">
        <f>'1. ALL DATA'!M11</f>
        <v>Fully Achieved</v>
      </c>
      <c r="G10" s="219" t="s">
        <v>242</v>
      </c>
      <c r="H10" s="145" t="str">
        <f>'1. ALL DATA'!R11</f>
        <v>Fully Achieved</v>
      </c>
      <c r="I10" s="219" t="s">
        <v>242</v>
      </c>
      <c r="J10" s="145" t="str">
        <f>'1. ALL DATA'!V11</f>
        <v>Fully Achieved</v>
      </c>
    </row>
    <row r="11" spans="1:50" ht="99.75"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19" t="s">
        <v>242</v>
      </c>
      <c r="F11" s="207" t="str">
        <f>'1. ALL DATA'!M12</f>
        <v>On Track to be Achieved</v>
      </c>
      <c r="G11" s="219" t="s">
        <v>242</v>
      </c>
      <c r="H11" s="145" t="str">
        <f>'1. ALL DATA'!R12</f>
        <v>On Track to be Achieved</v>
      </c>
      <c r="I11" s="219" t="s">
        <v>242</v>
      </c>
      <c r="J11" s="145" t="str">
        <f>'1. ALL DATA'!V12</f>
        <v>Fully Achieved</v>
      </c>
    </row>
    <row r="12" spans="1:50" ht="99.75"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19" t="s">
        <v>242</v>
      </c>
      <c r="F12" s="207" t="str">
        <f>'1. ALL DATA'!M13</f>
        <v>On Track to be Achieved</v>
      </c>
      <c r="G12" s="219" t="s">
        <v>242</v>
      </c>
      <c r="H12" s="145" t="str">
        <f>'1. ALL DATA'!R13</f>
        <v>Fully Achieved</v>
      </c>
      <c r="I12" s="219" t="s">
        <v>242</v>
      </c>
      <c r="J12" s="145" t="str">
        <f>'1. ALL DATA'!V13</f>
        <v>Fully Achieved</v>
      </c>
    </row>
    <row r="13" spans="1:50" ht="99.75"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19" t="s">
        <v>242</v>
      </c>
      <c r="F13" s="207" t="str">
        <f>'1. ALL DATA'!M14</f>
        <v>On Track to be Achieved</v>
      </c>
      <c r="G13" s="219" t="s">
        <v>242</v>
      </c>
      <c r="H13" s="145" t="str">
        <f>'1. ALL DATA'!R14</f>
        <v>On Track to be Achieved</v>
      </c>
      <c r="I13" s="218" t="s">
        <v>240</v>
      </c>
      <c r="J13" s="145" t="str">
        <f>'1. ALL DATA'!V14</f>
        <v>Off Target</v>
      </c>
    </row>
    <row r="14" spans="1:50" ht="99.75"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19" t="s">
        <v>242</v>
      </c>
      <c r="F14" s="207" t="str">
        <f>'1. ALL DATA'!M15</f>
        <v>On Track to be Achieved</v>
      </c>
      <c r="G14" s="219" t="s">
        <v>242</v>
      </c>
      <c r="H14" s="145" t="str">
        <f>'1. ALL DATA'!R15</f>
        <v>On Track to be Achieved</v>
      </c>
      <c r="I14" s="219" t="s">
        <v>242</v>
      </c>
      <c r="J14" s="145" t="str">
        <f>'1. ALL DATA'!V15</f>
        <v>Fully Achieved</v>
      </c>
    </row>
    <row r="15" spans="1:50" ht="99.75"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19" t="s">
        <v>242</v>
      </c>
      <c r="F15" s="207" t="str">
        <f>'1. ALL DATA'!M16</f>
        <v>Fully Achieved</v>
      </c>
      <c r="G15" s="219" t="s">
        <v>242</v>
      </c>
      <c r="H15" s="145" t="str">
        <f>'1. ALL DATA'!R16</f>
        <v>Fully Achieved</v>
      </c>
      <c r="I15" s="219" t="s">
        <v>242</v>
      </c>
      <c r="J15" s="145" t="str">
        <f>'1. ALL DATA'!V16</f>
        <v>Fully Achieved</v>
      </c>
    </row>
    <row r="16" spans="1:50" ht="99.75"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19" t="s">
        <v>242</v>
      </c>
      <c r="F16" s="207" t="str">
        <f>'1. ALL DATA'!M17</f>
        <v>On Track to be Achieved</v>
      </c>
      <c r="G16" s="219" t="s">
        <v>242</v>
      </c>
      <c r="H16" s="145" t="str">
        <f>'1. ALL DATA'!R17</f>
        <v>Fully Achieved</v>
      </c>
      <c r="I16" s="219" t="s">
        <v>242</v>
      </c>
      <c r="J16" s="145" t="str">
        <f>'1. ALL DATA'!V17</f>
        <v>Fully Achieved</v>
      </c>
    </row>
    <row r="17" spans="1:10" ht="99.75"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19" t="s">
        <v>242</v>
      </c>
      <c r="F17" s="207" t="str">
        <f>'1. ALL DATA'!M18</f>
        <v>On Track to be Achieved</v>
      </c>
      <c r="G17" s="219" t="s">
        <v>242</v>
      </c>
      <c r="H17" s="145" t="str">
        <f>'1. ALL DATA'!R18</f>
        <v>On Track to be Achieved</v>
      </c>
      <c r="I17" s="219" t="s">
        <v>242</v>
      </c>
      <c r="J17" s="145" t="str">
        <f>'1. ALL DATA'!V18</f>
        <v>Fully Achieved</v>
      </c>
    </row>
    <row r="18" spans="1:10" ht="99.75"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19" t="s">
        <v>242</v>
      </c>
      <c r="F18" s="207" t="str">
        <f>'1. ALL DATA'!M19</f>
        <v>On Track to be Achieved</v>
      </c>
      <c r="G18" s="219" t="s">
        <v>242</v>
      </c>
      <c r="H18" s="145" t="str">
        <f>'1. ALL DATA'!R19</f>
        <v>On Track to be Achieved</v>
      </c>
      <c r="I18" s="219" t="s">
        <v>242</v>
      </c>
      <c r="J18" s="145" t="str">
        <f>'1. ALL DATA'!V19</f>
        <v>Fully Achieved</v>
      </c>
    </row>
    <row r="19" spans="1:10" ht="99.75"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19" t="s">
        <v>242</v>
      </c>
      <c r="F19" s="207" t="str">
        <f>'1. ALL DATA'!M20</f>
        <v>On Track to be Achieved</v>
      </c>
      <c r="G19" s="219" t="s">
        <v>242</v>
      </c>
      <c r="H19" s="145" t="str">
        <f>'1. ALL DATA'!R20</f>
        <v>On Track to be Achieved</v>
      </c>
      <c r="I19" s="219" t="s">
        <v>242</v>
      </c>
      <c r="J19" s="145" t="str">
        <f>'1. ALL DATA'!V20</f>
        <v>Fully Achieved</v>
      </c>
    </row>
    <row r="20" spans="1:10" ht="99.75"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19" t="s">
        <v>242</v>
      </c>
      <c r="F20" s="207" t="str">
        <f>'1. ALL DATA'!M21</f>
        <v>On Track to be Achieved</v>
      </c>
      <c r="G20" s="219" t="s">
        <v>242</v>
      </c>
      <c r="H20" s="145" t="str">
        <f>'1. ALL DATA'!R21</f>
        <v>On Track to be Achieved</v>
      </c>
      <c r="I20" s="219" t="s">
        <v>242</v>
      </c>
      <c r="J20" s="145" t="str">
        <f>'1. ALL DATA'!V21</f>
        <v>Fully Achieved</v>
      </c>
    </row>
    <row r="21" spans="1:10" ht="99.75"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19" t="s">
        <v>242</v>
      </c>
      <c r="F21" s="207" t="str">
        <f>'1. ALL DATA'!M22</f>
        <v>On Track to be Achieved</v>
      </c>
      <c r="G21" s="219" t="s">
        <v>242</v>
      </c>
      <c r="H21" s="145" t="str">
        <f>'1. ALL DATA'!R22</f>
        <v>On Track to be Achieved</v>
      </c>
      <c r="I21" s="219" t="s">
        <v>242</v>
      </c>
      <c r="J21" s="145" t="str">
        <f>'1. ALL DATA'!V22</f>
        <v>Numerical Outturn Within 5% Tolerance</v>
      </c>
    </row>
    <row r="22" spans="1:10" ht="99.75"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19" t="s">
        <v>242</v>
      </c>
      <c r="F22" s="207" t="str">
        <f>'1. ALL DATA'!M23</f>
        <v>On Track to be Achieved</v>
      </c>
      <c r="G22" s="219" t="s">
        <v>242</v>
      </c>
      <c r="H22" s="145" t="str">
        <f>'1. ALL DATA'!R23</f>
        <v>On Track to be Achieved</v>
      </c>
      <c r="I22" s="219" t="s">
        <v>242</v>
      </c>
      <c r="J22" s="145" t="str">
        <f>'1. ALL DATA'!V23</f>
        <v>Fully Achieved</v>
      </c>
    </row>
    <row r="23" spans="1:10" ht="99.75"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19" t="s">
        <v>242</v>
      </c>
      <c r="F23" s="207" t="str">
        <f>'1. ALL DATA'!M24</f>
        <v>On Track to be Achieved</v>
      </c>
      <c r="G23" s="219" t="s">
        <v>242</v>
      </c>
      <c r="H23" s="145" t="str">
        <f>'1. ALL DATA'!R24</f>
        <v>On Track to be Achieved</v>
      </c>
      <c r="I23" s="219" t="s">
        <v>242</v>
      </c>
      <c r="J23" s="145" t="str">
        <f>'1. ALL DATA'!V24</f>
        <v>Fully Achieved</v>
      </c>
    </row>
    <row r="24" spans="1:10" ht="99.75"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1" t="s">
        <v>48</v>
      </c>
      <c r="F24" s="207" t="str">
        <f>'1. ALL DATA'!M25</f>
        <v>On Track to be Achieved</v>
      </c>
      <c r="G24" s="219" t="s">
        <v>242</v>
      </c>
      <c r="H24" s="145" t="str">
        <f>'1. ALL DATA'!R25</f>
        <v>On Track to be Achieved</v>
      </c>
      <c r="I24" s="219" t="s">
        <v>242</v>
      </c>
      <c r="J24" s="145" t="str">
        <f>'1. ALL DATA'!V25</f>
        <v>Fully Achieved</v>
      </c>
    </row>
    <row r="25" spans="1:10" ht="99.75"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219" t="s">
        <v>242</v>
      </c>
      <c r="F25" s="207" t="str">
        <f>'1. ALL DATA'!M26</f>
        <v>On Track to be Achieved</v>
      </c>
      <c r="G25" s="219" t="s">
        <v>242</v>
      </c>
      <c r="H25" s="145" t="str">
        <f>'1. ALL DATA'!R26</f>
        <v>On Track to be Achieved</v>
      </c>
      <c r="I25" s="219" t="s">
        <v>242</v>
      </c>
      <c r="J25" s="145" t="str">
        <f>'1. ALL DATA'!V26</f>
        <v>Fully Achieved</v>
      </c>
    </row>
    <row r="26" spans="1:10" ht="99.75"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19" t="s">
        <v>242</v>
      </c>
      <c r="F26" s="207" t="str">
        <f>'1. ALL DATA'!M27</f>
        <v>On Track to be Achieved</v>
      </c>
      <c r="G26" s="219" t="s">
        <v>242</v>
      </c>
      <c r="H26" s="145" t="str">
        <f>'1. ALL DATA'!R27</f>
        <v>On Track to be Achieved</v>
      </c>
      <c r="I26" s="219" t="s">
        <v>242</v>
      </c>
      <c r="J26" s="145" t="str">
        <f>'1. ALL DATA'!V27</f>
        <v>Numerical Outturn Within 5% Tolerance</v>
      </c>
    </row>
    <row r="27" spans="1:10" ht="99.75"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19" t="s">
        <v>242</v>
      </c>
      <c r="F27" s="207" t="str">
        <f>'1. ALL DATA'!M28</f>
        <v>On Track to be Achieved</v>
      </c>
      <c r="G27" s="218" t="s">
        <v>240</v>
      </c>
      <c r="H27" s="145" t="str">
        <f>'1. ALL DATA'!R28</f>
        <v>In Danger of Falling Behind Target</v>
      </c>
      <c r="I27" s="219" t="s">
        <v>242</v>
      </c>
      <c r="J27" s="145" t="str">
        <f>'1. ALL DATA'!V28</f>
        <v>Target Partially Met</v>
      </c>
    </row>
    <row r="28" spans="1:10" ht="99.75"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19" t="s">
        <v>242</v>
      </c>
      <c r="F28" s="207" t="str">
        <f>'1. ALL DATA'!M29</f>
        <v>Fully Achieved</v>
      </c>
      <c r="G28" s="219" t="s">
        <v>242</v>
      </c>
      <c r="H28" s="145" t="str">
        <f>'1. ALL DATA'!R29</f>
        <v>Fully Achieved</v>
      </c>
      <c r="I28" s="219" t="s">
        <v>242</v>
      </c>
      <c r="J28" s="145" t="str">
        <f>'1. ALL DATA'!V29</f>
        <v>Fully Achieved</v>
      </c>
    </row>
    <row r="29" spans="1:10" ht="99.75" customHeight="1">
      <c r="A29" s="204" t="str">
        <f>'1. ALL DATA'!A30</f>
        <v>VFM26</v>
      </c>
      <c r="B29" s="205" t="str">
        <f>'1. ALL DATA'!C30</f>
        <v>Set budget for 2018/19</v>
      </c>
      <c r="C29" s="206" t="str">
        <f>'1. ALL DATA'!D30</f>
        <v>Set budget for Council approval  
(February 2018)</v>
      </c>
      <c r="D29" s="207" t="str">
        <f>'1. ALL DATA'!H30</f>
        <v>Not yet due</v>
      </c>
      <c r="E29" s="391" t="s">
        <v>48</v>
      </c>
      <c r="F29" s="207" t="str">
        <f>'1. ALL DATA'!M30</f>
        <v>On Track to be Achieved</v>
      </c>
      <c r="G29" s="219" t="s">
        <v>242</v>
      </c>
      <c r="H29" s="145" t="str">
        <f>'1. ALL DATA'!R30</f>
        <v>On Track to be Achieved</v>
      </c>
      <c r="I29" s="219" t="s">
        <v>242</v>
      </c>
      <c r="J29" s="145" t="str">
        <f>'1. ALL DATA'!V30</f>
        <v>Fully Achieved</v>
      </c>
    </row>
    <row r="30" spans="1:10" ht="99.75"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1" t="s">
        <v>48</v>
      </c>
      <c r="F30" s="207" t="str">
        <f>'1. ALL DATA'!M31</f>
        <v>Not yet due</v>
      </c>
      <c r="G30" s="391" t="s">
        <v>48</v>
      </c>
      <c r="H30" s="145" t="str">
        <f>'1. ALL DATA'!R31</f>
        <v>On Track to be Achieved</v>
      </c>
      <c r="I30" s="219" t="s">
        <v>242</v>
      </c>
      <c r="J30" s="145" t="str">
        <f>'1. ALL DATA'!V31</f>
        <v>Fully Achieved</v>
      </c>
    </row>
    <row r="31" spans="1:10" ht="99.75"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1" t="s">
        <v>48</v>
      </c>
      <c r="F31" s="207" t="str">
        <f>'1. ALL DATA'!M32</f>
        <v>On Track to be Achieved</v>
      </c>
      <c r="G31" s="219" t="s">
        <v>242</v>
      </c>
      <c r="H31" s="145" t="str">
        <f>'1. ALL DATA'!R32</f>
        <v>On Track to be Achieved</v>
      </c>
      <c r="I31" s="219" t="s">
        <v>242</v>
      </c>
      <c r="J31" s="145" t="str">
        <f>'1. ALL DATA'!V32</f>
        <v>Fully Achieved</v>
      </c>
    </row>
    <row r="32" spans="1:10" ht="99.75"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219" t="s">
        <v>242</v>
      </c>
      <c r="F32" s="207" t="str">
        <f>'1. ALL DATA'!M33</f>
        <v>Fully Achieved</v>
      </c>
      <c r="G32" s="219" t="s">
        <v>242</v>
      </c>
      <c r="H32" s="145" t="str">
        <f>'1. ALL DATA'!R33</f>
        <v>Fully Achieved</v>
      </c>
      <c r="I32" s="219" t="s">
        <v>242</v>
      </c>
      <c r="J32" s="145" t="str">
        <f>'1. ALL DATA'!V33</f>
        <v>Fully Achieved</v>
      </c>
    </row>
    <row r="33" spans="1:10" ht="99.75"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1" t="s">
        <v>48</v>
      </c>
      <c r="F33" s="207" t="str">
        <f>'1. ALL DATA'!M34</f>
        <v>Fully Achieved</v>
      </c>
      <c r="G33" s="219" t="s">
        <v>242</v>
      </c>
      <c r="H33" s="145" t="str">
        <f>'1. ALL DATA'!R34</f>
        <v>Fully Achieved</v>
      </c>
      <c r="I33" s="219" t="s">
        <v>242</v>
      </c>
      <c r="J33" s="145" t="str">
        <f>'1. ALL DATA'!V34</f>
        <v>Fully Achieved</v>
      </c>
    </row>
    <row r="34" spans="1:10" ht="99.75"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391" t="s">
        <v>48</v>
      </c>
      <c r="F34" s="207" t="str">
        <f>'1. ALL DATA'!M35</f>
        <v>Fully Achieved</v>
      </c>
      <c r="G34" s="219" t="s">
        <v>242</v>
      </c>
      <c r="H34" s="145" t="str">
        <f>'1. ALL DATA'!R35</f>
        <v>Fully Achieved</v>
      </c>
      <c r="I34" s="219" t="s">
        <v>242</v>
      </c>
      <c r="J34" s="145" t="str">
        <f>'1. ALL DATA'!V35</f>
        <v>Fully Achieved</v>
      </c>
    </row>
    <row r="35" spans="1:10" ht="99.75"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219" t="s">
        <v>242</v>
      </c>
      <c r="F35" s="207" t="str">
        <f>'1. ALL DATA'!M36</f>
        <v>Fully Achieved</v>
      </c>
      <c r="G35" s="219" t="s">
        <v>242</v>
      </c>
      <c r="H35" s="145" t="str">
        <f>'1. ALL DATA'!R36</f>
        <v>Fully Achieved</v>
      </c>
      <c r="I35" s="219" t="s">
        <v>242</v>
      </c>
      <c r="J35" s="145" t="str">
        <f>'1. ALL DATA'!V36</f>
        <v>Fully Achieved</v>
      </c>
    </row>
    <row r="36" spans="1:10" ht="99.75"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391" t="s">
        <v>48</v>
      </c>
      <c r="F36" s="207" t="str">
        <f>'1. ALL DATA'!M37</f>
        <v>On Track to be Achieved</v>
      </c>
      <c r="G36" s="219" t="s">
        <v>242</v>
      </c>
      <c r="H36" s="145" t="str">
        <f>'1. ALL DATA'!R37</f>
        <v>Fully Achieved</v>
      </c>
      <c r="I36" s="219" t="s">
        <v>242</v>
      </c>
      <c r="J36" s="145" t="str">
        <f>'1. ALL DATA'!V37</f>
        <v>Fully Achieved</v>
      </c>
    </row>
    <row r="37" spans="1:10" ht="99.75"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1" t="s">
        <v>48</v>
      </c>
      <c r="F37" s="207" t="str">
        <f>'1. ALL DATA'!M38</f>
        <v>On Track to be Achieved</v>
      </c>
      <c r="G37" s="219" t="s">
        <v>242</v>
      </c>
      <c r="H37" s="145" t="str">
        <f>'1. ALL DATA'!R38</f>
        <v>Fully Achieved</v>
      </c>
      <c r="I37" s="219" t="s">
        <v>242</v>
      </c>
      <c r="J37" s="145" t="str">
        <f>'1. ALL DATA'!V38</f>
        <v>Fully Achieved</v>
      </c>
    </row>
    <row r="38" spans="1:10" ht="99.75"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19" t="s">
        <v>242</v>
      </c>
      <c r="F38" s="207" t="str">
        <f>'1. ALL DATA'!M39</f>
        <v>On Track to be Achieved</v>
      </c>
      <c r="G38" s="219" t="s">
        <v>242</v>
      </c>
      <c r="H38" s="145" t="str">
        <f>'1. ALL DATA'!R39</f>
        <v>Fully Achieved</v>
      </c>
      <c r="I38" s="219" t="s">
        <v>242</v>
      </c>
      <c r="J38" s="145" t="str">
        <f>'1. ALL DATA'!V39</f>
        <v>Fully Achieved</v>
      </c>
    </row>
    <row r="39" spans="1:10" ht="99.75"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1" t="s">
        <v>48</v>
      </c>
      <c r="F39" s="207" t="str">
        <f>'1. ALL DATA'!M40</f>
        <v>Not yet due</v>
      </c>
      <c r="G39" s="391" t="s">
        <v>48</v>
      </c>
      <c r="H39" s="145" t="str">
        <f>'1. ALL DATA'!R40</f>
        <v>Fully Achieved</v>
      </c>
      <c r="I39" s="219" t="s">
        <v>242</v>
      </c>
      <c r="J39" s="145" t="str">
        <f>'1. ALL DATA'!V40</f>
        <v>Fully Achieved</v>
      </c>
    </row>
    <row r="40" spans="1:10" ht="99.75"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1" t="s">
        <v>48</v>
      </c>
      <c r="F40" s="207" t="str">
        <f>'1. ALL DATA'!M41</f>
        <v>Not yet due</v>
      </c>
      <c r="G40" s="391" t="s">
        <v>48</v>
      </c>
      <c r="H40" s="145" t="str">
        <f>'1. ALL DATA'!R41</f>
        <v>On Track to be Achieved</v>
      </c>
      <c r="I40" s="219" t="s">
        <v>242</v>
      </c>
      <c r="J40" s="145" t="str">
        <f>'1. ALL DATA'!V41</f>
        <v>Fully Achieved</v>
      </c>
    </row>
    <row r="41" spans="1:10" ht="99.75"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219" t="s">
        <v>242</v>
      </c>
      <c r="F41" s="207" t="str">
        <f>'1. ALL DATA'!M42</f>
        <v>Fully Achieved</v>
      </c>
      <c r="G41" s="219" t="s">
        <v>242</v>
      </c>
      <c r="H41" s="145" t="str">
        <f>'1. ALL DATA'!R42</f>
        <v>Fully Achieved</v>
      </c>
      <c r="I41" s="219" t="s">
        <v>242</v>
      </c>
      <c r="J41" s="145" t="str">
        <f>'1. ALL DATA'!V42</f>
        <v>Fully Achieved</v>
      </c>
    </row>
    <row r="42" spans="1:10" ht="99.75"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391" t="s">
        <v>48</v>
      </c>
      <c r="F42" s="207" t="str">
        <f>'1. ALL DATA'!M43</f>
        <v>On Track to be Achieved</v>
      </c>
      <c r="G42" s="219" t="s">
        <v>242</v>
      </c>
      <c r="H42" s="145" t="str">
        <f>'1. ALL DATA'!R43</f>
        <v>Fully Achieved</v>
      </c>
      <c r="I42" s="219" t="s">
        <v>242</v>
      </c>
      <c r="J42" s="145" t="str">
        <f>'1. ALL DATA'!V43</f>
        <v>Fully Achieved</v>
      </c>
    </row>
    <row r="43" spans="1:10" ht="99.75"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391" t="s">
        <v>48</v>
      </c>
      <c r="F43" s="207" t="str">
        <f>'1. ALL DATA'!M44</f>
        <v>Not yet due</v>
      </c>
      <c r="G43" s="391" t="s">
        <v>48</v>
      </c>
      <c r="H43" s="145" t="str">
        <f>'1. ALL DATA'!R44</f>
        <v>Not yet due</v>
      </c>
      <c r="I43" s="391" t="s">
        <v>48</v>
      </c>
      <c r="J43" s="145" t="str">
        <f>'1. ALL DATA'!V44</f>
        <v>Fully Achieved</v>
      </c>
    </row>
    <row r="44" spans="1:10" ht="99.75"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19" t="s">
        <v>242</v>
      </c>
      <c r="F44" s="207" t="str">
        <f>'1. ALL DATA'!M45</f>
        <v>On Track to be Achieved</v>
      </c>
      <c r="G44" s="219" t="s">
        <v>242</v>
      </c>
      <c r="H44" s="145" t="str">
        <f>'1. ALL DATA'!R45</f>
        <v>On Track to be Achieved</v>
      </c>
      <c r="I44" s="219" t="s">
        <v>242</v>
      </c>
      <c r="J44" s="145" t="str">
        <f>'1. ALL DATA'!V45</f>
        <v>Fully Achieved</v>
      </c>
    </row>
    <row r="45" spans="1:10" ht="99.75"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19" t="s">
        <v>242</v>
      </c>
      <c r="F45" s="207" t="str">
        <f>'1. ALL DATA'!M46</f>
        <v>On Track to be Achieved</v>
      </c>
      <c r="G45" s="219" t="s">
        <v>242</v>
      </c>
      <c r="H45" s="145" t="str">
        <f>'1. ALL DATA'!R46</f>
        <v>On Track to be Achieved</v>
      </c>
      <c r="I45" s="219" t="s">
        <v>242</v>
      </c>
      <c r="J45" s="145" t="str">
        <f>'1. ALL DATA'!V46</f>
        <v>Fully Achieved</v>
      </c>
    </row>
    <row r="46" spans="1:10" ht="99.75" customHeight="1">
      <c r="A46" s="204" t="str">
        <f>'1. ALL DATA'!A47</f>
        <v>VFM43</v>
      </c>
      <c r="B46" s="205" t="str">
        <f>'1. ALL DATA'!C47</f>
        <v xml:space="preserve">Improve On The Average Time To Pay Creditors </v>
      </c>
      <c r="C46" s="206" t="str">
        <f>'1. ALL DATA'!D47</f>
        <v>13 days</v>
      </c>
      <c r="D46" s="207" t="str">
        <f>'1. ALL DATA'!H47</f>
        <v>On Track to be Achieved</v>
      </c>
      <c r="E46" s="219" t="s">
        <v>242</v>
      </c>
      <c r="F46" s="207" t="str">
        <f>'1. ALL DATA'!M47</f>
        <v>On Track to be Achieved</v>
      </c>
      <c r="G46" s="219" t="s">
        <v>242</v>
      </c>
      <c r="H46" s="145" t="str">
        <f>'1. ALL DATA'!R47</f>
        <v>On Track to be Achieved</v>
      </c>
      <c r="I46" s="219" t="s">
        <v>242</v>
      </c>
      <c r="J46" s="145" t="str">
        <f>'1. ALL DATA'!V47</f>
        <v>Fully Achieved</v>
      </c>
    </row>
    <row r="47" spans="1:10" ht="99.75"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219" t="s">
        <v>242</v>
      </c>
      <c r="F47" s="207" t="str">
        <f>'1. ALL DATA'!M48</f>
        <v>Fully Achieved</v>
      </c>
      <c r="G47" s="219" t="s">
        <v>242</v>
      </c>
      <c r="H47" s="145" t="str">
        <f>'1. ALL DATA'!R48</f>
        <v>Fully Achieved</v>
      </c>
      <c r="I47" s="219" t="s">
        <v>242</v>
      </c>
      <c r="J47" s="145" t="str">
        <f>'1. ALL DATA'!V48</f>
        <v>Fully Achieved</v>
      </c>
    </row>
    <row r="48" spans="1:10" ht="99.75" customHeight="1">
      <c r="A48" s="204" t="str">
        <f>'1. ALL DATA'!A49</f>
        <v>VFM45</v>
      </c>
      <c r="B48" s="205" t="str">
        <f>'1. ALL DATA'!C49</f>
        <v xml:space="preserve">Accommodation Review </v>
      </c>
      <c r="C48" s="206" t="str">
        <f>'1. ALL DATA'!D49</f>
        <v>Complete the accommodation works 
(March 2018)</v>
      </c>
      <c r="D48" s="207" t="str">
        <f>'1. ALL DATA'!H49</f>
        <v>Not yet due</v>
      </c>
      <c r="E48" s="391" t="s">
        <v>48</v>
      </c>
      <c r="F48" s="207" t="str">
        <f>'1. ALL DATA'!M49</f>
        <v>On Track to be Achieved</v>
      </c>
      <c r="G48" s="219" t="s">
        <v>242</v>
      </c>
      <c r="H48" s="145" t="str">
        <f>'1. ALL DATA'!R49</f>
        <v>On Track to be Achieved</v>
      </c>
      <c r="I48" s="219" t="s">
        <v>242</v>
      </c>
      <c r="J48" s="145" t="str">
        <f>'1. ALL DATA'!V49</f>
        <v>Fully Achieved</v>
      </c>
    </row>
    <row r="49" spans="1:47" ht="99.75"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19" t="s">
        <v>242</v>
      </c>
      <c r="F49" s="207" t="str">
        <f>'1. ALL DATA'!M50</f>
        <v>Fully Achieved</v>
      </c>
      <c r="G49" s="219" t="s">
        <v>242</v>
      </c>
      <c r="H49" s="145" t="str">
        <f>'1. ALL DATA'!R50</f>
        <v>Fully Achieved</v>
      </c>
      <c r="I49" s="219" t="s">
        <v>242</v>
      </c>
      <c r="J49" s="145" t="str">
        <f>'1. ALL DATA'!V50</f>
        <v>Fully Achieved</v>
      </c>
    </row>
    <row r="50" spans="1:47" ht="99.75"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19" t="s">
        <v>242</v>
      </c>
      <c r="F50" s="207" t="str">
        <f>'1. ALL DATA'!M51</f>
        <v>On Track to be Achieved</v>
      </c>
      <c r="G50" s="219" t="s">
        <v>242</v>
      </c>
      <c r="H50" s="145" t="str">
        <f>'1. ALL DATA'!R51</f>
        <v>On Track to be Achieved</v>
      </c>
      <c r="I50" s="219" t="s">
        <v>242</v>
      </c>
      <c r="J50" s="145" t="str">
        <f>'1. ALL DATA'!V51</f>
        <v>Fully Achieved</v>
      </c>
    </row>
    <row r="51" spans="1:47" ht="99.75"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391" t="s">
        <v>48</v>
      </c>
      <c r="F51" s="207" t="str">
        <f>'1. ALL DATA'!M52</f>
        <v>Not yet due</v>
      </c>
      <c r="G51" s="391" t="s">
        <v>48</v>
      </c>
      <c r="H51" s="145" t="str">
        <f>'1. ALL DATA'!R52</f>
        <v>Not yet due</v>
      </c>
      <c r="I51" s="391" t="s">
        <v>48</v>
      </c>
      <c r="J51" s="145" t="str">
        <f>'1. ALL DATA'!V52</f>
        <v>Fully Achieved</v>
      </c>
    </row>
    <row r="52" spans="1:47" ht="99.75"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19" t="s">
        <v>242</v>
      </c>
      <c r="F52" s="207" t="str">
        <f>'1. ALL DATA'!M53</f>
        <v>Fully Achieved</v>
      </c>
      <c r="G52" s="219" t="s">
        <v>242</v>
      </c>
      <c r="H52" s="145" t="str">
        <f>'1. ALL DATA'!R53</f>
        <v>Fully Achieved</v>
      </c>
      <c r="I52" s="219" t="s">
        <v>242</v>
      </c>
      <c r="J52" s="145" t="str">
        <f>'1. ALL DATA'!V53</f>
        <v>Fully Achieved</v>
      </c>
    </row>
    <row r="53" spans="1:47" ht="99.75"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19" t="s">
        <v>242</v>
      </c>
      <c r="F53" s="207" t="str">
        <f>'1. ALL DATA'!M54</f>
        <v>On Track to be Achieved</v>
      </c>
      <c r="G53" s="219" t="s">
        <v>242</v>
      </c>
      <c r="H53" s="145" t="str">
        <f>'1. ALL DATA'!R54</f>
        <v>On Track to be Achieved</v>
      </c>
      <c r="I53" s="219" t="s">
        <v>242</v>
      </c>
      <c r="J53" s="145" t="str">
        <f>'1. ALL DATA'!V54</f>
        <v>Fully Achieved</v>
      </c>
    </row>
    <row r="54" spans="1:47" ht="99.75"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19" t="s">
        <v>242</v>
      </c>
      <c r="F54" s="207" t="str">
        <f>'1. ALL DATA'!M55</f>
        <v>Fully Achieved</v>
      </c>
      <c r="G54" s="219" t="s">
        <v>242</v>
      </c>
      <c r="H54" s="145" t="str">
        <f>'1. ALL DATA'!R55</f>
        <v>Fully Achieved</v>
      </c>
      <c r="I54" s="219" t="s">
        <v>242</v>
      </c>
      <c r="J54" s="145" t="str">
        <f>'1. ALL DATA'!V55</f>
        <v>Fully Achieved</v>
      </c>
    </row>
    <row r="55" spans="1:47" ht="94.5">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391" t="s">
        <v>48</v>
      </c>
      <c r="F55" s="207" t="str">
        <f>'1. ALL DATA'!M56</f>
        <v>Not yet due</v>
      </c>
      <c r="G55" s="391" t="s">
        <v>48</v>
      </c>
      <c r="H55" s="145" t="str">
        <f>'1. ALL DATA'!R56</f>
        <v>Fully Achieved</v>
      </c>
      <c r="I55" s="219" t="s">
        <v>242</v>
      </c>
      <c r="J55" s="145" t="str">
        <f>'1. ALL DATA'!V56</f>
        <v>Fully Achieved</v>
      </c>
    </row>
    <row r="56" spans="1:47" ht="99.75"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19" t="s">
        <v>242</v>
      </c>
      <c r="F56" s="207" t="str">
        <f>'1. ALL DATA'!M57</f>
        <v>On Track to be Achieved</v>
      </c>
      <c r="G56" s="219" t="s">
        <v>242</v>
      </c>
      <c r="H56" s="145" t="str">
        <f>'1. ALL DATA'!R57</f>
        <v>On Track to be Achieved</v>
      </c>
      <c r="I56" s="219" t="s">
        <v>242</v>
      </c>
      <c r="J56" s="145" t="str">
        <f>'1. ALL DATA'!V57</f>
        <v>Fully Achieved</v>
      </c>
    </row>
    <row r="57" spans="1:47" ht="99.75"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19" t="s">
        <v>242</v>
      </c>
      <c r="F57" s="207" t="str">
        <f>'1. ALL DATA'!M58</f>
        <v>Fully Achieved</v>
      </c>
      <c r="G57" s="219" t="s">
        <v>242</v>
      </c>
      <c r="H57" s="145" t="str">
        <f>'1. ALL DATA'!R58</f>
        <v>Fully Achieved</v>
      </c>
      <c r="I57" s="219" t="s">
        <v>242</v>
      </c>
      <c r="J57" s="145" t="str">
        <f>'1. ALL DATA'!V58</f>
        <v>Fully Achieved</v>
      </c>
      <c r="AU57" s="34"/>
    </row>
    <row r="58" spans="1:47" s="161" customFormat="1" ht="87.75">
      <c r="A58" s="204" t="str">
        <f>'1. ALL DATA'!A59</f>
        <v>VFM55</v>
      </c>
      <c r="B58" s="205" t="str">
        <f>'1. ALL DATA'!C59</f>
        <v>Permits on Council-owned car parks</v>
      </c>
      <c r="C58" s="206" t="str">
        <f>'1. ALL DATA'!D59</f>
        <v>Complete options report of payment methods 
(July 2017)</v>
      </c>
      <c r="D58" s="207" t="str">
        <f>'1. ALL DATA'!H59</f>
        <v>Fully Achieved</v>
      </c>
      <c r="E58" s="219" t="s">
        <v>242</v>
      </c>
      <c r="F58" s="207" t="str">
        <f>'1. ALL DATA'!M59</f>
        <v>Fully Achieved</v>
      </c>
      <c r="G58" s="219" t="s">
        <v>242</v>
      </c>
      <c r="H58" s="145" t="str">
        <f>'1. ALL DATA'!R59</f>
        <v>Fully Achieved</v>
      </c>
      <c r="I58" s="219" t="s">
        <v>242</v>
      </c>
      <c r="J58" s="145" t="str">
        <f>'1. ALL DATA'!V59</f>
        <v>Fully Achieved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19" t="s">
        <v>242</v>
      </c>
      <c r="F59" s="207" t="str">
        <f>'1. ALL DATA'!M60</f>
        <v>Fully Achieved</v>
      </c>
      <c r="G59" s="219" t="s">
        <v>242</v>
      </c>
      <c r="H59" s="145" t="str">
        <f>'1. ALL DATA'!R60</f>
        <v>Fully Achieved</v>
      </c>
      <c r="I59" s="219" t="s">
        <v>242</v>
      </c>
      <c r="J59" s="145" t="str">
        <f>'1. ALL DATA'!V60</f>
        <v>Fully Achieved</v>
      </c>
    </row>
    <row r="60" spans="1:47" ht="99.75"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19" t="s">
        <v>242</v>
      </c>
      <c r="F60" s="207" t="str">
        <f>'1. ALL DATA'!M61</f>
        <v>On Track to be Achieved</v>
      </c>
      <c r="G60" s="219" t="s">
        <v>242</v>
      </c>
      <c r="H60" s="145" t="str">
        <f>'1. ALL DATA'!R61</f>
        <v>Fully Achieved</v>
      </c>
      <c r="I60" s="219" t="s">
        <v>242</v>
      </c>
      <c r="J60" s="145" t="str">
        <f>'1. ALL DATA'!V61</f>
        <v>Fully Achieved</v>
      </c>
    </row>
    <row r="61" spans="1:47" ht="99.75"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19" t="s">
        <v>242</v>
      </c>
      <c r="F61" s="207" t="str">
        <f>'1. ALL DATA'!M62</f>
        <v>On Track to be Achieved</v>
      </c>
      <c r="G61" s="219" t="s">
        <v>242</v>
      </c>
      <c r="H61" s="145" t="str">
        <f>'1. ALL DATA'!R62</f>
        <v>On Track to be Achieved</v>
      </c>
      <c r="I61" s="219" t="s">
        <v>242</v>
      </c>
      <c r="J61" s="145" t="str">
        <f>'1. ALL DATA'!V62</f>
        <v>Fully Achieved</v>
      </c>
    </row>
    <row r="62" spans="1:47" ht="99.75" customHeight="1">
      <c r="A62" s="204" t="str">
        <f>'1. ALL DATA'!A63</f>
        <v>VFM59</v>
      </c>
      <c r="B62" s="286" t="str">
        <f>'1. ALL DATA'!C63</f>
        <v>Mobile working arrangements for Staff</v>
      </c>
      <c r="C62" s="287" t="str">
        <f>'1. ALL DATA'!D63</f>
        <v>Produce a plan to introduce mobile working where it is appropriate to do so
(November 2017)</v>
      </c>
      <c r="D62" s="288" t="str">
        <f>'1. ALL DATA'!H63</f>
        <v>Not yet due</v>
      </c>
      <c r="E62" s="391" t="s">
        <v>48</v>
      </c>
      <c r="F62" s="288" t="str">
        <f>'1. ALL DATA'!M63</f>
        <v>On Track to be Achieved</v>
      </c>
      <c r="G62" s="219" t="s">
        <v>242</v>
      </c>
      <c r="H62" s="211" t="str">
        <f>'1. ALL DATA'!R63</f>
        <v>Fully Achieved</v>
      </c>
      <c r="I62" s="219" t="s">
        <v>242</v>
      </c>
      <c r="J62" s="211" t="str">
        <f>'1. ALL DATA'!V63</f>
        <v>Fully Achieved</v>
      </c>
    </row>
    <row r="63" spans="1:47" s="415" customFormat="1" ht="25.5" customHeight="1">
      <c r="A63" s="408" t="str">
        <f>'1. ALL DATA'!A64</f>
        <v>Promoting Local Economic Growth - To Benefit Local People by Turning Aspiration into Reality</v>
      </c>
      <c r="B63" s="409"/>
      <c r="C63" s="410"/>
      <c r="D63" s="411"/>
      <c r="E63" s="412"/>
      <c r="F63" s="411"/>
      <c r="G63" s="412"/>
      <c r="H63" s="411"/>
      <c r="I63" s="412"/>
      <c r="J63" s="413"/>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219" t="s">
        <v>242</v>
      </c>
      <c r="F64" s="207" t="str">
        <f>'1. ALL DATA'!M65</f>
        <v>Fully Achieved</v>
      </c>
      <c r="G64" s="219" t="s">
        <v>242</v>
      </c>
      <c r="H64" s="207" t="str">
        <f>'1. ALL DATA'!R65</f>
        <v>Fully Achieved</v>
      </c>
      <c r="I64" s="219" t="s">
        <v>242</v>
      </c>
      <c r="J64" s="207" t="str">
        <f>'1. ALL DATA'!V65</f>
        <v>Fully Achieved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219" t="s">
        <v>242</v>
      </c>
      <c r="F65" s="207" t="str">
        <f>'1. ALL DATA'!M66</f>
        <v>Fully Achieved</v>
      </c>
      <c r="G65" s="219" t="s">
        <v>242</v>
      </c>
      <c r="H65" s="145" t="str">
        <f>'1. ALL DATA'!R66</f>
        <v>Fully Achieved</v>
      </c>
      <c r="I65" s="219" t="s">
        <v>242</v>
      </c>
      <c r="J65" s="145" t="str">
        <f>'1. ALL DATA'!V66</f>
        <v>Fully Achieved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19" t="s">
        <v>242</v>
      </c>
      <c r="F66" s="207" t="str">
        <f>'1. ALL DATA'!M67</f>
        <v>On Track to be Achieved</v>
      </c>
      <c r="G66" s="219" t="s">
        <v>242</v>
      </c>
      <c r="H66" s="145" t="str">
        <f>'1. ALL DATA'!R67</f>
        <v>Fully Achieved</v>
      </c>
      <c r="I66" s="219" t="s">
        <v>242</v>
      </c>
      <c r="J66" s="145" t="str">
        <f>'1. ALL DATA'!V67</f>
        <v>Fully Achieved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219" t="s">
        <v>242</v>
      </c>
      <c r="F67" s="207" t="str">
        <f>'1. ALL DATA'!M68</f>
        <v>On Track to be Achieved</v>
      </c>
      <c r="G67" s="219" t="s">
        <v>242</v>
      </c>
      <c r="H67" s="145" t="str">
        <f>'1. ALL DATA'!R68</f>
        <v>On Track to be Achieved</v>
      </c>
      <c r="I67" s="219" t="s">
        <v>242</v>
      </c>
      <c r="J67" s="145" t="str">
        <f>'1. ALL DATA'!V68</f>
        <v>Fully Achieved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219" t="s">
        <v>242</v>
      </c>
      <c r="F68" s="207" t="str">
        <f>'1. ALL DATA'!M69</f>
        <v>Fully Achieved</v>
      </c>
      <c r="G68" s="219" t="s">
        <v>242</v>
      </c>
      <c r="H68" s="145" t="str">
        <f>'1. ALL DATA'!R69</f>
        <v>Fully Achieved</v>
      </c>
      <c r="I68" s="219" t="s">
        <v>242</v>
      </c>
      <c r="J68" s="145" t="str">
        <f>'1. ALL DATA'!V69</f>
        <v>Fully Achieved</v>
      </c>
    </row>
    <row r="69" spans="1:10" ht="99.75" customHeight="1">
      <c r="A69" s="204" t="str">
        <f>'1. ALL DATA'!A70</f>
        <v>PLEG06</v>
      </c>
      <c r="B69" s="205" t="str">
        <f>'1. ALL DATA'!C70</f>
        <v>Finalise Options for Lynwood Road Site</v>
      </c>
      <c r="C69" s="206" t="str">
        <f>'1. ALL DATA'!D70</f>
        <v xml:space="preserve">Complete Ecological Surveys 
(September 2017
</v>
      </c>
      <c r="D69" s="207" t="str">
        <f>'1. ALL DATA'!H70</f>
        <v>Fully Achieved</v>
      </c>
      <c r="E69" s="219" t="s">
        <v>242</v>
      </c>
      <c r="F69" s="207" t="str">
        <f>'1. ALL DATA'!M70</f>
        <v>Fully Achieved</v>
      </c>
      <c r="G69" s="219" t="s">
        <v>242</v>
      </c>
      <c r="H69" s="145" t="str">
        <f>'1. ALL DATA'!R70</f>
        <v>Fully Achieved</v>
      </c>
      <c r="I69" s="219" t="s">
        <v>242</v>
      </c>
      <c r="J69" s="145" t="str">
        <f>'1. ALL DATA'!V70</f>
        <v>Fully Achieved</v>
      </c>
    </row>
    <row r="70" spans="1:10" ht="99.75" customHeight="1">
      <c r="A70" s="204" t="str">
        <f>'1. ALL DATA'!A71</f>
        <v>PLEG07</v>
      </c>
      <c r="B70" s="205" t="str">
        <f>'1. ALL DATA'!C71</f>
        <v>Finalise Options for Lynwood Road Site</v>
      </c>
      <c r="C70" s="206" t="str">
        <f>'1. ALL DATA'!D71</f>
        <v>Submit Planning Application 
(October 2017)</v>
      </c>
      <c r="D70" s="207" t="str">
        <f>'1. ALL DATA'!H71</f>
        <v>On Track to be Achieved</v>
      </c>
      <c r="E70" s="219" t="s">
        <v>242</v>
      </c>
      <c r="F70" s="207" t="str">
        <f>'1. ALL DATA'!M71</f>
        <v>On Track to be Achieved</v>
      </c>
      <c r="G70" s="219" t="s">
        <v>242</v>
      </c>
      <c r="H70" s="145" t="str">
        <f>'1. ALL DATA'!R71</f>
        <v>Fully Achieved</v>
      </c>
      <c r="I70" s="219" t="s">
        <v>242</v>
      </c>
      <c r="J70" s="145" t="str">
        <f>'1. ALL DATA'!V71</f>
        <v>Fully Achieved</v>
      </c>
    </row>
    <row r="71" spans="1:10" ht="99.75" customHeight="1">
      <c r="A71" s="204" t="str">
        <f>'1. ALL DATA'!A72</f>
        <v>PLEG08</v>
      </c>
      <c r="B71" s="205" t="str">
        <f>'1. ALL DATA'!C72</f>
        <v>Finalise Options for Lynwood Road Site</v>
      </c>
      <c r="C71" s="206" t="str">
        <f>'1. ALL DATA'!D72</f>
        <v>Identify a Preferred Developer 
(March 2018)</v>
      </c>
      <c r="D71" s="207" t="str">
        <f>'1. ALL DATA'!H72</f>
        <v>Not yet due</v>
      </c>
      <c r="E71" s="391" t="s">
        <v>48</v>
      </c>
      <c r="F71" s="207" t="str">
        <f>'1. ALL DATA'!M72</f>
        <v>Not yet due</v>
      </c>
      <c r="G71" s="391" t="s">
        <v>48</v>
      </c>
      <c r="H71" s="145" t="str">
        <f>'1. ALL DATA'!R72</f>
        <v>Not yet due</v>
      </c>
      <c r="I71" s="391" t="s">
        <v>48</v>
      </c>
      <c r="J71" s="145" t="str">
        <f>'1. ALL DATA'!V72</f>
        <v>Fully Achieved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391" t="s">
        <v>48</v>
      </c>
      <c r="F72" s="207" t="str">
        <f>'1. ALL DATA'!M73</f>
        <v>Deleted</v>
      </c>
      <c r="G72" s="391" t="s">
        <v>48</v>
      </c>
      <c r="H72" s="145" t="str">
        <f>'1. ALL DATA'!R73</f>
        <v>Deleted</v>
      </c>
      <c r="I72" s="391" t="s">
        <v>48</v>
      </c>
      <c r="J72" s="145" t="str">
        <f>'1. ALL DATA'!V73</f>
        <v>Deleted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391" t="s">
        <v>48</v>
      </c>
      <c r="F73" s="207" t="str">
        <f>'1. ALL DATA'!M74</f>
        <v>Not yet due</v>
      </c>
      <c r="G73" s="391" t="s">
        <v>48</v>
      </c>
      <c r="H73" s="145" t="str">
        <f>'1. ALL DATA'!R74</f>
        <v>Not yet due</v>
      </c>
      <c r="I73" s="391" t="s">
        <v>48</v>
      </c>
      <c r="J73" s="145" t="str">
        <f>'1. ALL DATA'!V74</f>
        <v>Deferred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391" t="s">
        <v>48</v>
      </c>
      <c r="F74" s="207" t="str">
        <f>'1. ALL DATA'!M75</f>
        <v>Fully Achieved</v>
      </c>
      <c r="G74" s="219" t="s">
        <v>242</v>
      </c>
      <c r="H74" s="145" t="str">
        <f>'1. ALL DATA'!R75</f>
        <v>Fully Achieved</v>
      </c>
      <c r="I74" s="219" t="s">
        <v>242</v>
      </c>
      <c r="J74" s="145" t="str">
        <f>'1. ALL DATA'!V75</f>
        <v>Fully Achieved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19" t="s">
        <v>242</v>
      </c>
      <c r="F75" s="207" t="str">
        <f>'1. ALL DATA'!M76</f>
        <v>On Track to be Achieved</v>
      </c>
      <c r="G75" s="219" t="s">
        <v>242</v>
      </c>
      <c r="H75" s="145" t="str">
        <f>'1. ALL DATA'!R76</f>
        <v>On Track to be Achieved</v>
      </c>
      <c r="I75" s="219" t="s">
        <v>242</v>
      </c>
      <c r="J75" s="145" t="str">
        <f>'1. ALL DATA'!V76</f>
        <v>Fully Achieved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391" t="s">
        <v>48</v>
      </c>
      <c r="F76" s="207" t="str">
        <f>'1. ALL DATA'!M77</f>
        <v>Not yet due</v>
      </c>
      <c r="G76" s="391" t="s">
        <v>48</v>
      </c>
      <c r="H76" s="145" t="str">
        <f>'1. ALL DATA'!R77</f>
        <v>On Track to be Achieved</v>
      </c>
      <c r="I76" s="219" t="s">
        <v>242</v>
      </c>
      <c r="J76" s="145" t="str">
        <f>'1. ALL DATA'!V77</f>
        <v>Fully Achieved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19" t="s">
        <v>242</v>
      </c>
      <c r="F77" s="207" t="str">
        <f>'1. ALL DATA'!M78</f>
        <v>On Track to be Achieved</v>
      </c>
      <c r="G77" s="219" t="s">
        <v>242</v>
      </c>
      <c r="H77" s="145" t="str">
        <f>'1. ALL DATA'!R78</f>
        <v>On Track to be Achieved</v>
      </c>
      <c r="I77" s="219" t="s">
        <v>242</v>
      </c>
      <c r="J77" s="145" t="str">
        <f>'1. ALL DATA'!V78</f>
        <v>Fully Achieved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19" t="s">
        <v>242</v>
      </c>
      <c r="F78" s="207" t="str">
        <f>'1. ALL DATA'!M79</f>
        <v>On Track to be Achieved</v>
      </c>
      <c r="G78" s="219" t="s">
        <v>242</v>
      </c>
      <c r="H78" s="145" t="str">
        <f>'1. ALL DATA'!R79</f>
        <v>On Track to be Achieved</v>
      </c>
      <c r="I78" s="219" t="s">
        <v>242</v>
      </c>
      <c r="J78" s="145" t="str">
        <f>'1. ALL DATA'!V79</f>
        <v>Fully Achieved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19" t="s">
        <v>242</v>
      </c>
      <c r="F79" s="207" t="str">
        <f>'1. ALL DATA'!M80</f>
        <v>On Track to be Achieved</v>
      </c>
      <c r="G79" s="219" t="s">
        <v>242</v>
      </c>
      <c r="H79" s="145" t="str">
        <f>'1. ALL DATA'!R80</f>
        <v>On Track to be Achieved</v>
      </c>
      <c r="I79" s="219" t="s">
        <v>242</v>
      </c>
      <c r="J79" s="145" t="str">
        <f>'1. ALL DATA'!V80</f>
        <v>Fully Achieved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19" t="s">
        <v>242</v>
      </c>
      <c r="F80" s="207" t="str">
        <f>'1. ALL DATA'!M81</f>
        <v>On Track to be Achieved</v>
      </c>
      <c r="G80" s="219" t="s">
        <v>242</v>
      </c>
      <c r="H80" s="145" t="str">
        <f>'1. ALL DATA'!R81</f>
        <v>On Track to be Achieved</v>
      </c>
      <c r="I80" s="219" t="s">
        <v>242</v>
      </c>
      <c r="J80" s="145" t="str">
        <f>'1. ALL DATA'!V81</f>
        <v>Fully Achieved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19" t="s">
        <v>242</v>
      </c>
      <c r="F81" s="207" t="str">
        <f>'1. ALL DATA'!M82</f>
        <v>On Track to be Achieved</v>
      </c>
      <c r="G81" s="218" t="s">
        <v>240</v>
      </c>
      <c r="H81" s="145" t="str">
        <f>'1. ALL DATA'!R82</f>
        <v>In Danger of Falling Behind Target</v>
      </c>
      <c r="I81" s="218" t="s">
        <v>240</v>
      </c>
      <c r="J81" s="145" t="str">
        <f>'1. ALL DATA'!V82</f>
        <v>Off Target</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219" t="s">
        <v>242</v>
      </c>
      <c r="F82" s="207" t="str">
        <f>'1. ALL DATA'!M83</f>
        <v>Fully Achieved</v>
      </c>
      <c r="G82" s="219" t="s">
        <v>242</v>
      </c>
      <c r="H82" s="145" t="str">
        <f>'1. ALL DATA'!R83</f>
        <v>Fully Achieved</v>
      </c>
      <c r="I82" s="219" t="s">
        <v>242</v>
      </c>
      <c r="J82" s="145" t="str">
        <f>'1. ALL DATA'!V83</f>
        <v>Fully Achieved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219" t="s">
        <v>242</v>
      </c>
      <c r="F83" s="207" t="str">
        <f>'1. ALL DATA'!M84</f>
        <v>On Track to be Achieved</v>
      </c>
      <c r="G83" s="219" t="s">
        <v>242</v>
      </c>
      <c r="H83" s="145" t="str">
        <f>'1. ALL DATA'!R84</f>
        <v>On Track to be Achieved</v>
      </c>
      <c r="I83" s="219" t="s">
        <v>242</v>
      </c>
      <c r="J83" s="145" t="str">
        <f>'1. ALL DATA'!V84</f>
        <v>Fully Achieved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391" t="s">
        <v>48</v>
      </c>
      <c r="F84" s="207" t="str">
        <f>'1. ALL DATA'!M85</f>
        <v>On Track to be Achieved</v>
      </c>
      <c r="G84" s="219" t="s">
        <v>242</v>
      </c>
      <c r="H84" s="145" t="str">
        <f>'1. ALL DATA'!R85</f>
        <v>On Track to be Achieved</v>
      </c>
      <c r="I84" s="219" t="s">
        <v>242</v>
      </c>
      <c r="J84" s="145" t="str">
        <f>'1. ALL DATA'!V85</f>
        <v>Fully Achieved</v>
      </c>
    </row>
    <row r="85" spans="1:46" s="161" customFormat="1" ht="87.75">
      <c r="A85" s="289" t="str">
        <f>'1. ALL DATA'!A86</f>
        <v>PLEG22</v>
      </c>
      <c r="B85" s="286" t="str">
        <f>'1. ALL DATA'!C86</f>
        <v>Providing More Appropriate  Ways for Services to be Delivered</v>
      </c>
      <c r="C85" s="287" t="str">
        <f>'1. ALL DATA'!D86</f>
        <v>Implement Shopmobility Review findings
(June 2017)</v>
      </c>
      <c r="D85" s="288" t="str">
        <f>'1. ALL DATA'!H86</f>
        <v>Fully Achieved</v>
      </c>
      <c r="E85" s="219" t="s">
        <v>242</v>
      </c>
      <c r="F85" s="288" t="str">
        <f>'1. ALL DATA'!M86</f>
        <v>Fully Achieved</v>
      </c>
      <c r="G85" s="219" t="s">
        <v>242</v>
      </c>
      <c r="H85" s="211" t="str">
        <f>'1. ALL DATA'!R86</f>
        <v>Fully Achieved</v>
      </c>
      <c r="I85" s="219" t="s">
        <v>242</v>
      </c>
      <c r="J85" s="211" t="str">
        <f>'1. ALL DATA'!V86</f>
        <v>Fully Achieved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15" customFormat="1" ht="25.5" customHeight="1">
      <c r="A86" s="208" t="str">
        <f>'1. ALL DATA'!A87</f>
        <v>Protecting and Strengthening Communities - Love Where you Live</v>
      </c>
      <c r="B86" s="416"/>
      <c r="C86" s="410"/>
      <c r="D86" s="411"/>
      <c r="E86" s="417"/>
      <c r="F86" s="411"/>
      <c r="G86" s="412"/>
      <c r="H86" s="411"/>
      <c r="I86" s="412"/>
      <c r="J86" s="413"/>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219" t="s">
        <v>242</v>
      </c>
      <c r="F87" s="207" t="str">
        <f>'1. ALL DATA'!M88</f>
        <v>On Track to be Achieved</v>
      </c>
      <c r="G87" s="219" t="s">
        <v>242</v>
      </c>
      <c r="H87" s="207" t="str">
        <f>'1. ALL DATA'!R88</f>
        <v>On Track to be Achieved</v>
      </c>
      <c r="I87" s="219" t="s">
        <v>242</v>
      </c>
      <c r="J87" s="207" t="str">
        <f>'1. ALL DATA'!V88</f>
        <v>Fully Achieved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19" t="s">
        <v>242</v>
      </c>
      <c r="F88" s="207" t="str">
        <f>'1. ALL DATA'!M89</f>
        <v>On Track to be Achieved</v>
      </c>
      <c r="G88" s="219" t="s">
        <v>242</v>
      </c>
      <c r="H88" s="145" t="str">
        <f>'1. ALL DATA'!R89</f>
        <v>On Track to be Achieved</v>
      </c>
      <c r="I88" s="219" t="s">
        <v>242</v>
      </c>
      <c r="J88" s="145" t="str">
        <f>'1. ALL DATA'!V89</f>
        <v>Fully Achieved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1" t="s">
        <v>48</v>
      </c>
      <c r="F89" s="207" t="str">
        <f>'1. ALL DATA'!M90</f>
        <v>Not yet due</v>
      </c>
      <c r="G89" s="391" t="s">
        <v>48</v>
      </c>
      <c r="H89" s="145" t="str">
        <f>'1. ALL DATA'!R90</f>
        <v>Fully Achieved</v>
      </c>
      <c r="I89" s="219" t="s">
        <v>242</v>
      </c>
      <c r="J89" s="145" t="str">
        <f>'1. ALL DATA'!V90</f>
        <v>Fully Achieved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219" t="s">
        <v>242</v>
      </c>
      <c r="F90" s="207" t="str">
        <f>'1. ALL DATA'!M91</f>
        <v>Fully Achieved</v>
      </c>
      <c r="G90" s="219" t="s">
        <v>242</v>
      </c>
      <c r="H90" s="145" t="str">
        <f>'1. ALL DATA'!R91</f>
        <v>Fully Achieved</v>
      </c>
      <c r="I90" s="219" t="s">
        <v>242</v>
      </c>
      <c r="J90" s="145" t="str">
        <f>'1. ALL DATA'!V91</f>
        <v>Fully Achieved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219" t="s">
        <v>242</v>
      </c>
      <c r="F91" s="207" t="str">
        <f>'1. ALL DATA'!M92</f>
        <v>On Track to be Achieved</v>
      </c>
      <c r="G91" s="219" t="s">
        <v>242</v>
      </c>
      <c r="H91" s="145" t="str">
        <f>'1. ALL DATA'!R92</f>
        <v>Fully Achieved</v>
      </c>
      <c r="I91" s="219" t="s">
        <v>242</v>
      </c>
      <c r="J91" s="145" t="str">
        <f>'1. ALL DATA'!V92</f>
        <v>Fully Achieved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19" t="s">
        <v>242</v>
      </c>
      <c r="F92" s="207" t="str">
        <f>'1. ALL DATA'!M93</f>
        <v>On Track to be Achieved</v>
      </c>
      <c r="G92" s="219" t="s">
        <v>242</v>
      </c>
      <c r="H92" s="145" t="str">
        <f>'1. ALL DATA'!R93</f>
        <v>Fully Achieved</v>
      </c>
      <c r="I92" s="219" t="s">
        <v>242</v>
      </c>
      <c r="J92" s="145" t="str">
        <f>'1. ALL DATA'!V93</f>
        <v>Fully Achieved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19" t="s">
        <v>242</v>
      </c>
      <c r="F93" s="207" t="str">
        <f>'1. ALL DATA'!M94</f>
        <v>Fully Achieved</v>
      </c>
      <c r="G93" s="219" t="s">
        <v>242</v>
      </c>
      <c r="H93" s="145" t="str">
        <f>'1. ALL DATA'!R94</f>
        <v>Fully Achieved</v>
      </c>
      <c r="I93" s="219" t="s">
        <v>242</v>
      </c>
      <c r="J93" s="145" t="str">
        <f>'1. ALL DATA'!V94</f>
        <v>Fully Achieved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19" t="s">
        <v>242</v>
      </c>
      <c r="F94" s="207" t="str">
        <f>'1. ALL DATA'!M95</f>
        <v>On Track to be Achieved</v>
      </c>
      <c r="G94" s="219" t="s">
        <v>242</v>
      </c>
      <c r="H94" s="145" t="str">
        <f>'1. ALL DATA'!R95</f>
        <v>On Track to be Achieved</v>
      </c>
      <c r="I94" s="219" t="s">
        <v>242</v>
      </c>
      <c r="J94" s="145" t="str">
        <f>'1. ALL DATA'!V95</f>
        <v>Fully Achieved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391" t="s">
        <v>48</v>
      </c>
      <c r="F95" s="207" t="str">
        <f>'1. ALL DATA'!M96</f>
        <v>Fully Achieved</v>
      </c>
      <c r="G95" s="219" t="s">
        <v>242</v>
      </c>
      <c r="H95" s="145" t="str">
        <f>'1. ALL DATA'!R96</f>
        <v>Fully Achieved</v>
      </c>
      <c r="I95" s="219" t="s">
        <v>242</v>
      </c>
      <c r="J95" s="145" t="str">
        <f>'1. ALL DATA'!V96</f>
        <v>Fully Achieved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19" t="s">
        <v>242</v>
      </c>
      <c r="F96" s="207" t="str">
        <f>'1. ALL DATA'!M97</f>
        <v>Fully Achieved</v>
      </c>
      <c r="G96" s="219" t="s">
        <v>242</v>
      </c>
      <c r="H96" s="145" t="str">
        <f>'1. ALL DATA'!R97</f>
        <v>Fully Achieved</v>
      </c>
      <c r="I96" s="219" t="s">
        <v>242</v>
      </c>
      <c r="J96" s="145" t="str">
        <f>'1. ALL DATA'!V97</f>
        <v>Fully Achieved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1" t="s">
        <v>48</v>
      </c>
      <c r="F97" s="207" t="str">
        <f>'1. ALL DATA'!M98</f>
        <v>On Track to be Achieved</v>
      </c>
      <c r="G97" s="219" t="s">
        <v>242</v>
      </c>
      <c r="H97" s="145" t="str">
        <f>'1. ALL DATA'!R98</f>
        <v>On Track to be Achieved</v>
      </c>
      <c r="I97" s="219" t="s">
        <v>242</v>
      </c>
      <c r="J97" s="145" t="str">
        <f>'1. ALL DATA'!V98</f>
        <v>Fully Achieved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1" t="s">
        <v>48</v>
      </c>
      <c r="F98" s="207" t="str">
        <f>'1. ALL DATA'!M99</f>
        <v>On Track to be Achieved</v>
      </c>
      <c r="G98" s="219" t="s">
        <v>242</v>
      </c>
      <c r="H98" s="145" t="str">
        <f>'1. ALL DATA'!R99</f>
        <v>On Track to be Achieved</v>
      </c>
      <c r="I98" s="219" t="s">
        <v>242</v>
      </c>
      <c r="J98" s="145" t="str">
        <f>'1. ALL DATA'!V99</f>
        <v>Fully Achieved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1" t="s">
        <v>48</v>
      </c>
      <c r="F99" s="207" t="str">
        <f>'1. ALL DATA'!M100</f>
        <v>On Track to be Achieved</v>
      </c>
      <c r="G99" s="219" t="s">
        <v>242</v>
      </c>
      <c r="H99" s="145" t="str">
        <f>'1. ALL DATA'!R100</f>
        <v>On Track to be Achieved</v>
      </c>
      <c r="I99" s="219" t="s">
        <v>242</v>
      </c>
      <c r="J99" s="145" t="str">
        <f>'1. ALL DATA'!V100</f>
        <v>Fully Achieved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1" t="s">
        <v>48</v>
      </c>
      <c r="F100" s="207" t="str">
        <f>'1. ALL DATA'!M101</f>
        <v>On Track to be Achieved</v>
      </c>
      <c r="G100" s="219" t="s">
        <v>242</v>
      </c>
      <c r="H100" s="145" t="str">
        <f>'1. ALL DATA'!R101</f>
        <v>On Track to be Achieved</v>
      </c>
      <c r="I100" s="219" t="s">
        <v>242</v>
      </c>
      <c r="J100" s="145" t="str">
        <f>'1. ALL DATA'!V101</f>
        <v>Fully Achieved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391" t="s">
        <v>48</v>
      </c>
      <c r="F101" s="207" t="str">
        <f>'1. ALL DATA'!M102</f>
        <v>Not yet due</v>
      </c>
      <c r="G101" s="391" t="s">
        <v>48</v>
      </c>
      <c r="H101" s="145" t="str">
        <f>'1. ALL DATA'!R102</f>
        <v>Fully Achieved</v>
      </c>
      <c r="I101" s="219" t="s">
        <v>242</v>
      </c>
      <c r="J101" s="145" t="str">
        <f>'1. ALL DATA'!V102</f>
        <v>Fully Achieved</v>
      </c>
    </row>
    <row r="102" spans="1:10" ht="99.75" customHeight="1">
      <c r="A102" s="204" t="str">
        <f>'1. ALL DATA'!A103</f>
        <v>PSC16</v>
      </c>
      <c r="B102" s="205" t="str">
        <f>'1. ALL DATA'!C103</f>
        <v xml:space="preserve">Maintain Top Quartile Performance on Waste Reduction </v>
      </c>
      <c r="C102" s="206" t="str">
        <f>'1. ALL DATA'!D103</f>
        <v>Residual household waste per household: 455kg</v>
      </c>
      <c r="D102" s="207" t="str">
        <f>'1. ALL DATA'!H103</f>
        <v>On Track to be Achieved</v>
      </c>
      <c r="E102" s="219" t="s">
        <v>242</v>
      </c>
      <c r="F102" s="207" t="str">
        <f>'1. ALL DATA'!M103</f>
        <v>On Track to be Achieved</v>
      </c>
      <c r="G102" s="218" t="s">
        <v>240</v>
      </c>
      <c r="H102" s="145" t="str">
        <f>'1. ALL DATA'!R103</f>
        <v>In Danger of Falling Behind Target</v>
      </c>
      <c r="I102" s="219" t="s">
        <v>242</v>
      </c>
      <c r="J102" s="463" t="str">
        <f>'1. ALL DATA'!V103</f>
        <v>Numerical Outturn Within 10% Tolerance</v>
      </c>
    </row>
    <row r="103" spans="1:10" ht="99.75" customHeight="1">
      <c r="A103" s="204" t="str">
        <f>'1. ALL DATA'!A104</f>
        <v>PSC17</v>
      </c>
      <c r="B103" s="205" t="str">
        <f>'1. ALL DATA'!C104</f>
        <v>Maintain Top Quartile Performance on Recycling</v>
      </c>
      <c r="C103" s="206" t="str">
        <f>'1. ALL DATA'!D104</f>
        <v>Household waste recycled and composted per household: 50%</v>
      </c>
      <c r="D103" s="207" t="str">
        <f>'1. ALL DATA'!H104</f>
        <v>On Track to be Achieved</v>
      </c>
      <c r="E103" s="219" t="s">
        <v>242</v>
      </c>
      <c r="F103" s="207" t="str">
        <f>'1. ALL DATA'!M104</f>
        <v>On Track to be Achieved</v>
      </c>
      <c r="G103" s="219" t="s">
        <v>242</v>
      </c>
      <c r="H103" s="145" t="str">
        <f>'1. ALL DATA'!R104</f>
        <v>On Track to be Achieved</v>
      </c>
      <c r="I103" s="219" t="s">
        <v>242</v>
      </c>
      <c r="J103" s="145" t="str">
        <f>'1. ALL DATA'!V104</f>
        <v>Numerical Outturn Within 5% Tolerance</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219" t="s">
        <v>242</v>
      </c>
      <c r="F104" s="207" t="str">
        <f>'1. ALL DATA'!M105</f>
        <v>On Track to be Achieved</v>
      </c>
      <c r="G104" s="219" t="s">
        <v>242</v>
      </c>
      <c r="H104" s="145" t="str">
        <f>'1. ALL DATA'!R105</f>
        <v>On Track to be Achieved</v>
      </c>
      <c r="I104" s="219" t="s">
        <v>242</v>
      </c>
      <c r="J104" s="145" t="str">
        <f>'1. ALL DATA'!V105</f>
        <v>Fully Achieved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19" t="s">
        <v>242</v>
      </c>
      <c r="F105" s="207" t="str">
        <f>'1. ALL DATA'!M106</f>
        <v>On Track to be Achieved</v>
      </c>
      <c r="G105" s="219" t="s">
        <v>242</v>
      </c>
      <c r="H105" s="145" t="str">
        <f>'1. ALL DATA'!R106</f>
        <v>On Track to be Achieved</v>
      </c>
      <c r="I105" s="219" t="s">
        <v>242</v>
      </c>
      <c r="J105" s="145" t="str">
        <f>'1. ALL DATA'!V106</f>
        <v>Fully Achieved</v>
      </c>
    </row>
    <row r="106" spans="1:10" ht="99.75" customHeight="1">
      <c r="A106" s="203" t="str">
        <f>'1. ALL DATA'!A107</f>
        <v>PSC20</v>
      </c>
      <c r="B106" s="406" t="str">
        <f>'1. ALL DATA'!C107</f>
        <v>Supporting Homeless Residents</v>
      </c>
      <c r="C106" s="407" t="str">
        <f>'1. ALL DATA'!D107</f>
        <v>Average waiting time of 5 working days for homelessness appointments 
(March 2018)</v>
      </c>
      <c r="D106" s="145" t="str">
        <f>'1. ALL DATA'!H107</f>
        <v>On Track to be Achieved</v>
      </c>
      <c r="E106" s="219" t="s">
        <v>242</v>
      </c>
      <c r="F106" s="145" t="str">
        <f>'1. ALL DATA'!M107</f>
        <v>On Track to be Achieved</v>
      </c>
      <c r="G106" s="219" t="s">
        <v>242</v>
      </c>
      <c r="H106" s="145" t="str">
        <f>'1. ALL DATA'!R107</f>
        <v>On Track to be Achieved</v>
      </c>
      <c r="I106" s="219" t="s">
        <v>242</v>
      </c>
      <c r="J106" s="145" t="str">
        <f>'1. ALL DATA'!V107</f>
        <v>Fully Achieved</v>
      </c>
    </row>
    <row r="107" spans="1:10" ht="99.75" customHeight="1">
      <c r="A107" s="203" t="str">
        <f>'1. ALL DATA'!A108</f>
        <v>PSC21</v>
      </c>
      <c r="B107" s="406" t="str">
        <f>'1. ALL DATA'!C108</f>
        <v>Rough Sleepers Outreach Service</v>
      </c>
      <c r="C107" s="407" t="str">
        <f>'1. ALL DATA'!D108</f>
        <v>Respond to 100% of referrals within 2 working days 
(March 2018)</v>
      </c>
      <c r="D107" s="145" t="str">
        <f>'1. ALL DATA'!H108</f>
        <v>On Track to be Achieved</v>
      </c>
      <c r="E107" s="219" t="s">
        <v>242</v>
      </c>
      <c r="F107" s="145" t="str">
        <f>'1. ALL DATA'!M108</f>
        <v>On Track to be Achieved</v>
      </c>
      <c r="G107" s="219" t="s">
        <v>242</v>
      </c>
      <c r="H107" s="145" t="str">
        <f>'1. ALL DATA'!R108</f>
        <v>On Track to be Achieved</v>
      </c>
      <c r="I107" s="219" t="s">
        <v>242</v>
      </c>
      <c r="J107" s="145" t="str">
        <f>'1. ALL DATA'!V108</f>
        <v>Fully Achieved</v>
      </c>
    </row>
    <row r="108" spans="1:10" ht="99.75" customHeight="1">
      <c r="A108" s="203" t="str">
        <f>'1. ALL DATA'!A109</f>
        <v>PSC22</v>
      </c>
      <c r="B108" s="406" t="str">
        <f>'1. ALL DATA'!C109</f>
        <v>Reduce the number of Empty homes</v>
      </c>
      <c r="C108" s="407" t="str">
        <f>'1. ALL DATA'!D109</f>
        <v>Produce a business plan to tackle empty homes 
(July 2017)</v>
      </c>
      <c r="D108" s="145" t="str">
        <f>'1. ALL DATA'!H109</f>
        <v>On Track to be Achieved</v>
      </c>
      <c r="E108" s="219" t="s">
        <v>242</v>
      </c>
      <c r="F108" s="145" t="str">
        <f>'1. ALL DATA'!M109</f>
        <v>Fully Achieved</v>
      </c>
      <c r="G108" s="219" t="s">
        <v>242</v>
      </c>
      <c r="H108" s="145" t="str">
        <f>'1. ALL DATA'!R109</f>
        <v>Fully Achieved</v>
      </c>
      <c r="I108" s="219" t="s">
        <v>242</v>
      </c>
      <c r="J108" s="145" t="str">
        <f>'1. ALL DATA'!V109</f>
        <v>Fully Achieved</v>
      </c>
    </row>
    <row r="109" spans="1:10" ht="99.75" customHeight="1">
      <c r="A109" s="203" t="str">
        <f>'1. ALL DATA'!A110</f>
        <v>PSC23</v>
      </c>
      <c r="B109" s="406" t="str">
        <f>'1. ALL DATA'!C110</f>
        <v>Introduce a Jam Jar scheme</v>
      </c>
      <c r="C109" s="407" t="str">
        <f>'1. ALL DATA'!D110</f>
        <v>Produce business plan to inform delivery options 
(May 2017)</v>
      </c>
      <c r="D109" s="145" t="str">
        <f>'1. ALL DATA'!H110</f>
        <v>Fully Achieved</v>
      </c>
      <c r="E109" s="219" t="s">
        <v>242</v>
      </c>
      <c r="F109" s="145" t="str">
        <f>'1. ALL DATA'!M110</f>
        <v>Fully Achieved</v>
      </c>
      <c r="G109" s="219" t="s">
        <v>242</v>
      </c>
      <c r="H109" s="145" t="str">
        <f>'1. ALL DATA'!R110</f>
        <v>Fully Achieved</v>
      </c>
      <c r="I109" s="219" t="s">
        <v>242</v>
      </c>
      <c r="J109" s="145" t="str">
        <f>'1. ALL DATA'!V110</f>
        <v>Fully Achieved</v>
      </c>
    </row>
    <row r="110" spans="1:10" ht="99.75" customHeight="1">
      <c r="A110" s="203" t="str">
        <f>'1. ALL DATA'!A111</f>
        <v>PSC24</v>
      </c>
      <c r="B110" s="406" t="str">
        <f>'1. ALL DATA'!C111</f>
        <v xml:space="preserve">Deliver County Council Election </v>
      </c>
      <c r="C110" s="407" t="str">
        <f>'1. ALL DATA'!D111</f>
        <v>Complete in accordance with statutory requirements</v>
      </c>
      <c r="D110" s="145" t="str">
        <f>'1. ALL DATA'!H111</f>
        <v>Fully Achieved</v>
      </c>
      <c r="E110" s="219" t="s">
        <v>242</v>
      </c>
      <c r="F110" s="145" t="str">
        <f>'1. ALL DATA'!M111</f>
        <v>Fully Achieved</v>
      </c>
      <c r="G110" s="219" t="s">
        <v>242</v>
      </c>
      <c r="H110" s="145" t="str">
        <f>'1. ALL DATA'!R111</f>
        <v>Fully Achieved</v>
      </c>
      <c r="I110" s="219" t="s">
        <v>242</v>
      </c>
      <c r="J110" s="145" t="str">
        <f>'1. ALL DATA'!V111</f>
        <v>Fully Achieved</v>
      </c>
    </row>
    <row r="111" spans="1:10" ht="99.75" customHeight="1">
      <c r="A111" s="203" t="str">
        <f>'1. ALL DATA'!A112</f>
        <v>PSC25</v>
      </c>
      <c r="B111" s="406" t="str">
        <f>'1. ALL DATA'!C112</f>
        <v xml:space="preserve">To Carry Out Necessary Work With Reference to Planning Legislative Changes </v>
      </c>
      <c r="C111" s="407" t="str">
        <f>'1. ALL DATA'!D112</f>
        <v>Completed in accordance with any legislative changes and requirements
(March 2018)</v>
      </c>
      <c r="D111" s="145" t="str">
        <f>'1. ALL DATA'!H112</f>
        <v>On Track to be Achieved</v>
      </c>
      <c r="E111" s="219" t="s">
        <v>242</v>
      </c>
      <c r="F111" s="145" t="str">
        <f>'1. ALL DATA'!M112</f>
        <v>On Track to be Achieved</v>
      </c>
      <c r="G111" s="219" t="s">
        <v>242</v>
      </c>
      <c r="H111" s="145" t="str">
        <f>'1. ALL DATA'!R112</f>
        <v>On Track to be Achieved</v>
      </c>
      <c r="I111" s="219" t="s">
        <v>242</v>
      </c>
      <c r="J111" s="145" t="str">
        <f>'1. ALL DATA'!V112</f>
        <v>Fully Achieved</v>
      </c>
    </row>
    <row r="112" spans="1:10" ht="99.75" customHeight="1">
      <c r="A112" s="203" t="str">
        <f>'1. ALL DATA'!A113</f>
        <v>PSC26</v>
      </c>
      <c r="B112" s="406" t="str">
        <f>'1. ALL DATA'!C113</f>
        <v xml:space="preserve">Monitor Local Plan Performance </v>
      </c>
      <c r="C112" s="407" t="str">
        <f>'1. ALL DATA'!D113</f>
        <v xml:space="preserve">Two Progress Reports during the year </v>
      </c>
      <c r="D112" s="145" t="str">
        <f>'1. ALL DATA'!H113</f>
        <v>On Track to be Achieved</v>
      </c>
      <c r="E112" s="219" t="s">
        <v>242</v>
      </c>
      <c r="F112" s="145" t="str">
        <f>'1. ALL DATA'!M113</f>
        <v>On Track to be Achieved</v>
      </c>
      <c r="G112" s="219" t="s">
        <v>242</v>
      </c>
      <c r="H112" s="145" t="str">
        <f>'1. ALL DATA'!R113</f>
        <v>On Track to be Achieved</v>
      </c>
      <c r="I112" s="219" t="s">
        <v>242</v>
      </c>
      <c r="J112" s="145" t="str">
        <f>'1. ALL DATA'!V113</f>
        <v>Fully Achieved</v>
      </c>
    </row>
    <row r="113" spans="1:10" ht="99.75" customHeight="1">
      <c r="A113" s="203" t="str">
        <f>'1. ALL DATA'!A114</f>
        <v>PSC27</v>
      </c>
      <c r="B113" s="406" t="str">
        <f>'1. ALL DATA'!C114</f>
        <v>Regenerating East Staffordshire Town Centres</v>
      </c>
      <c r="C113" s="407" t="str">
        <f>'1. ALL DATA'!D114</f>
        <v>Hold Stakeholder Workshop
(June 2017)</v>
      </c>
      <c r="D113" s="145" t="str">
        <f>'1. ALL DATA'!H114</f>
        <v>Completed Behind Schedule</v>
      </c>
      <c r="E113" s="219" t="s">
        <v>242</v>
      </c>
      <c r="F113" s="145" t="str">
        <f>'1. ALL DATA'!M114</f>
        <v>Completed Behind Schedule</v>
      </c>
      <c r="G113" s="219" t="s">
        <v>242</v>
      </c>
      <c r="H113" s="145" t="str">
        <f>'1. ALL DATA'!R114</f>
        <v>Completed Behind Schedule</v>
      </c>
      <c r="I113" s="218" t="s">
        <v>241</v>
      </c>
      <c r="J113" s="463" t="str">
        <f>'1. ALL DATA'!V114</f>
        <v>Completion Date Within Reasonable Tolerance</v>
      </c>
    </row>
    <row r="114" spans="1:10" ht="99.75" customHeight="1">
      <c r="A114" s="203" t="str">
        <f>'1. ALL DATA'!A115</f>
        <v>PSC28</v>
      </c>
      <c r="B114" s="406" t="str">
        <f>'1. ALL DATA'!C115</f>
        <v>Regenerating East Staffordshire Town Centres</v>
      </c>
      <c r="C114" s="407" t="str">
        <f>'1. ALL DATA'!D115</f>
        <v>Deliver the ESTCR Programme and report against progress on a quarterly basis
(March 2018)</v>
      </c>
      <c r="D114" s="145" t="str">
        <f>'1. ALL DATA'!H115</f>
        <v>On Track to be Achieved</v>
      </c>
      <c r="E114" s="219" t="s">
        <v>242</v>
      </c>
      <c r="F114" s="145" t="str">
        <f>'1. ALL DATA'!M115</f>
        <v>On Track to be Achieved</v>
      </c>
      <c r="G114" s="219" t="s">
        <v>242</v>
      </c>
      <c r="H114" s="145" t="str">
        <f>'1. ALL DATA'!R115</f>
        <v>On Track to be Achieved</v>
      </c>
      <c r="I114" s="219" t="s">
        <v>242</v>
      </c>
      <c r="J114" s="145" t="str">
        <f>'1. ALL DATA'!V115</f>
        <v>Fully Achieved</v>
      </c>
    </row>
    <row r="115" spans="1:10" ht="99.75" customHeight="1">
      <c r="A115" s="203" t="str">
        <f>'1. ALL DATA'!A116</f>
        <v>PSC29</v>
      </c>
      <c r="B115" s="406" t="str">
        <f>'1. ALL DATA'!C116</f>
        <v>Delivery of Strategic Sites</v>
      </c>
      <c r="C115" s="407" t="str">
        <f>'1. ALL DATA'!D116</f>
        <v>Two Progress Reports during the year</v>
      </c>
      <c r="D115" s="145" t="str">
        <f>'1. ALL DATA'!H116</f>
        <v>On Track to be Achieved</v>
      </c>
      <c r="E115" s="219" t="s">
        <v>242</v>
      </c>
      <c r="F115" s="145" t="str">
        <f>'1. ALL DATA'!M116</f>
        <v>On Track to be Achieved</v>
      </c>
      <c r="G115" s="219" t="s">
        <v>242</v>
      </c>
      <c r="H115" s="145" t="str">
        <f>'1. ALL DATA'!R116</f>
        <v>On Track to be Achieved</v>
      </c>
      <c r="I115" s="219" t="s">
        <v>242</v>
      </c>
      <c r="J115" s="145" t="str">
        <f>'1. ALL DATA'!V116</f>
        <v>Fully Achieved</v>
      </c>
    </row>
    <row r="116" spans="1:10" s="34" customFormat="1" ht="141.75">
      <c r="A116" s="203" t="str">
        <f>'1. ALL DATA'!A117</f>
        <v>PSC30</v>
      </c>
      <c r="B116" s="406" t="str">
        <f>'1. ALL DATA'!C117</f>
        <v>Host a Tourism Consultation Event</v>
      </c>
      <c r="C116" s="407" t="str">
        <f>'1. ALL DATA'!D117</f>
        <v>Working with the Destination Management Partnership, host an event to understand needs of local tourism businesses 
(March 2018)</v>
      </c>
      <c r="D116" s="145" t="str">
        <f>'1. ALL DATA'!H117</f>
        <v>On Track to be Achieved</v>
      </c>
      <c r="E116" s="219" t="s">
        <v>242</v>
      </c>
      <c r="F116" s="145" t="str">
        <f>'1. ALL DATA'!M117</f>
        <v>On Track to be Achieved</v>
      </c>
      <c r="G116" s="219" t="s">
        <v>242</v>
      </c>
      <c r="H116" s="145" t="str">
        <f>'1. ALL DATA'!R117</f>
        <v>On Track to be Achieved</v>
      </c>
      <c r="I116" s="218" t="s">
        <v>240</v>
      </c>
      <c r="J116" s="145" t="str">
        <f>'1. ALL DATA'!V117</f>
        <v>Off Target</v>
      </c>
    </row>
    <row r="117" spans="1:10" s="34" customFormat="1" ht="141.75">
      <c r="A117" s="203" t="str">
        <f>'1. ALL DATA'!A118</f>
        <v>PSC31</v>
      </c>
      <c r="B117" s="406" t="str">
        <f>'1. ALL DATA'!C118</f>
        <v>Appraise The Value Of Digital Marketing To Support The Local Tourism Industry</v>
      </c>
      <c r="C117" s="407" t="str">
        <f>'1. ALL DATA'!D118</f>
        <v>Working with the Destination Management Partnership and the National Forest, complete an appraisal of digital marketing 
(March 2018)</v>
      </c>
      <c r="D117" s="145" t="str">
        <f>'1. ALL DATA'!H118</f>
        <v>On Track to be Achieved</v>
      </c>
      <c r="E117" s="219" t="s">
        <v>242</v>
      </c>
      <c r="F117" s="145" t="str">
        <f>'1. ALL DATA'!M118</f>
        <v>On Track to be Achieved</v>
      </c>
      <c r="G117" s="219" t="s">
        <v>242</v>
      </c>
      <c r="H117" s="145" t="str">
        <f>'1. ALL DATA'!R118</f>
        <v>On Track to be Achieved</v>
      </c>
      <c r="I117" s="219" t="s">
        <v>242</v>
      </c>
      <c r="J117" s="145" t="str">
        <f>'1. ALL DATA'!V118</f>
        <v>Fully Achieved</v>
      </c>
    </row>
    <row r="118" spans="1:10" s="34" customFormat="1" ht="110.25">
      <c r="A118" s="203" t="str">
        <f>'1. ALL DATA'!A119</f>
        <v>PSC32</v>
      </c>
      <c r="B118" s="406" t="str">
        <f>'1. ALL DATA'!C119</f>
        <v>“No Smoking” Zones In Children’s Play Areas</v>
      </c>
      <c r="C118" s="407" t="str">
        <f>'1. ALL DATA'!D119</f>
        <v>Complete an investigation into where it would be appropriate to introduce such measures 
(November 2017)</v>
      </c>
      <c r="D118" s="145" t="str">
        <f>'1. ALL DATA'!H119</f>
        <v>On Track to be Achieved</v>
      </c>
      <c r="E118" s="219" t="s">
        <v>242</v>
      </c>
      <c r="F118" s="145" t="str">
        <f>'1. ALL DATA'!M119</f>
        <v>Fully Achieved</v>
      </c>
      <c r="G118" s="219" t="s">
        <v>242</v>
      </c>
      <c r="H118" s="145" t="str">
        <f>'1. ALL DATA'!R119</f>
        <v>Fully Achieved</v>
      </c>
      <c r="I118" s="219" t="s">
        <v>242</v>
      </c>
      <c r="J118" s="145" t="str">
        <f>'1. ALL DATA'!V119</f>
        <v>Fully Achieved</v>
      </c>
    </row>
    <row r="119" spans="1:10" s="34" customFormat="1" ht="110.25">
      <c r="A119" s="203" t="str">
        <f>'1. ALL DATA'!A120</f>
        <v>PSC33</v>
      </c>
      <c r="B119" s="406" t="str">
        <f>'1. ALL DATA'!C120</f>
        <v>“No Smoking” Zones In Town Centre Areas</v>
      </c>
      <c r="C119" s="407" t="str">
        <f>'1. ALL DATA'!D120</f>
        <v>Complete an investigation into where it would be appropriate to introduce such measures 
(March 2018)</v>
      </c>
      <c r="D119" s="145" t="str">
        <f>'1. ALL DATA'!H120</f>
        <v>On Track to be Achieved</v>
      </c>
      <c r="E119" s="219" t="s">
        <v>242</v>
      </c>
      <c r="F119" s="145" t="str">
        <f>'1. ALL DATA'!M120</f>
        <v>Fully Achieved</v>
      </c>
      <c r="G119" s="219" t="s">
        <v>242</v>
      </c>
      <c r="H119" s="145" t="str">
        <f>'1. ALL DATA'!R120</f>
        <v>Fully Achieved</v>
      </c>
      <c r="I119" s="219" t="s">
        <v>242</v>
      </c>
      <c r="J119" s="145" t="str">
        <f>'1. ALL DATA'!V120</f>
        <v>Fully Achieved</v>
      </c>
    </row>
    <row r="120" spans="1:10" s="34" customFormat="1" ht="87.75">
      <c r="A120" s="203" t="str">
        <f>'1. ALL DATA'!A121</f>
        <v>PSC34</v>
      </c>
      <c r="B120" s="406" t="str">
        <f>'1. ALL DATA'!C121</f>
        <v>Build on “Great British Spring Clean”</v>
      </c>
      <c r="C120" s="407" t="str">
        <f>'1. ALL DATA'!D121</f>
        <v>Complete a community engagement plan 
(November 2017)</v>
      </c>
      <c r="D120" s="145" t="str">
        <f>'1. ALL DATA'!H121</f>
        <v>On Track to be Achieved</v>
      </c>
      <c r="E120" s="219" t="s">
        <v>242</v>
      </c>
      <c r="F120" s="145" t="str">
        <f>'1. ALL DATA'!M121</f>
        <v>On Track to be Achieved</v>
      </c>
      <c r="G120" s="219" t="s">
        <v>242</v>
      </c>
      <c r="H120" s="145" t="str">
        <f>'1. ALL DATA'!R121</f>
        <v>Fully Achieved</v>
      </c>
      <c r="I120" s="219" t="s">
        <v>242</v>
      </c>
      <c r="J120" s="145" t="str">
        <f>'1. ALL DATA'!V121</f>
        <v>Fully Achieved</v>
      </c>
    </row>
    <row r="121" spans="1:10" s="34" customFormat="1" ht="87.75">
      <c r="A121" s="203" t="str">
        <f>'1. ALL DATA'!A122</f>
        <v>PSC35</v>
      </c>
      <c r="B121" s="406" t="str">
        <f>'1. ALL DATA'!C122</f>
        <v>Selective Licensing Pilot</v>
      </c>
      <c r="C121" s="407" t="str">
        <f>'1. ALL DATA'!D122</f>
        <v>Launch a pilot scheme in the area of focus 
(October 2017)</v>
      </c>
      <c r="D121" s="145" t="str">
        <f>'1. ALL DATA'!H122</f>
        <v>On Track to be Achieved</v>
      </c>
      <c r="E121" s="219" t="s">
        <v>242</v>
      </c>
      <c r="F121" s="145" t="str">
        <f>'1. ALL DATA'!M122</f>
        <v>Fully Achieved</v>
      </c>
      <c r="G121" s="219" t="s">
        <v>242</v>
      </c>
      <c r="H121" s="145" t="str">
        <f>'1. ALL DATA'!R122</f>
        <v>Fully Achieved</v>
      </c>
      <c r="I121" s="219" t="s">
        <v>242</v>
      </c>
      <c r="J121" s="145" t="str">
        <f>'1. ALL DATA'!V122</f>
        <v>Fully Achieved</v>
      </c>
    </row>
    <row r="122" spans="1:10" s="34" customFormat="1" ht="94.5">
      <c r="A122" s="203" t="str">
        <f>'1. ALL DATA'!A123</f>
        <v>PSC36</v>
      </c>
      <c r="B122" s="406" t="str">
        <f>'1. ALL DATA'!C123</f>
        <v>Car Cruising Monitoring</v>
      </c>
      <c r="C122" s="407" t="str">
        <f>'1. ALL DATA'!D123</f>
        <v>Understand any positive and negative impacts of any such events through 2017/18 
(March 2018)</v>
      </c>
      <c r="D122" s="145" t="str">
        <f>'1. ALL DATA'!H123</f>
        <v>Not yet due</v>
      </c>
      <c r="E122" s="391" t="s">
        <v>48</v>
      </c>
      <c r="F122" s="145" t="str">
        <f>'1. ALL DATA'!M123</f>
        <v>Not yet due</v>
      </c>
      <c r="G122" s="391" t="s">
        <v>48</v>
      </c>
      <c r="H122" s="145" t="str">
        <f>'1. ALL DATA'!R123</f>
        <v>Fully Achieved</v>
      </c>
      <c r="I122" s="219" t="s">
        <v>242</v>
      </c>
      <c r="J122" s="145" t="str">
        <f>'1. ALL DATA'!V123</f>
        <v>Fully Achieved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22"/>
  <conditionalFormatting sqref="V85">
    <cfRule type="containsText" dxfId="4435" priority="6422" operator="containsText" text="Numerical Outturn Within 10% Tolerance">
      <formula>NOT(ISERROR(SEARCH("Numerical Outturn Within 10% Tolerance",V85)))</formula>
    </cfRule>
    <cfRule type="containsText" dxfId="4434" priority="6423" operator="containsText" text="Numerical Outturn Within 5% Tolerance">
      <formula>NOT(ISERROR(SEARCH("Numerical Outturn Within 5% Tolerance",V85)))</formula>
    </cfRule>
    <cfRule type="containsText" dxfId="4433" priority="6424" operator="containsText" text="Target Achieved / Exceeded">
      <formula>NOT(ISERROR(SEARCH("Target Achieved / Exceeded",V85)))</formula>
    </cfRule>
    <cfRule type="containsText" dxfId="4432" priority="6425" operator="containsText" text="Full Update Not Yet Available">
      <formula>NOT(ISERROR(SEARCH("Full Update Not Yet Available",V85)))</formula>
    </cfRule>
    <cfRule type="containsText" dxfId="4431" priority="6426" operator="containsText" text="Full Update Not Yet Available">
      <formula>NOT(ISERROR(SEARCH("Full Update Not Yet Available",V85)))</formula>
    </cfRule>
  </conditionalFormatting>
  <conditionalFormatting sqref="M85 R85">
    <cfRule type="containsText" dxfId="4430" priority="6393" operator="containsText" text="Deferred">
      <formula>NOT(ISERROR(SEARCH("Deferred",M85)))</formula>
    </cfRule>
  </conditionalFormatting>
  <conditionalFormatting sqref="D4:D122 H4:H122 J4:J122 F4:F122 E24 E86 E29:E31 E33:E34 E36:E37 E39:E40 E42:E43 E48 E51 E55 E62:E63 E71:E74 E76 E84 E89 E95 E97:E101 G30 G43 G51 G55 G63 G71:G73 G76 G86 G89 G101 I43 I51 I63 I71:I73 I86">
    <cfRule type="containsText" dxfId="4429" priority="6375" operator="containsText" text="On track to be achieved">
      <formula>NOT(ISERROR(SEARCH("On track to be achieved",D4)))</formula>
    </cfRule>
    <cfRule type="containsText" dxfId="4428" priority="6388" operator="containsText" text="Deferred">
      <formula>NOT(ISERROR(SEARCH("Deferred",D4)))</formula>
    </cfRule>
    <cfRule type="containsText" dxfId="4427" priority="6389" operator="containsText" text="Deleted">
      <formula>NOT(ISERROR(SEARCH("Deleted",D4)))</formula>
    </cfRule>
    <cfRule type="containsText" dxfId="4426" priority="6390" operator="containsText" text="In Danger of Falling Behind Target">
      <formula>NOT(ISERROR(SEARCH("In Danger of Falling Behind Target",D4)))</formula>
    </cfRule>
    <cfRule type="containsText" dxfId="4425" priority="6391" operator="containsText" text="Not yet due">
      <formula>NOT(ISERROR(SEARCH("Not yet due",D4)))</formula>
    </cfRule>
    <cfRule type="containsText" dxfId="4424" priority="6394" operator="containsText" text="Update not Provided">
      <formula>NOT(ISERROR(SEARCH("Update not Provided",D4)))</formula>
    </cfRule>
    <cfRule type="containsText" dxfId="4423" priority="6395" operator="containsText" text="Not yet due">
      <formula>NOT(ISERROR(SEARCH("Not yet due",D4)))</formula>
    </cfRule>
    <cfRule type="containsText" dxfId="4422" priority="6396" operator="containsText" text="Completed Behind Schedule">
      <formula>NOT(ISERROR(SEARCH("Completed Behind Schedule",D4)))</formula>
    </cfRule>
    <cfRule type="containsText" dxfId="4421" priority="6397" operator="containsText" text="Off Target">
      <formula>NOT(ISERROR(SEARCH("Off Target",D4)))</formula>
    </cfRule>
    <cfRule type="containsText" dxfId="4420" priority="6398" operator="containsText" text="On Track to be Achieved">
      <formula>NOT(ISERROR(SEARCH("On Track to be Achieved",D4)))</formula>
    </cfRule>
    <cfRule type="containsText" dxfId="4419" priority="6399" operator="containsText" text="Fully Achieved">
      <formula>NOT(ISERROR(SEARCH("Fully Achieved",D4)))</formula>
    </cfRule>
    <cfRule type="containsText" dxfId="4418" priority="6400" operator="containsText" text="Not yet due">
      <formula>NOT(ISERROR(SEARCH("Not yet due",D4)))</formula>
    </cfRule>
    <cfRule type="containsText" dxfId="4417" priority="6401" operator="containsText" text="Not Yet Due">
      <formula>NOT(ISERROR(SEARCH("Not Yet Due",D4)))</formula>
    </cfRule>
    <cfRule type="containsText" dxfId="4416" priority="6402" operator="containsText" text="Deferred">
      <formula>NOT(ISERROR(SEARCH("Deferred",D4)))</formula>
    </cfRule>
    <cfRule type="containsText" dxfId="4415" priority="6403" operator="containsText" text="Deleted">
      <formula>NOT(ISERROR(SEARCH("Deleted",D4)))</formula>
    </cfRule>
    <cfRule type="containsText" dxfId="4414" priority="6404" operator="containsText" text="In Danger of Falling Behind Target">
      <formula>NOT(ISERROR(SEARCH("In Danger of Falling Behind Target",D4)))</formula>
    </cfRule>
    <cfRule type="containsText" dxfId="4413" priority="6405" operator="containsText" text="Not yet due">
      <formula>NOT(ISERROR(SEARCH("Not yet due",D4)))</formula>
    </cfRule>
    <cfRule type="containsText" dxfId="4412" priority="6407" operator="containsText" text="Completed Behind Schedule">
      <formula>NOT(ISERROR(SEARCH("Completed Behind Schedule",D4)))</formula>
    </cfRule>
    <cfRule type="containsText" dxfId="4411" priority="6408" operator="containsText" text="Off Target">
      <formula>NOT(ISERROR(SEARCH("Off Target",D4)))</formula>
    </cfRule>
    <cfRule type="containsText" dxfId="4410" priority="6409" operator="containsText" text="In Danger of Falling Behind Target">
      <formula>NOT(ISERROR(SEARCH("In Danger of Falling Behind Target",D4)))</formula>
    </cfRule>
    <cfRule type="containsText" dxfId="4409" priority="6410" operator="containsText" text="On Track to be Achieved">
      <formula>NOT(ISERROR(SEARCH("On Track to be Achieved",D4)))</formula>
    </cfRule>
    <cfRule type="containsText" dxfId="4408" priority="6411" operator="containsText" text="Fully Achieved">
      <formula>NOT(ISERROR(SEARCH("Fully Achieved",D4)))</formula>
    </cfRule>
    <cfRule type="containsText" dxfId="4407" priority="6427" operator="containsText" text="Update not Provided">
      <formula>NOT(ISERROR(SEARCH("Update not Provided",D4)))</formula>
    </cfRule>
    <cfRule type="containsText" dxfId="4406" priority="6428" operator="containsText" text="Not yet due">
      <formula>NOT(ISERROR(SEARCH("Not yet due",D4)))</formula>
    </cfRule>
    <cfRule type="containsText" dxfId="4405" priority="6429" operator="containsText" text="Completed Behind Schedule">
      <formula>NOT(ISERROR(SEARCH("Completed Behind Schedule",D4)))</formula>
    </cfRule>
    <cfRule type="containsText" dxfId="4404" priority="6430" operator="containsText" text="Off Target">
      <formula>NOT(ISERROR(SEARCH("Off Target",D4)))</formula>
    </cfRule>
    <cfRule type="containsText" dxfId="4403" priority="6431" operator="containsText" text="In Danger of Falling Behind Target">
      <formula>NOT(ISERROR(SEARCH("In Danger of Falling Behind Target",D4)))</formula>
    </cfRule>
    <cfRule type="containsText" dxfId="4402" priority="6432" operator="containsText" text="On Track to be Achieved">
      <formula>NOT(ISERROR(SEARCH("On Track to be Achieved",D4)))</formula>
    </cfRule>
    <cfRule type="containsText" dxfId="4401" priority="6433" operator="containsText" text="Fully Achieved">
      <formula>NOT(ISERROR(SEARCH("Fully Achieved",D4)))</formula>
    </cfRule>
    <cfRule type="containsText" dxfId="4400" priority="6434" operator="containsText" text="Fully Achieved">
      <formula>NOT(ISERROR(SEARCH("Fully Achieved",D4)))</formula>
    </cfRule>
    <cfRule type="containsText" dxfId="4399" priority="6435" operator="containsText" text="Fully Achieved">
      <formula>NOT(ISERROR(SEARCH("Fully Achieved",D4)))</formula>
    </cfRule>
    <cfRule type="containsText" dxfId="4398" priority="6455" operator="containsText" text="Deferred">
      <formula>NOT(ISERROR(SEARCH("Deferred",D4)))</formula>
    </cfRule>
    <cfRule type="containsText" dxfId="4397" priority="6456" operator="containsText" text="Deleted">
      <formula>NOT(ISERROR(SEARCH("Deleted",D4)))</formula>
    </cfRule>
    <cfRule type="containsText" dxfId="4396" priority="6457" operator="containsText" text="In Danger of Falling Behind Target">
      <formula>NOT(ISERROR(SEARCH("In Danger of Falling Behind Target",D4)))</formula>
    </cfRule>
    <cfRule type="containsText" dxfId="4395" priority="6458" operator="containsText" text="Not yet due">
      <formula>NOT(ISERROR(SEARCH("Not yet due",D4)))</formula>
    </cfRule>
    <cfRule type="containsText" dxfId="4394" priority="6459" operator="containsText" text="Update not Provided">
      <formula>NOT(ISERROR(SEARCH("Update not Provided",D4)))</formula>
    </cfRule>
  </conditionalFormatting>
  <conditionalFormatting sqref="Y5:Y6">
    <cfRule type="containsText" dxfId="4393" priority="6339" operator="containsText" text="On track to be achieved">
      <formula>NOT(ISERROR(SEARCH("On track to be achieved",Y5)))</formula>
    </cfRule>
    <cfRule type="containsText" dxfId="4392" priority="6340" operator="containsText" text="Deferred">
      <formula>NOT(ISERROR(SEARCH("Deferred",Y5)))</formula>
    </cfRule>
    <cfRule type="containsText" dxfId="4391" priority="6341" operator="containsText" text="Deleted">
      <formula>NOT(ISERROR(SEARCH("Deleted",Y5)))</formula>
    </cfRule>
    <cfRule type="containsText" dxfId="4390" priority="6342" operator="containsText" text="In Danger of Falling Behind Target">
      <formula>NOT(ISERROR(SEARCH("In Danger of Falling Behind Target",Y5)))</formula>
    </cfRule>
    <cfRule type="containsText" dxfId="4389" priority="6343" operator="containsText" text="Not yet due">
      <formula>NOT(ISERROR(SEARCH("Not yet due",Y5)))</formula>
    </cfRule>
    <cfRule type="containsText" dxfId="4388" priority="6344" operator="containsText" text="Update not Provided">
      <formula>NOT(ISERROR(SEARCH("Update not Provided",Y5)))</formula>
    </cfRule>
    <cfRule type="containsText" dxfId="4387" priority="6345" operator="containsText" text="Not yet due">
      <formula>NOT(ISERROR(SEARCH("Not yet due",Y5)))</formula>
    </cfRule>
    <cfRule type="containsText" dxfId="4386" priority="6346" operator="containsText" text="Completed Behind Schedule">
      <formula>NOT(ISERROR(SEARCH("Completed Behind Schedule",Y5)))</formula>
    </cfRule>
    <cfRule type="containsText" dxfId="4385" priority="6347" operator="containsText" text="Off Target">
      <formula>NOT(ISERROR(SEARCH("Off Target",Y5)))</formula>
    </cfRule>
    <cfRule type="containsText" dxfId="4384" priority="6348" operator="containsText" text="On Track to be Achieved">
      <formula>NOT(ISERROR(SEARCH("On Track to be Achieved",Y5)))</formula>
    </cfRule>
    <cfRule type="containsText" dxfId="4383" priority="6349" operator="containsText" text="Fully Achieved">
      <formula>NOT(ISERROR(SEARCH("Fully Achieved",Y5)))</formula>
    </cfRule>
    <cfRule type="containsText" dxfId="4382" priority="6350" operator="containsText" text="Not yet due">
      <formula>NOT(ISERROR(SEARCH("Not yet due",Y5)))</formula>
    </cfRule>
    <cfRule type="containsText" dxfId="4381" priority="6351" operator="containsText" text="Not Yet Due">
      <formula>NOT(ISERROR(SEARCH("Not Yet Due",Y5)))</formula>
    </cfRule>
    <cfRule type="containsText" dxfId="4380" priority="6352" operator="containsText" text="Deferred">
      <formula>NOT(ISERROR(SEARCH("Deferred",Y5)))</formula>
    </cfRule>
    <cfRule type="containsText" dxfId="4379" priority="6353" operator="containsText" text="Deleted">
      <formula>NOT(ISERROR(SEARCH("Deleted",Y5)))</formula>
    </cfRule>
    <cfRule type="containsText" dxfId="4378" priority="6354" operator="containsText" text="In Danger of Falling Behind Target">
      <formula>NOT(ISERROR(SEARCH("In Danger of Falling Behind Target",Y5)))</formula>
    </cfRule>
    <cfRule type="containsText" dxfId="4377" priority="6355" operator="containsText" text="Not yet due">
      <formula>NOT(ISERROR(SEARCH("Not yet due",Y5)))</formula>
    </cfRule>
    <cfRule type="containsText" dxfId="4376" priority="6356" operator="containsText" text="Completed Behind Schedule">
      <formula>NOT(ISERROR(SEARCH("Completed Behind Schedule",Y5)))</formula>
    </cfRule>
    <cfRule type="containsText" dxfId="4375" priority="6357" operator="containsText" text="Off Target">
      <formula>NOT(ISERROR(SEARCH("Off Target",Y5)))</formula>
    </cfRule>
    <cfRule type="containsText" dxfId="4374" priority="6358" operator="containsText" text="In Danger of Falling Behind Target">
      <formula>NOT(ISERROR(SEARCH("In Danger of Falling Behind Target",Y5)))</formula>
    </cfRule>
    <cfRule type="containsText" dxfId="4373" priority="6359" operator="containsText" text="On Track to be Achieved">
      <formula>NOT(ISERROR(SEARCH("On Track to be Achieved",Y5)))</formula>
    </cfRule>
    <cfRule type="containsText" dxfId="4372" priority="6360" operator="containsText" text="Fully Achieved">
      <formula>NOT(ISERROR(SEARCH("Fully Achieved",Y5)))</formula>
    </cfRule>
    <cfRule type="containsText" dxfId="4371" priority="6361" operator="containsText" text="Update not Provided">
      <formula>NOT(ISERROR(SEARCH("Update not Provided",Y5)))</formula>
    </cfRule>
    <cfRule type="containsText" dxfId="4370" priority="6362" operator="containsText" text="Not yet due">
      <formula>NOT(ISERROR(SEARCH("Not yet due",Y5)))</formula>
    </cfRule>
    <cfRule type="containsText" dxfId="4369" priority="6363" operator="containsText" text="Completed Behind Schedule">
      <formula>NOT(ISERROR(SEARCH("Completed Behind Schedule",Y5)))</formula>
    </cfRule>
    <cfRule type="containsText" dxfId="4368" priority="6364" operator="containsText" text="Off Target">
      <formula>NOT(ISERROR(SEARCH("Off Target",Y5)))</formula>
    </cfRule>
    <cfRule type="containsText" dxfId="4367" priority="6365" operator="containsText" text="In Danger of Falling Behind Target">
      <formula>NOT(ISERROR(SEARCH("In Danger of Falling Behind Target",Y5)))</formula>
    </cfRule>
    <cfRule type="containsText" dxfId="4366" priority="6366" operator="containsText" text="On Track to be Achieved">
      <formula>NOT(ISERROR(SEARCH("On Track to be Achieved",Y5)))</formula>
    </cfRule>
    <cfRule type="containsText" dxfId="4365" priority="6367" operator="containsText" text="Fully Achieved">
      <formula>NOT(ISERROR(SEARCH("Fully Achieved",Y5)))</formula>
    </cfRule>
    <cfRule type="containsText" dxfId="4364" priority="6368" operator="containsText" text="Fully Achieved">
      <formula>NOT(ISERROR(SEARCH("Fully Achieved",Y5)))</formula>
    </cfRule>
    <cfRule type="containsText" dxfId="4363" priority="6369" operator="containsText" text="Fully Achieved">
      <formula>NOT(ISERROR(SEARCH("Fully Achieved",Y5)))</formula>
    </cfRule>
    <cfRule type="containsText" dxfId="4362" priority="6370" operator="containsText" text="Deferred">
      <formula>NOT(ISERROR(SEARCH("Deferred",Y5)))</formula>
    </cfRule>
    <cfRule type="containsText" dxfId="4361" priority="6371" operator="containsText" text="Deleted">
      <formula>NOT(ISERROR(SEARCH("Deleted",Y5)))</formula>
    </cfRule>
    <cfRule type="containsText" dxfId="4360" priority="6372" operator="containsText" text="In Danger of Falling Behind Target">
      <formula>NOT(ISERROR(SEARCH("In Danger of Falling Behind Target",Y5)))</formula>
    </cfRule>
    <cfRule type="containsText" dxfId="4359" priority="6373" operator="containsText" text="Not yet due">
      <formula>NOT(ISERROR(SEARCH("Not yet due",Y5)))</formula>
    </cfRule>
    <cfRule type="containsText" dxfId="4358" priority="6374" operator="containsText" text="Update not Provided">
      <formula>NOT(ISERROR(SEARCH("Update not Provided",Y5)))</formula>
    </cfRule>
  </conditionalFormatting>
  <conditionalFormatting sqref="E29">
    <cfRule type="containsText" dxfId="4357" priority="6159" operator="containsText" text="On track to be achieved">
      <formula>NOT(ISERROR(SEARCH("On track to be achieved",E29)))</formula>
    </cfRule>
    <cfRule type="containsText" dxfId="4356" priority="6160" operator="containsText" text="Deferred">
      <formula>NOT(ISERROR(SEARCH("Deferred",E29)))</formula>
    </cfRule>
    <cfRule type="containsText" dxfId="4355" priority="6161" operator="containsText" text="Deleted">
      <formula>NOT(ISERROR(SEARCH("Deleted",E29)))</formula>
    </cfRule>
    <cfRule type="containsText" dxfId="4354" priority="6162" operator="containsText" text="In Danger of Falling Behind Target">
      <formula>NOT(ISERROR(SEARCH("In Danger of Falling Behind Target",E29)))</formula>
    </cfRule>
    <cfRule type="containsText" dxfId="4353" priority="6163" operator="containsText" text="Not yet due">
      <formula>NOT(ISERROR(SEARCH("Not yet due",E29)))</formula>
    </cfRule>
    <cfRule type="containsText" dxfId="4352" priority="6164" operator="containsText" text="Update not Provided">
      <formula>NOT(ISERROR(SEARCH("Update not Provided",E29)))</formula>
    </cfRule>
    <cfRule type="containsText" dxfId="4351" priority="6165" operator="containsText" text="Not yet due">
      <formula>NOT(ISERROR(SEARCH("Not yet due",E29)))</formula>
    </cfRule>
    <cfRule type="containsText" dxfId="4350" priority="6166" operator="containsText" text="Completed Behind Schedule">
      <formula>NOT(ISERROR(SEARCH("Completed Behind Schedule",E29)))</formula>
    </cfRule>
    <cfRule type="containsText" dxfId="4349" priority="6167" operator="containsText" text="Off Target">
      <formula>NOT(ISERROR(SEARCH("Off Target",E29)))</formula>
    </cfRule>
    <cfRule type="containsText" dxfId="4348" priority="6168" operator="containsText" text="On Track to be Achieved">
      <formula>NOT(ISERROR(SEARCH("On Track to be Achieved",E29)))</formula>
    </cfRule>
    <cfRule type="containsText" dxfId="4347" priority="6169" operator="containsText" text="Fully Achieved">
      <formula>NOT(ISERROR(SEARCH("Fully Achieved",E29)))</formula>
    </cfRule>
    <cfRule type="containsText" dxfId="4346" priority="6170" operator="containsText" text="Not yet due">
      <formula>NOT(ISERROR(SEARCH("Not yet due",E29)))</formula>
    </cfRule>
    <cfRule type="containsText" dxfId="4345" priority="6171" operator="containsText" text="Not Yet Due">
      <formula>NOT(ISERROR(SEARCH("Not Yet Due",E29)))</formula>
    </cfRule>
    <cfRule type="containsText" dxfId="4344" priority="6172" operator="containsText" text="Deferred">
      <formula>NOT(ISERROR(SEARCH("Deferred",E29)))</formula>
    </cfRule>
    <cfRule type="containsText" dxfId="4343" priority="6173" operator="containsText" text="Deleted">
      <formula>NOT(ISERROR(SEARCH("Deleted",E29)))</formula>
    </cfRule>
    <cfRule type="containsText" dxfId="4342" priority="6174" operator="containsText" text="In Danger of Falling Behind Target">
      <formula>NOT(ISERROR(SEARCH("In Danger of Falling Behind Target",E29)))</formula>
    </cfRule>
    <cfRule type="containsText" dxfId="4341" priority="6175" operator="containsText" text="Not yet due">
      <formula>NOT(ISERROR(SEARCH("Not yet due",E29)))</formula>
    </cfRule>
    <cfRule type="containsText" dxfId="4340" priority="6176" operator="containsText" text="Completed Behind Schedule">
      <formula>NOT(ISERROR(SEARCH("Completed Behind Schedule",E29)))</formula>
    </cfRule>
    <cfRule type="containsText" dxfId="4339" priority="6177" operator="containsText" text="Off Target">
      <formula>NOT(ISERROR(SEARCH("Off Target",E29)))</formula>
    </cfRule>
    <cfRule type="containsText" dxfId="4338" priority="6178" operator="containsText" text="In Danger of Falling Behind Target">
      <formula>NOT(ISERROR(SEARCH("In Danger of Falling Behind Target",E29)))</formula>
    </cfRule>
    <cfRule type="containsText" dxfId="4337" priority="6179" operator="containsText" text="On Track to be Achieved">
      <formula>NOT(ISERROR(SEARCH("On Track to be Achieved",E29)))</formula>
    </cfRule>
    <cfRule type="containsText" dxfId="4336" priority="6180" operator="containsText" text="Fully Achieved">
      <formula>NOT(ISERROR(SEARCH("Fully Achieved",E29)))</formula>
    </cfRule>
    <cfRule type="containsText" dxfId="4335" priority="6181" operator="containsText" text="Update not Provided">
      <formula>NOT(ISERROR(SEARCH("Update not Provided",E29)))</formula>
    </cfRule>
    <cfRule type="containsText" dxfId="4334" priority="6182" operator="containsText" text="Not yet due">
      <formula>NOT(ISERROR(SEARCH("Not yet due",E29)))</formula>
    </cfRule>
    <cfRule type="containsText" dxfId="4333" priority="6183" operator="containsText" text="Completed Behind Schedule">
      <formula>NOT(ISERROR(SEARCH("Completed Behind Schedule",E29)))</formula>
    </cfRule>
    <cfRule type="containsText" dxfId="4332" priority="6184" operator="containsText" text="Off Target">
      <formula>NOT(ISERROR(SEARCH("Off Target",E29)))</formula>
    </cfRule>
    <cfRule type="containsText" dxfId="4331" priority="6185" operator="containsText" text="In Danger of Falling Behind Target">
      <formula>NOT(ISERROR(SEARCH("In Danger of Falling Behind Target",E29)))</formula>
    </cfRule>
    <cfRule type="containsText" dxfId="4330" priority="6186" operator="containsText" text="On Track to be Achieved">
      <formula>NOT(ISERROR(SEARCH("On Track to be Achieved",E29)))</formula>
    </cfRule>
    <cfRule type="containsText" dxfId="4329" priority="6187" operator="containsText" text="Fully Achieved">
      <formula>NOT(ISERROR(SEARCH("Fully Achieved",E29)))</formula>
    </cfRule>
    <cfRule type="containsText" dxfId="4328" priority="6188" operator="containsText" text="Fully Achieved">
      <formula>NOT(ISERROR(SEARCH("Fully Achieved",E29)))</formula>
    </cfRule>
    <cfRule type="containsText" dxfId="4327" priority="6189" operator="containsText" text="Fully Achieved">
      <formula>NOT(ISERROR(SEARCH("Fully Achieved",E29)))</formula>
    </cfRule>
    <cfRule type="containsText" dxfId="4326" priority="6190" operator="containsText" text="Deferred">
      <formula>NOT(ISERROR(SEARCH("Deferred",E29)))</formula>
    </cfRule>
    <cfRule type="containsText" dxfId="4325" priority="6191" operator="containsText" text="Deleted">
      <formula>NOT(ISERROR(SEARCH("Deleted",E29)))</formula>
    </cfRule>
    <cfRule type="containsText" dxfId="4324" priority="6192" operator="containsText" text="In Danger of Falling Behind Target">
      <formula>NOT(ISERROR(SEARCH("In Danger of Falling Behind Target",E29)))</formula>
    </cfRule>
    <cfRule type="containsText" dxfId="4323" priority="6193" operator="containsText" text="Not yet due">
      <formula>NOT(ISERROR(SEARCH("Not yet due",E29)))</formula>
    </cfRule>
    <cfRule type="containsText" dxfId="4322" priority="6194" operator="containsText" text="Update not Provided">
      <formula>NOT(ISERROR(SEARCH("Update not Provided",E29)))</formula>
    </cfRule>
  </conditionalFormatting>
  <conditionalFormatting sqref="E34">
    <cfRule type="containsText" dxfId="4321" priority="6123" operator="containsText" text="On track to be achieved">
      <formula>NOT(ISERROR(SEARCH("On track to be achieved",E34)))</formula>
    </cfRule>
    <cfRule type="containsText" dxfId="4320" priority="6124" operator="containsText" text="Deferred">
      <formula>NOT(ISERROR(SEARCH("Deferred",E34)))</formula>
    </cfRule>
    <cfRule type="containsText" dxfId="4319" priority="6125" operator="containsText" text="Deleted">
      <formula>NOT(ISERROR(SEARCH("Deleted",E34)))</formula>
    </cfRule>
    <cfRule type="containsText" dxfId="4318" priority="6126" operator="containsText" text="In Danger of Falling Behind Target">
      <formula>NOT(ISERROR(SEARCH("In Danger of Falling Behind Target",E34)))</formula>
    </cfRule>
    <cfRule type="containsText" dxfId="4317" priority="6127" operator="containsText" text="Not yet due">
      <formula>NOT(ISERROR(SEARCH("Not yet due",E34)))</formula>
    </cfRule>
    <cfRule type="containsText" dxfId="4316" priority="6128" operator="containsText" text="Update not Provided">
      <formula>NOT(ISERROR(SEARCH("Update not Provided",E34)))</formula>
    </cfRule>
    <cfRule type="containsText" dxfId="4315" priority="6129" operator="containsText" text="Not yet due">
      <formula>NOT(ISERROR(SEARCH("Not yet due",E34)))</formula>
    </cfRule>
    <cfRule type="containsText" dxfId="4314" priority="6130" operator="containsText" text="Completed Behind Schedule">
      <formula>NOT(ISERROR(SEARCH("Completed Behind Schedule",E34)))</formula>
    </cfRule>
    <cfRule type="containsText" dxfId="4313" priority="6131" operator="containsText" text="Off Target">
      <formula>NOT(ISERROR(SEARCH("Off Target",E34)))</formula>
    </cfRule>
    <cfRule type="containsText" dxfId="4312" priority="6132" operator="containsText" text="On Track to be Achieved">
      <formula>NOT(ISERROR(SEARCH("On Track to be Achieved",E34)))</formula>
    </cfRule>
    <cfRule type="containsText" dxfId="4311" priority="6133" operator="containsText" text="Fully Achieved">
      <formula>NOT(ISERROR(SEARCH("Fully Achieved",E34)))</formula>
    </cfRule>
    <cfRule type="containsText" dxfId="4310" priority="6134" operator="containsText" text="Not yet due">
      <formula>NOT(ISERROR(SEARCH("Not yet due",E34)))</formula>
    </cfRule>
    <cfRule type="containsText" dxfId="4309" priority="6135" operator="containsText" text="Not Yet Due">
      <formula>NOT(ISERROR(SEARCH("Not Yet Due",E34)))</formula>
    </cfRule>
    <cfRule type="containsText" dxfId="4308" priority="6136" operator="containsText" text="Deferred">
      <formula>NOT(ISERROR(SEARCH("Deferred",E34)))</formula>
    </cfRule>
    <cfRule type="containsText" dxfId="4307" priority="6137" operator="containsText" text="Deleted">
      <formula>NOT(ISERROR(SEARCH("Deleted",E34)))</formula>
    </cfRule>
    <cfRule type="containsText" dxfId="4306" priority="6138" operator="containsText" text="In Danger of Falling Behind Target">
      <formula>NOT(ISERROR(SEARCH("In Danger of Falling Behind Target",E34)))</formula>
    </cfRule>
    <cfRule type="containsText" dxfId="4305" priority="6139" operator="containsText" text="Not yet due">
      <formula>NOT(ISERROR(SEARCH("Not yet due",E34)))</formula>
    </cfRule>
    <cfRule type="containsText" dxfId="4304" priority="6140" operator="containsText" text="Completed Behind Schedule">
      <formula>NOT(ISERROR(SEARCH("Completed Behind Schedule",E34)))</formula>
    </cfRule>
    <cfRule type="containsText" dxfId="4303" priority="6141" operator="containsText" text="Off Target">
      <formula>NOT(ISERROR(SEARCH("Off Target",E34)))</formula>
    </cfRule>
    <cfRule type="containsText" dxfId="4302" priority="6142" operator="containsText" text="In Danger of Falling Behind Target">
      <formula>NOT(ISERROR(SEARCH("In Danger of Falling Behind Target",E34)))</formula>
    </cfRule>
    <cfRule type="containsText" dxfId="4301" priority="6143" operator="containsText" text="On Track to be Achieved">
      <formula>NOT(ISERROR(SEARCH("On Track to be Achieved",E34)))</formula>
    </cfRule>
    <cfRule type="containsText" dxfId="4300" priority="6144" operator="containsText" text="Fully Achieved">
      <formula>NOT(ISERROR(SEARCH("Fully Achieved",E34)))</formula>
    </cfRule>
    <cfRule type="containsText" dxfId="4299" priority="6145" operator="containsText" text="Update not Provided">
      <formula>NOT(ISERROR(SEARCH("Update not Provided",E34)))</formula>
    </cfRule>
    <cfRule type="containsText" dxfId="4298" priority="6146" operator="containsText" text="Not yet due">
      <formula>NOT(ISERROR(SEARCH("Not yet due",E34)))</formula>
    </cfRule>
    <cfRule type="containsText" dxfId="4297" priority="6147" operator="containsText" text="Completed Behind Schedule">
      <formula>NOT(ISERROR(SEARCH("Completed Behind Schedule",E34)))</formula>
    </cfRule>
    <cfRule type="containsText" dxfId="4296" priority="6148" operator="containsText" text="Off Target">
      <formula>NOT(ISERROR(SEARCH("Off Target",E34)))</formula>
    </cfRule>
    <cfRule type="containsText" dxfId="4295" priority="6149" operator="containsText" text="In Danger of Falling Behind Target">
      <formula>NOT(ISERROR(SEARCH("In Danger of Falling Behind Target",E34)))</formula>
    </cfRule>
    <cfRule type="containsText" dxfId="4294" priority="6150" operator="containsText" text="On Track to be Achieved">
      <formula>NOT(ISERROR(SEARCH("On Track to be Achieved",E34)))</formula>
    </cfRule>
    <cfRule type="containsText" dxfId="4293" priority="6151" operator="containsText" text="Fully Achieved">
      <formula>NOT(ISERROR(SEARCH("Fully Achieved",E34)))</formula>
    </cfRule>
    <cfRule type="containsText" dxfId="4292" priority="6152" operator="containsText" text="Fully Achieved">
      <formula>NOT(ISERROR(SEARCH("Fully Achieved",E34)))</formula>
    </cfRule>
    <cfRule type="containsText" dxfId="4291" priority="6153" operator="containsText" text="Fully Achieved">
      <formula>NOT(ISERROR(SEARCH("Fully Achieved",E34)))</formula>
    </cfRule>
    <cfRule type="containsText" dxfId="4290" priority="6154" operator="containsText" text="Deferred">
      <formula>NOT(ISERROR(SEARCH("Deferred",E34)))</formula>
    </cfRule>
    <cfRule type="containsText" dxfId="4289" priority="6155" operator="containsText" text="Deleted">
      <formula>NOT(ISERROR(SEARCH("Deleted",E34)))</formula>
    </cfRule>
    <cfRule type="containsText" dxfId="4288" priority="6156" operator="containsText" text="In Danger of Falling Behind Target">
      <formula>NOT(ISERROR(SEARCH("In Danger of Falling Behind Target",E34)))</formula>
    </cfRule>
    <cfRule type="containsText" dxfId="4287" priority="6157" operator="containsText" text="Not yet due">
      <formula>NOT(ISERROR(SEARCH("Not yet due",E34)))</formula>
    </cfRule>
    <cfRule type="containsText" dxfId="4286" priority="6158" operator="containsText" text="Update not Provided">
      <formula>NOT(ISERROR(SEARCH("Update not Provided",E34)))</formula>
    </cfRule>
  </conditionalFormatting>
  <conditionalFormatting sqref="E36">
    <cfRule type="containsText" dxfId="4285" priority="6087" operator="containsText" text="On track to be achieved">
      <formula>NOT(ISERROR(SEARCH("On track to be achieved",E36)))</formula>
    </cfRule>
    <cfRule type="containsText" dxfId="4284" priority="6088" operator="containsText" text="Deferred">
      <formula>NOT(ISERROR(SEARCH("Deferred",E36)))</formula>
    </cfRule>
    <cfRule type="containsText" dxfId="4283" priority="6089" operator="containsText" text="Deleted">
      <formula>NOT(ISERROR(SEARCH("Deleted",E36)))</formula>
    </cfRule>
    <cfRule type="containsText" dxfId="4282" priority="6090" operator="containsText" text="In Danger of Falling Behind Target">
      <formula>NOT(ISERROR(SEARCH("In Danger of Falling Behind Target",E36)))</formula>
    </cfRule>
    <cfRule type="containsText" dxfId="4281" priority="6091" operator="containsText" text="Not yet due">
      <formula>NOT(ISERROR(SEARCH("Not yet due",E36)))</formula>
    </cfRule>
    <cfRule type="containsText" dxfId="4280" priority="6092" operator="containsText" text="Update not Provided">
      <formula>NOT(ISERROR(SEARCH("Update not Provided",E36)))</formula>
    </cfRule>
    <cfRule type="containsText" dxfId="4279" priority="6093" operator="containsText" text="Not yet due">
      <formula>NOT(ISERROR(SEARCH("Not yet due",E36)))</formula>
    </cfRule>
    <cfRule type="containsText" dxfId="4278" priority="6094" operator="containsText" text="Completed Behind Schedule">
      <formula>NOT(ISERROR(SEARCH("Completed Behind Schedule",E36)))</formula>
    </cfRule>
    <cfRule type="containsText" dxfId="4277" priority="6095" operator="containsText" text="Off Target">
      <formula>NOT(ISERROR(SEARCH("Off Target",E36)))</formula>
    </cfRule>
    <cfRule type="containsText" dxfId="4276" priority="6096" operator="containsText" text="On Track to be Achieved">
      <formula>NOT(ISERROR(SEARCH("On Track to be Achieved",E36)))</formula>
    </cfRule>
    <cfRule type="containsText" dxfId="4275" priority="6097" operator="containsText" text="Fully Achieved">
      <formula>NOT(ISERROR(SEARCH("Fully Achieved",E36)))</formula>
    </cfRule>
    <cfRule type="containsText" dxfId="4274" priority="6098" operator="containsText" text="Not yet due">
      <formula>NOT(ISERROR(SEARCH("Not yet due",E36)))</formula>
    </cfRule>
    <cfRule type="containsText" dxfId="4273" priority="6099" operator="containsText" text="Not Yet Due">
      <formula>NOT(ISERROR(SEARCH("Not Yet Due",E36)))</formula>
    </cfRule>
    <cfRule type="containsText" dxfId="4272" priority="6100" operator="containsText" text="Deferred">
      <formula>NOT(ISERROR(SEARCH("Deferred",E36)))</formula>
    </cfRule>
    <cfRule type="containsText" dxfId="4271" priority="6101" operator="containsText" text="Deleted">
      <formula>NOT(ISERROR(SEARCH("Deleted",E36)))</formula>
    </cfRule>
    <cfRule type="containsText" dxfId="4270" priority="6102" operator="containsText" text="In Danger of Falling Behind Target">
      <formula>NOT(ISERROR(SEARCH("In Danger of Falling Behind Target",E36)))</formula>
    </cfRule>
    <cfRule type="containsText" dxfId="4269" priority="6103" operator="containsText" text="Not yet due">
      <formula>NOT(ISERROR(SEARCH("Not yet due",E36)))</formula>
    </cfRule>
    <cfRule type="containsText" dxfId="4268" priority="6104" operator="containsText" text="Completed Behind Schedule">
      <formula>NOT(ISERROR(SEARCH("Completed Behind Schedule",E36)))</formula>
    </cfRule>
    <cfRule type="containsText" dxfId="4267" priority="6105" operator="containsText" text="Off Target">
      <formula>NOT(ISERROR(SEARCH("Off Target",E36)))</formula>
    </cfRule>
    <cfRule type="containsText" dxfId="4266" priority="6106" operator="containsText" text="In Danger of Falling Behind Target">
      <formula>NOT(ISERROR(SEARCH("In Danger of Falling Behind Target",E36)))</formula>
    </cfRule>
    <cfRule type="containsText" dxfId="4265" priority="6107" operator="containsText" text="On Track to be Achieved">
      <formula>NOT(ISERROR(SEARCH("On Track to be Achieved",E36)))</formula>
    </cfRule>
    <cfRule type="containsText" dxfId="4264" priority="6108" operator="containsText" text="Fully Achieved">
      <formula>NOT(ISERROR(SEARCH("Fully Achieved",E36)))</formula>
    </cfRule>
    <cfRule type="containsText" dxfId="4263" priority="6109" operator="containsText" text="Update not Provided">
      <formula>NOT(ISERROR(SEARCH("Update not Provided",E36)))</formula>
    </cfRule>
    <cfRule type="containsText" dxfId="4262" priority="6110" operator="containsText" text="Not yet due">
      <formula>NOT(ISERROR(SEARCH("Not yet due",E36)))</formula>
    </cfRule>
    <cfRule type="containsText" dxfId="4261" priority="6111" operator="containsText" text="Completed Behind Schedule">
      <formula>NOT(ISERROR(SEARCH("Completed Behind Schedule",E36)))</formula>
    </cfRule>
    <cfRule type="containsText" dxfId="4260" priority="6112" operator="containsText" text="Off Target">
      <formula>NOT(ISERROR(SEARCH("Off Target",E36)))</formula>
    </cfRule>
    <cfRule type="containsText" dxfId="4259" priority="6113" operator="containsText" text="In Danger of Falling Behind Target">
      <formula>NOT(ISERROR(SEARCH("In Danger of Falling Behind Target",E36)))</formula>
    </cfRule>
    <cfRule type="containsText" dxfId="4258" priority="6114" operator="containsText" text="On Track to be Achieved">
      <formula>NOT(ISERROR(SEARCH("On Track to be Achieved",E36)))</formula>
    </cfRule>
    <cfRule type="containsText" dxfId="4257" priority="6115" operator="containsText" text="Fully Achieved">
      <formula>NOT(ISERROR(SEARCH("Fully Achieved",E36)))</formula>
    </cfRule>
    <cfRule type="containsText" dxfId="4256" priority="6116" operator="containsText" text="Fully Achieved">
      <formula>NOT(ISERROR(SEARCH("Fully Achieved",E36)))</formula>
    </cfRule>
    <cfRule type="containsText" dxfId="4255" priority="6117" operator="containsText" text="Fully Achieved">
      <formula>NOT(ISERROR(SEARCH("Fully Achieved",E36)))</formula>
    </cfRule>
    <cfRule type="containsText" dxfId="4254" priority="6118" operator="containsText" text="Deferred">
      <formula>NOT(ISERROR(SEARCH("Deferred",E36)))</formula>
    </cfRule>
    <cfRule type="containsText" dxfId="4253" priority="6119" operator="containsText" text="Deleted">
      <formula>NOT(ISERROR(SEARCH("Deleted",E36)))</formula>
    </cfRule>
    <cfRule type="containsText" dxfId="4252" priority="6120" operator="containsText" text="In Danger of Falling Behind Target">
      <formula>NOT(ISERROR(SEARCH("In Danger of Falling Behind Target",E36)))</formula>
    </cfRule>
    <cfRule type="containsText" dxfId="4251" priority="6121" operator="containsText" text="Not yet due">
      <formula>NOT(ISERROR(SEARCH("Not yet due",E36)))</formula>
    </cfRule>
    <cfRule type="containsText" dxfId="4250" priority="6122" operator="containsText" text="Update not Provided">
      <formula>NOT(ISERROR(SEARCH("Update not Provided",E36)))</formula>
    </cfRule>
  </conditionalFormatting>
  <conditionalFormatting sqref="E42:E43">
    <cfRule type="containsText" dxfId="4249" priority="6015" operator="containsText" text="On track to be achieved">
      <formula>NOT(ISERROR(SEARCH("On track to be achieved",E42)))</formula>
    </cfRule>
    <cfRule type="containsText" dxfId="4248" priority="6016" operator="containsText" text="Deferred">
      <formula>NOT(ISERROR(SEARCH("Deferred",E42)))</formula>
    </cfRule>
    <cfRule type="containsText" dxfId="4247" priority="6017" operator="containsText" text="Deleted">
      <formula>NOT(ISERROR(SEARCH("Deleted",E42)))</formula>
    </cfRule>
    <cfRule type="containsText" dxfId="4246" priority="6018" operator="containsText" text="In Danger of Falling Behind Target">
      <formula>NOT(ISERROR(SEARCH("In Danger of Falling Behind Target",E42)))</formula>
    </cfRule>
    <cfRule type="containsText" dxfId="4245" priority="6019" operator="containsText" text="Not yet due">
      <formula>NOT(ISERROR(SEARCH("Not yet due",E42)))</formula>
    </cfRule>
    <cfRule type="containsText" dxfId="4244" priority="6020" operator="containsText" text="Update not Provided">
      <formula>NOT(ISERROR(SEARCH("Update not Provided",E42)))</formula>
    </cfRule>
    <cfRule type="containsText" dxfId="4243" priority="6021" operator="containsText" text="Not yet due">
      <formula>NOT(ISERROR(SEARCH("Not yet due",E42)))</formula>
    </cfRule>
    <cfRule type="containsText" dxfId="4242" priority="6022" operator="containsText" text="Completed Behind Schedule">
      <formula>NOT(ISERROR(SEARCH("Completed Behind Schedule",E42)))</formula>
    </cfRule>
    <cfRule type="containsText" dxfId="4241" priority="6023" operator="containsText" text="Off Target">
      <formula>NOT(ISERROR(SEARCH("Off Target",E42)))</formula>
    </cfRule>
    <cfRule type="containsText" dxfId="4240" priority="6024" operator="containsText" text="On Track to be Achieved">
      <formula>NOT(ISERROR(SEARCH("On Track to be Achieved",E42)))</formula>
    </cfRule>
    <cfRule type="containsText" dxfId="4239" priority="6025" operator="containsText" text="Fully Achieved">
      <formula>NOT(ISERROR(SEARCH("Fully Achieved",E42)))</formula>
    </cfRule>
    <cfRule type="containsText" dxfId="4238" priority="6026" operator="containsText" text="Not yet due">
      <formula>NOT(ISERROR(SEARCH("Not yet due",E42)))</formula>
    </cfRule>
    <cfRule type="containsText" dxfId="4237" priority="6027" operator="containsText" text="Not Yet Due">
      <formula>NOT(ISERROR(SEARCH("Not Yet Due",E42)))</formula>
    </cfRule>
    <cfRule type="containsText" dxfId="4236" priority="6028" operator="containsText" text="Deferred">
      <formula>NOT(ISERROR(SEARCH("Deferred",E42)))</formula>
    </cfRule>
    <cfRule type="containsText" dxfId="4235" priority="6029" operator="containsText" text="Deleted">
      <formula>NOT(ISERROR(SEARCH("Deleted",E42)))</formula>
    </cfRule>
    <cfRule type="containsText" dxfId="4234" priority="6030" operator="containsText" text="In Danger of Falling Behind Target">
      <formula>NOT(ISERROR(SEARCH("In Danger of Falling Behind Target",E42)))</formula>
    </cfRule>
    <cfRule type="containsText" dxfId="4233" priority="6031" operator="containsText" text="Not yet due">
      <formula>NOT(ISERROR(SEARCH("Not yet due",E42)))</formula>
    </cfRule>
    <cfRule type="containsText" dxfId="4232" priority="6032" operator="containsText" text="Completed Behind Schedule">
      <formula>NOT(ISERROR(SEARCH("Completed Behind Schedule",E42)))</formula>
    </cfRule>
    <cfRule type="containsText" dxfId="4231" priority="6033" operator="containsText" text="Off Target">
      <formula>NOT(ISERROR(SEARCH("Off Target",E42)))</formula>
    </cfRule>
    <cfRule type="containsText" dxfId="4230" priority="6034" operator="containsText" text="In Danger of Falling Behind Target">
      <formula>NOT(ISERROR(SEARCH("In Danger of Falling Behind Target",E42)))</formula>
    </cfRule>
    <cfRule type="containsText" dxfId="4229" priority="6035" operator="containsText" text="On Track to be Achieved">
      <formula>NOT(ISERROR(SEARCH("On Track to be Achieved",E42)))</formula>
    </cfRule>
    <cfRule type="containsText" dxfId="4228" priority="6036" operator="containsText" text="Fully Achieved">
      <formula>NOT(ISERROR(SEARCH("Fully Achieved",E42)))</formula>
    </cfRule>
    <cfRule type="containsText" dxfId="4227" priority="6037" operator="containsText" text="Update not Provided">
      <formula>NOT(ISERROR(SEARCH("Update not Provided",E42)))</formula>
    </cfRule>
    <cfRule type="containsText" dxfId="4226" priority="6038" operator="containsText" text="Not yet due">
      <formula>NOT(ISERROR(SEARCH("Not yet due",E42)))</formula>
    </cfRule>
    <cfRule type="containsText" dxfId="4225" priority="6039" operator="containsText" text="Completed Behind Schedule">
      <formula>NOT(ISERROR(SEARCH("Completed Behind Schedule",E42)))</formula>
    </cfRule>
    <cfRule type="containsText" dxfId="4224" priority="6040" operator="containsText" text="Off Target">
      <formula>NOT(ISERROR(SEARCH("Off Target",E42)))</formula>
    </cfRule>
    <cfRule type="containsText" dxfId="4223" priority="6041" operator="containsText" text="In Danger of Falling Behind Target">
      <formula>NOT(ISERROR(SEARCH("In Danger of Falling Behind Target",E42)))</formula>
    </cfRule>
    <cfRule type="containsText" dxfId="4222" priority="6042" operator="containsText" text="On Track to be Achieved">
      <formula>NOT(ISERROR(SEARCH("On Track to be Achieved",E42)))</formula>
    </cfRule>
    <cfRule type="containsText" dxfId="4221" priority="6043" operator="containsText" text="Fully Achieved">
      <formula>NOT(ISERROR(SEARCH("Fully Achieved",E42)))</formula>
    </cfRule>
    <cfRule type="containsText" dxfId="4220" priority="6044" operator="containsText" text="Fully Achieved">
      <formula>NOT(ISERROR(SEARCH("Fully Achieved",E42)))</formula>
    </cfRule>
    <cfRule type="containsText" dxfId="4219" priority="6045" operator="containsText" text="Fully Achieved">
      <formula>NOT(ISERROR(SEARCH("Fully Achieved",E42)))</formula>
    </cfRule>
    <cfRule type="containsText" dxfId="4218" priority="6046" operator="containsText" text="Deferred">
      <formula>NOT(ISERROR(SEARCH("Deferred",E42)))</formula>
    </cfRule>
    <cfRule type="containsText" dxfId="4217" priority="6047" operator="containsText" text="Deleted">
      <formula>NOT(ISERROR(SEARCH("Deleted",E42)))</formula>
    </cfRule>
    <cfRule type="containsText" dxfId="4216" priority="6048" operator="containsText" text="In Danger of Falling Behind Target">
      <formula>NOT(ISERROR(SEARCH("In Danger of Falling Behind Target",E42)))</formula>
    </cfRule>
    <cfRule type="containsText" dxfId="4215" priority="6049" operator="containsText" text="Not yet due">
      <formula>NOT(ISERROR(SEARCH("Not yet due",E42)))</formula>
    </cfRule>
    <cfRule type="containsText" dxfId="4214" priority="6050" operator="containsText" text="Update not Provided">
      <formula>NOT(ISERROR(SEARCH("Update not Provided",E42)))</formula>
    </cfRule>
  </conditionalFormatting>
  <conditionalFormatting sqref="E48 E51 E55">
    <cfRule type="containsText" dxfId="4213" priority="5979" operator="containsText" text="On track to be achieved">
      <formula>NOT(ISERROR(SEARCH("On track to be achieved",E48)))</formula>
    </cfRule>
    <cfRule type="containsText" dxfId="4212" priority="5980" operator="containsText" text="Deferred">
      <formula>NOT(ISERROR(SEARCH("Deferred",E48)))</formula>
    </cfRule>
    <cfRule type="containsText" dxfId="4211" priority="5981" operator="containsText" text="Deleted">
      <formula>NOT(ISERROR(SEARCH("Deleted",E48)))</formula>
    </cfRule>
    <cfRule type="containsText" dxfId="4210" priority="5982" operator="containsText" text="In Danger of Falling Behind Target">
      <formula>NOT(ISERROR(SEARCH("In Danger of Falling Behind Target",E48)))</formula>
    </cfRule>
    <cfRule type="containsText" dxfId="4209" priority="5983" operator="containsText" text="Not yet due">
      <formula>NOT(ISERROR(SEARCH("Not yet due",E48)))</formula>
    </cfRule>
    <cfRule type="containsText" dxfId="4208" priority="5984" operator="containsText" text="Update not Provided">
      <formula>NOT(ISERROR(SEARCH("Update not Provided",E48)))</formula>
    </cfRule>
    <cfRule type="containsText" dxfId="4207" priority="5985" operator="containsText" text="Not yet due">
      <formula>NOT(ISERROR(SEARCH("Not yet due",E48)))</formula>
    </cfRule>
    <cfRule type="containsText" dxfId="4206" priority="5986" operator="containsText" text="Completed Behind Schedule">
      <formula>NOT(ISERROR(SEARCH("Completed Behind Schedule",E48)))</formula>
    </cfRule>
    <cfRule type="containsText" dxfId="4205" priority="5987" operator="containsText" text="Off Target">
      <formula>NOT(ISERROR(SEARCH("Off Target",E48)))</formula>
    </cfRule>
    <cfRule type="containsText" dxfId="4204" priority="5988" operator="containsText" text="On Track to be Achieved">
      <formula>NOT(ISERROR(SEARCH("On Track to be Achieved",E48)))</formula>
    </cfRule>
    <cfRule type="containsText" dxfId="4203" priority="5989" operator="containsText" text="Fully Achieved">
      <formula>NOT(ISERROR(SEARCH("Fully Achieved",E48)))</formula>
    </cfRule>
    <cfRule type="containsText" dxfId="4202" priority="5990" operator="containsText" text="Not yet due">
      <formula>NOT(ISERROR(SEARCH("Not yet due",E48)))</formula>
    </cfRule>
    <cfRule type="containsText" dxfId="4201" priority="5991" operator="containsText" text="Not Yet Due">
      <formula>NOT(ISERROR(SEARCH("Not Yet Due",E48)))</formula>
    </cfRule>
    <cfRule type="containsText" dxfId="4200" priority="5992" operator="containsText" text="Deferred">
      <formula>NOT(ISERROR(SEARCH("Deferred",E48)))</formula>
    </cfRule>
    <cfRule type="containsText" dxfId="4199" priority="5993" operator="containsText" text="Deleted">
      <formula>NOT(ISERROR(SEARCH("Deleted",E48)))</formula>
    </cfRule>
    <cfRule type="containsText" dxfId="4198" priority="5994" operator="containsText" text="In Danger of Falling Behind Target">
      <formula>NOT(ISERROR(SEARCH("In Danger of Falling Behind Target",E48)))</formula>
    </cfRule>
    <cfRule type="containsText" dxfId="4197" priority="5995" operator="containsText" text="Not yet due">
      <formula>NOT(ISERROR(SEARCH("Not yet due",E48)))</formula>
    </cfRule>
    <cfRule type="containsText" dxfId="4196" priority="5996" operator="containsText" text="Completed Behind Schedule">
      <formula>NOT(ISERROR(SEARCH("Completed Behind Schedule",E48)))</formula>
    </cfRule>
    <cfRule type="containsText" dxfId="4195" priority="5997" operator="containsText" text="Off Target">
      <formula>NOT(ISERROR(SEARCH("Off Target",E48)))</formula>
    </cfRule>
    <cfRule type="containsText" dxfId="4194" priority="5998" operator="containsText" text="In Danger of Falling Behind Target">
      <formula>NOT(ISERROR(SEARCH("In Danger of Falling Behind Target",E48)))</formula>
    </cfRule>
    <cfRule type="containsText" dxfId="4193" priority="5999" operator="containsText" text="On Track to be Achieved">
      <formula>NOT(ISERROR(SEARCH("On Track to be Achieved",E48)))</formula>
    </cfRule>
    <cfRule type="containsText" dxfId="4192" priority="6000" operator="containsText" text="Fully Achieved">
      <formula>NOT(ISERROR(SEARCH("Fully Achieved",E48)))</formula>
    </cfRule>
    <cfRule type="containsText" dxfId="4191" priority="6001" operator="containsText" text="Update not Provided">
      <formula>NOT(ISERROR(SEARCH("Update not Provided",E48)))</formula>
    </cfRule>
    <cfRule type="containsText" dxfId="4190" priority="6002" operator="containsText" text="Not yet due">
      <formula>NOT(ISERROR(SEARCH("Not yet due",E48)))</formula>
    </cfRule>
    <cfRule type="containsText" dxfId="4189" priority="6003" operator="containsText" text="Completed Behind Schedule">
      <formula>NOT(ISERROR(SEARCH("Completed Behind Schedule",E48)))</formula>
    </cfRule>
    <cfRule type="containsText" dxfId="4188" priority="6004" operator="containsText" text="Off Target">
      <formula>NOT(ISERROR(SEARCH("Off Target",E48)))</formula>
    </cfRule>
    <cfRule type="containsText" dxfId="4187" priority="6005" operator="containsText" text="In Danger of Falling Behind Target">
      <formula>NOT(ISERROR(SEARCH("In Danger of Falling Behind Target",E48)))</formula>
    </cfRule>
    <cfRule type="containsText" dxfId="4186" priority="6006" operator="containsText" text="On Track to be Achieved">
      <formula>NOT(ISERROR(SEARCH("On Track to be Achieved",E48)))</formula>
    </cfRule>
    <cfRule type="containsText" dxfId="4185" priority="6007" operator="containsText" text="Fully Achieved">
      <formula>NOT(ISERROR(SEARCH("Fully Achieved",E48)))</formula>
    </cfRule>
    <cfRule type="containsText" dxfId="4184" priority="6008" operator="containsText" text="Fully Achieved">
      <formula>NOT(ISERROR(SEARCH("Fully Achieved",E48)))</formula>
    </cfRule>
    <cfRule type="containsText" dxfId="4183" priority="6009" operator="containsText" text="Fully Achieved">
      <formula>NOT(ISERROR(SEARCH("Fully Achieved",E48)))</formula>
    </cfRule>
    <cfRule type="containsText" dxfId="4182" priority="6010" operator="containsText" text="Deferred">
      <formula>NOT(ISERROR(SEARCH("Deferred",E48)))</formula>
    </cfRule>
    <cfRule type="containsText" dxfId="4181" priority="6011" operator="containsText" text="Deleted">
      <formula>NOT(ISERROR(SEARCH("Deleted",E48)))</formula>
    </cfRule>
    <cfRule type="containsText" dxfId="4180" priority="6012" operator="containsText" text="In Danger of Falling Behind Target">
      <formula>NOT(ISERROR(SEARCH("In Danger of Falling Behind Target",E48)))</formula>
    </cfRule>
    <cfRule type="containsText" dxfId="4179" priority="6013" operator="containsText" text="Not yet due">
      <formula>NOT(ISERROR(SEARCH("Not yet due",E48)))</formula>
    </cfRule>
    <cfRule type="containsText" dxfId="4178" priority="6014" operator="containsText" text="Update not Provided">
      <formula>NOT(ISERROR(SEARCH("Update not Provided",E48)))</formula>
    </cfRule>
  </conditionalFormatting>
  <conditionalFormatting sqref="E62:E63">
    <cfRule type="containsText" dxfId="4177" priority="5943" operator="containsText" text="On track to be achieved">
      <formula>NOT(ISERROR(SEARCH("On track to be achieved",E62)))</formula>
    </cfRule>
    <cfRule type="containsText" dxfId="4176" priority="5944" operator="containsText" text="Deferred">
      <formula>NOT(ISERROR(SEARCH("Deferred",E62)))</formula>
    </cfRule>
    <cfRule type="containsText" dxfId="4175" priority="5945" operator="containsText" text="Deleted">
      <formula>NOT(ISERROR(SEARCH("Deleted",E62)))</formula>
    </cfRule>
    <cfRule type="containsText" dxfId="4174" priority="5946" operator="containsText" text="In Danger of Falling Behind Target">
      <formula>NOT(ISERROR(SEARCH("In Danger of Falling Behind Target",E62)))</formula>
    </cfRule>
    <cfRule type="containsText" dxfId="4173" priority="5947" operator="containsText" text="Not yet due">
      <formula>NOT(ISERROR(SEARCH("Not yet due",E62)))</formula>
    </cfRule>
    <cfRule type="containsText" dxfId="4172" priority="5948" operator="containsText" text="Update not Provided">
      <formula>NOT(ISERROR(SEARCH("Update not Provided",E62)))</formula>
    </cfRule>
    <cfRule type="containsText" dxfId="4171" priority="5949" operator="containsText" text="Not yet due">
      <formula>NOT(ISERROR(SEARCH("Not yet due",E62)))</formula>
    </cfRule>
    <cfRule type="containsText" dxfId="4170" priority="5950" operator="containsText" text="Completed Behind Schedule">
      <formula>NOT(ISERROR(SEARCH("Completed Behind Schedule",E62)))</formula>
    </cfRule>
    <cfRule type="containsText" dxfId="4169" priority="5951" operator="containsText" text="Off Target">
      <formula>NOT(ISERROR(SEARCH("Off Target",E62)))</formula>
    </cfRule>
    <cfRule type="containsText" dxfId="4168" priority="5952" operator="containsText" text="On Track to be Achieved">
      <formula>NOT(ISERROR(SEARCH("On Track to be Achieved",E62)))</formula>
    </cfRule>
    <cfRule type="containsText" dxfId="4167" priority="5953" operator="containsText" text="Fully Achieved">
      <formula>NOT(ISERROR(SEARCH("Fully Achieved",E62)))</formula>
    </cfRule>
    <cfRule type="containsText" dxfId="4166" priority="5954" operator="containsText" text="Not yet due">
      <formula>NOT(ISERROR(SEARCH("Not yet due",E62)))</formula>
    </cfRule>
    <cfRule type="containsText" dxfId="4165" priority="5955" operator="containsText" text="Not Yet Due">
      <formula>NOT(ISERROR(SEARCH("Not Yet Due",E62)))</formula>
    </cfRule>
    <cfRule type="containsText" dxfId="4164" priority="5956" operator="containsText" text="Deferred">
      <formula>NOT(ISERROR(SEARCH("Deferred",E62)))</formula>
    </cfRule>
    <cfRule type="containsText" dxfId="4163" priority="5957" operator="containsText" text="Deleted">
      <formula>NOT(ISERROR(SEARCH("Deleted",E62)))</formula>
    </cfRule>
    <cfRule type="containsText" dxfId="4162" priority="5958" operator="containsText" text="In Danger of Falling Behind Target">
      <formula>NOT(ISERROR(SEARCH("In Danger of Falling Behind Target",E62)))</formula>
    </cfRule>
    <cfRule type="containsText" dxfId="4161" priority="5959" operator="containsText" text="Not yet due">
      <formula>NOT(ISERROR(SEARCH("Not yet due",E62)))</formula>
    </cfRule>
    <cfRule type="containsText" dxfId="4160" priority="5960" operator="containsText" text="Completed Behind Schedule">
      <formula>NOT(ISERROR(SEARCH("Completed Behind Schedule",E62)))</formula>
    </cfRule>
    <cfRule type="containsText" dxfId="4159" priority="5961" operator="containsText" text="Off Target">
      <formula>NOT(ISERROR(SEARCH("Off Target",E62)))</formula>
    </cfRule>
    <cfRule type="containsText" dxfId="4158" priority="5962" operator="containsText" text="In Danger of Falling Behind Target">
      <formula>NOT(ISERROR(SEARCH("In Danger of Falling Behind Target",E62)))</formula>
    </cfRule>
    <cfRule type="containsText" dxfId="4157" priority="5963" operator="containsText" text="On Track to be Achieved">
      <formula>NOT(ISERROR(SEARCH("On Track to be Achieved",E62)))</formula>
    </cfRule>
    <cfRule type="containsText" dxfId="4156" priority="5964" operator="containsText" text="Fully Achieved">
      <formula>NOT(ISERROR(SEARCH("Fully Achieved",E62)))</formula>
    </cfRule>
    <cfRule type="containsText" dxfId="4155" priority="5965" operator="containsText" text="Update not Provided">
      <formula>NOT(ISERROR(SEARCH("Update not Provided",E62)))</formula>
    </cfRule>
    <cfRule type="containsText" dxfId="4154" priority="5966" operator="containsText" text="Not yet due">
      <formula>NOT(ISERROR(SEARCH("Not yet due",E62)))</formula>
    </cfRule>
    <cfRule type="containsText" dxfId="4153" priority="5967" operator="containsText" text="Completed Behind Schedule">
      <formula>NOT(ISERROR(SEARCH("Completed Behind Schedule",E62)))</formula>
    </cfRule>
    <cfRule type="containsText" dxfId="4152" priority="5968" operator="containsText" text="Off Target">
      <formula>NOT(ISERROR(SEARCH("Off Target",E62)))</formula>
    </cfRule>
    <cfRule type="containsText" dxfId="4151" priority="5969" operator="containsText" text="In Danger of Falling Behind Target">
      <formula>NOT(ISERROR(SEARCH("In Danger of Falling Behind Target",E62)))</formula>
    </cfRule>
    <cfRule type="containsText" dxfId="4150" priority="5970" operator="containsText" text="On Track to be Achieved">
      <formula>NOT(ISERROR(SEARCH("On Track to be Achieved",E62)))</formula>
    </cfRule>
    <cfRule type="containsText" dxfId="4149" priority="5971" operator="containsText" text="Fully Achieved">
      <formula>NOT(ISERROR(SEARCH("Fully Achieved",E62)))</formula>
    </cfRule>
    <cfRule type="containsText" dxfId="4148" priority="5972" operator="containsText" text="Fully Achieved">
      <formula>NOT(ISERROR(SEARCH("Fully Achieved",E62)))</formula>
    </cfRule>
    <cfRule type="containsText" dxfId="4147" priority="5973" operator="containsText" text="Fully Achieved">
      <formula>NOT(ISERROR(SEARCH("Fully Achieved",E62)))</formula>
    </cfRule>
    <cfRule type="containsText" dxfId="4146" priority="5974" operator="containsText" text="Deferred">
      <formula>NOT(ISERROR(SEARCH("Deferred",E62)))</formula>
    </cfRule>
    <cfRule type="containsText" dxfId="4145" priority="5975" operator="containsText" text="Deleted">
      <formula>NOT(ISERROR(SEARCH("Deleted",E62)))</formula>
    </cfRule>
    <cfRule type="containsText" dxfId="4144" priority="5976" operator="containsText" text="In Danger of Falling Behind Target">
      <formula>NOT(ISERROR(SEARCH("In Danger of Falling Behind Target",E62)))</formula>
    </cfRule>
    <cfRule type="containsText" dxfId="4143" priority="5977" operator="containsText" text="Not yet due">
      <formula>NOT(ISERROR(SEARCH("Not yet due",E62)))</formula>
    </cfRule>
    <cfRule type="containsText" dxfId="4142" priority="5978" operator="containsText" text="Update not Provided">
      <formula>NOT(ISERROR(SEARCH("Update not Provided",E62)))</formula>
    </cfRule>
  </conditionalFormatting>
  <conditionalFormatting sqref="E71:E74 E76">
    <cfRule type="containsText" dxfId="4141" priority="5871" operator="containsText" text="On track to be achieved">
      <formula>NOT(ISERROR(SEARCH("On track to be achieved",E71)))</formula>
    </cfRule>
    <cfRule type="containsText" dxfId="4140" priority="5872" operator="containsText" text="Deferred">
      <formula>NOT(ISERROR(SEARCH("Deferred",E71)))</formula>
    </cfRule>
    <cfRule type="containsText" dxfId="4139" priority="5873" operator="containsText" text="Deleted">
      <formula>NOT(ISERROR(SEARCH("Deleted",E71)))</formula>
    </cfRule>
    <cfRule type="containsText" dxfId="4138" priority="5874" operator="containsText" text="In Danger of Falling Behind Target">
      <formula>NOT(ISERROR(SEARCH("In Danger of Falling Behind Target",E71)))</formula>
    </cfRule>
    <cfRule type="containsText" dxfId="4137" priority="5875" operator="containsText" text="Not yet due">
      <formula>NOT(ISERROR(SEARCH("Not yet due",E71)))</formula>
    </cfRule>
    <cfRule type="containsText" dxfId="4136" priority="5876" operator="containsText" text="Update not Provided">
      <formula>NOT(ISERROR(SEARCH("Update not Provided",E71)))</formula>
    </cfRule>
    <cfRule type="containsText" dxfId="4135" priority="5877" operator="containsText" text="Not yet due">
      <formula>NOT(ISERROR(SEARCH("Not yet due",E71)))</formula>
    </cfRule>
    <cfRule type="containsText" dxfId="4134" priority="5878" operator="containsText" text="Completed Behind Schedule">
      <formula>NOT(ISERROR(SEARCH("Completed Behind Schedule",E71)))</formula>
    </cfRule>
    <cfRule type="containsText" dxfId="4133" priority="5879" operator="containsText" text="Off Target">
      <formula>NOT(ISERROR(SEARCH("Off Target",E71)))</formula>
    </cfRule>
    <cfRule type="containsText" dxfId="4132" priority="5880" operator="containsText" text="On Track to be Achieved">
      <formula>NOT(ISERROR(SEARCH("On Track to be Achieved",E71)))</formula>
    </cfRule>
    <cfRule type="containsText" dxfId="4131" priority="5881" operator="containsText" text="Fully Achieved">
      <formula>NOT(ISERROR(SEARCH("Fully Achieved",E71)))</formula>
    </cfRule>
    <cfRule type="containsText" dxfId="4130" priority="5882" operator="containsText" text="Not yet due">
      <formula>NOT(ISERROR(SEARCH("Not yet due",E71)))</formula>
    </cfRule>
    <cfRule type="containsText" dxfId="4129" priority="5883" operator="containsText" text="Not Yet Due">
      <formula>NOT(ISERROR(SEARCH("Not Yet Due",E71)))</formula>
    </cfRule>
    <cfRule type="containsText" dxfId="4128" priority="5884" operator="containsText" text="Deferred">
      <formula>NOT(ISERROR(SEARCH("Deferred",E71)))</formula>
    </cfRule>
    <cfRule type="containsText" dxfId="4127" priority="5885" operator="containsText" text="Deleted">
      <formula>NOT(ISERROR(SEARCH("Deleted",E71)))</formula>
    </cfRule>
    <cfRule type="containsText" dxfId="4126" priority="5886" operator="containsText" text="In Danger of Falling Behind Target">
      <formula>NOT(ISERROR(SEARCH("In Danger of Falling Behind Target",E71)))</formula>
    </cfRule>
    <cfRule type="containsText" dxfId="4125" priority="5887" operator="containsText" text="Not yet due">
      <formula>NOT(ISERROR(SEARCH("Not yet due",E71)))</formula>
    </cfRule>
    <cfRule type="containsText" dxfId="4124" priority="5888" operator="containsText" text="Completed Behind Schedule">
      <formula>NOT(ISERROR(SEARCH("Completed Behind Schedule",E71)))</formula>
    </cfRule>
    <cfRule type="containsText" dxfId="4123" priority="5889" operator="containsText" text="Off Target">
      <formula>NOT(ISERROR(SEARCH("Off Target",E71)))</formula>
    </cfRule>
    <cfRule type="containsText" dxfId="4122" priority="5890" operator="containsText" text="In Danger of Falling Behind Target">
      <formula>NOT(ISERROR(SEARCH("In Danger of Falling Behind Target",E71)))</formula>
    </cfRule>
    <cfRule type="containsText" dxfId="4121" priority="5891" operator="containsText" text="On Track to be Achieved">
      <formula>NOT(ISERROR(SEARCH("On Track to be Achieved",E71)))</formula>
    </cfRule>
    <cfRule type="containsText" dxfId="4120" priority="5892" operator="containsText" text="Fully Achieved">
      <formula>NOT(ISERROR(SEARCH("Fully Achieved",E71)))</formula>
    </cfRule>
    <cfRule type="containsText" dxfId="4119" priority="5893" operator="containsText" text="Update not Provided">
      <formula>NOT(ISERROR(SEARCH("Update not Provided",E71)))</formula>
    </cfRule>
    <cfRule type="containsText" dxfId="4118" priority="5894" operator="containsText" text="Not yet due">
      <formula>NOT(ISERROR(SEARCH("Not yet due",E71)))</formula>
    </cfRule>
    <cfRule type="containsText" dxfId="4117" priority="5895" operator="containsText" text="Completed Behind Schedule">
      <formula>NOT(ISERROR(SEARCH("Completed Behind Schedule",E71)))</formula>
    </cfRule>
    <cfRule type="containsText" dxfId="4116" priority="5896" operator="containsText" text="Off Target">
      <formula>NOT(ISERROR(SEARCH("Off Target",E71)))</formula>
    </cfRule>
    <cfRule type="containsText" dxfId="4115" priority="5897" operator="containsText" text="In Danger of Falling Behind Target">
      <formula>NOT(ISERROR(SEARCH("In Danger of Falling Behind Target",E71)))</formula>
    </cfRule>
    <cfRule type="containsText" dxfId="4114" priority="5898" operator="containsText" text="On Track to be Achieved">
      <formula>NOT(ISERROR(SEARCH("On Track to be Achieved",E71)))</formula>
    </cfRule>
    <cfRule type="containsText" dxfId="4113" priority="5899" operator="containsText" text="Fully Achieved">
      <formula>NOT(ISERROR(SEARCH("Fully Achieved",E71)))</formula>
    </cfRule>
    <cfRule type="containsText" dxfId="4112" priority="5900" operator="containsText" text="Fully Achieved">
      <formula>NOT(ISERROR(SEARCH("Fully Achieved",E71)))</formula>
    </cfRule>
    <cfRule type="containsText" dxfId="4111" priority="5901" operator="containsText" text="Fully Achieved">
      <formula>NOT(ISERROR(SEARCH("Fully Achieved",E71)))</formula>
    </cfRule>
    <cfRule type="containsText" dxfId="4110" priority="5902" operator="containsText" text="Deferred">
      <formula>NOT(ISERROR(SEARCH("Deferred",E71)))</formula>
    </cfRule>
    <cfRule type="containsText" dxfId="4109" priority="5903" operator="containsText" text="Deleted">
      <formula>NOT(ISERROR(SEARCH("Deleted",E71)))</formula>
    </cfRule>
    <cfRule type="containsText" dxfId="4108" priority="5904" operator="containsText" text="In Danger of Falling Behind Target">
      <formula>NOT(ISERROR(SEARCH("In Danger of Falling Behind Target",E71)))</formula>
    </cfRule>
    <cfRule type="containsText" dxfId="4107" priority="5905" operator="containsText" text="Not yet due">
      <formula>NOT(ISERROR(SEARCH("Not yet due",E71)))</formula>
    </cfRule>
    <cfRule type="containsText" dxfId="4106" priority="5906" operator="containsText" text="Update not Provided">
      <formula>NOT(ISERROR(SEARCH("Update not Provided",E71)))</formula>
    </cfRule>
  </conditionalFormatting>
  <conditionalFormatting sqref="E84">
    <cfRule type="containsText" dxfId="4105" priority="5799" operator="containsText" text="On track to be achieved">
      <formula>NOT(ISERROR(SEARCH("On track to be achieved",E84)))</formula>
    </cfRule>
    <cfRule type="containsText" dxfId="4104" priority="5800" operator="containsText" text="Deferred">
      <formula>NOT(ISERROR(SEARCH("Deferred",E84)))</formula>
    </cfRule>
    <cfRule type="containsText" dxfId="4103" priority="5801" operator="containsText" text="Deleted">
      <formula>NOT(ISERROR(SEARCH("Deleted",E84)))</formula>
    </cfRule>
    <cfRule type="containsText" dxfId="4102" priority="5802" operator="containsText" text="In Danger of Falling Behind Target">
      <formula>NOT(ISERROR(SEARCH("In Danger of Falling Behind Target",E84)))</formula>
    </cfRule>
    <cfRule type="containsText" dxfId="4101" priority="5803" operator="containsText" text="Not yet due">
      <formula>NOT(ISERROR(SEARCH("Not yet due",E84)))</formula>
    </cfRule>
    <cfRule type="containsText" dxfId="4100" priority="5804" operator="containsText" text="Update not Provided">
      <formula>NOT(ISERROR(SEARCH("Update not Provided",E84)))</formula>
    </cfRule>
    <cfRule type="containsText" dxfId="4099" priority="5805" operator="containsText" text="Not yet due">
      <formula>NOT(ISERROR(SEARCH("Not yet due",E84)))</formula>
    </cfRule>
    <cfRule type="containsText" dxfId="4098" priority="5806" operator="containsText" text="Completed Behind Schedule">
      <formula>NOT(ISERROR(SEARCH("Completed Behind Schedule",E84)))</formula>
    </cfRule>
    <cfRule type="containsText" dxfId="4097" priority="5807" operator="containsText" text="Off Target">
      <formula>NOT(ISERROR(SEARCH("Off Target",E84)))</formula>
    </cfRule>
    <cfRule type="containsText" dxfId="4096" priority="5808" operator="containsText" text="On Track to be Achieved">
      <formula>NOT(ISERROR(SEARCH("On Track to be Achieved",E84)))</formula>
    </cfRule>
    <cfRule type="containsText" dxfId="4095" priority="5809" operator="containsText" text="Fully Achieved">
      <formula>NOT(ISERROR(SEARCH("Fully Achieved",E84)))</formula>
    </cfRule>
    <cfRule type="containsText" dxfId="4094" priority="5810" operator="containsText" text="Not yet due">
      <formula>NOT(ISERROR(SEARCH("Not yet due",E84)))</formula>
    </cfRule>
    <cfRule type="containsText" dxfId="4093" priority="5811" operator="containsText" text="Not Yet Due">
      <formula>NOT(ISERROR(SEARCH("Not Yet Due",E84)))</formula>
    </cfRule>
    <cfRule type="containsText" dxfId="4092" priority="5812" operator="containsText" text="Deferred">
      <formula>NOT(ISERROR(SEARCH("Deferred",E84)))</formula>
    </cfRule>
    <cfRule type="containsText" dxfId="4091" priority="5813" operator="containsText" text="Deleted">
      <formula>NOT(ISERROR(SEARCH("Deleted",E84)))</formula>
    </cfRule>
    <cfRule type="containsText" dxfId="4090" priority="5814" operator="containsText" text="In Danger of Falling Behind Target">
      <formula>NOT(ISERROR(SEARCH("In Danger of Falling Behind Target",E84)))</formula>
    </cfRule>
    <cfRule type="containsText" dxfId="4089" priority="5815" operator="containsText" text="Not yet due">
      <formula>NOT(ISERROR(SEARCH("Not yet due",E84)))</formula>
    </cfRule>
    <cfRule type="containsText" dxfId="4088" priority="5816" operator="containsText" text="Completed Behind Schedule">
      <formula>NOT(ISERROR(SEARCH("Completed Behind Schedule",E84)))</formula>
    </cfRule>
    <cfRule type="containsText" dxfId="4087" priority="5817" operator="containsText" text="Off Target">
      <formula>NOT(ISERROR(SEARCH("Off Target",E84)))</formula>
    </cfRule>
    <cfRule type="containsText" dxfId="4086" priority="5818" operator="containsText" text="In Danger of Falling Behind Target">
      <formula>NOT(ISERROR(SEARCH("In Danger of Falling Behind Target",E84)))</formula>
    </cfRule>
    <cfRule type="containsText" dxfId="4085" priority="5819" operator="containsText" text="On Track to be Achieved">
      <formula>NOT(ISERROR(SEARCH("On Track to be Achieved",E84)))</formula>
    </cfRule>
    <cfRule type="containsText" dxfId="4084" priority="5820" operator="containsText" text="Fully Achieved">
      <formula>NOT(ISERROR(SEARCH("Fully Achieved",E84)))</formula>
    </cfRule>
    <cfRule type="containsText" dxfId="4083" priority="5821" operator="containsText" text="Update not Provided">
      <formula>NOT(ISERROR(SEARCH("Update not Provided",E84)))</formula>
    </cfRule>
    <cfRule type="containsText" dxfId="4082" priority="5822" operator="containsText" text="Not yet due">
      <formula>NOT(ISERROR(SEARCH("Not yet due",E84)))</formula>
    </cfRule>
    <cfRule type="containsText" dxfId="4081" priority="5823" operator="containsText" text="Completed Behind Schedule">
      <formula>NOT(ISERROR(SEARCH("Completed Behind Schedule",E84)))</formula>
    </cfRule>
    <cfRule type="containsText" dxfId="4080" priority="5824" operator="containsText" text="Off Target">
      <formula>NOT(ISERROR(SEARCH("Off Target",E84)))</formula>
    </cfRule>
    <cfRule type="containsText" dxfId="4079" priority="5825" operator="containsText" text="In Danger of Falling Behind Target">
      <formula>NOT(ISERROR(SEARCH("In Danger of Falling Behind Target",E84)))</formula>
    </cfRule>
    <cfRule type="containsText" dxfId="4078" priority="5826" operator="containsText" text="On Track to be Achieved">
      <formula>NOT(ISERROR(SEARCH("On Track to be Achieved",E84)))</formula>
    </cfRule>
    <cfRule type="containsText" dxfId="4077" priority="5827" operator="containsText" text="Fully Achieved">
      <formula>NOT(ISERROR(SEARCH("Fully Achieved",E84)))</formula>
    </cfRule>
    <cfRule type="containsText" dxfId="4076" priority="5828" operator="containsText" text="Fully Achieved">
      <formula>NOT(ISERROR(SEARCH("Fully Achieved",E84)))</formula>
    </cfRule>
    <cfRule type="containsText" dxfId="4075" priority="5829" operator="containsText" text="Fully Achieved">
      <formula>NOT(ISERROR(SEARCH("Fully Achieved",E84)))</formula>
    </cfRule>
    <cfRule type="containsText" dxfId="4074" priority="5830" operator="containsText" text="Deferred">
      <formula>NOT(ISERROR(SEARCH("Deferred",E84)))</formula>
    </cfRule>
    <cfRule type="containsText" dxfId="4073" priority="5831" operator="containsText" text="Deleted">
      <formula>NOT(ISERROR(SEARCH("Deleted",E84)))</formula>
    </cfRule>
    <cfRule type="containsText" dxfId="4072" priority="5832" operator="containsText" text="In Danger of Falling Behind Target">
      <formula>NOT(ISERROR(SEARCH("In Danger of Falling Behind Target",E84)))</formula>
    </cfRule>
    <cfRule type="containsText" dxfId="4071" priority="5833" operator="containsText" text="Not yet due">
      <formula>NOT(ISERROR(SEARCH("Not yet due",E84)))</formula>
    </cfRule>
    <cfRule type="containsText" dxfId="4070" priority="5834" operator="containsText" text="Update not Provided">
      <formula>NOT(ISERROR(SEARCH("Update not Provided",E84)))</formula>
    </cfRule>
  </conditionalFormatting>
  <conditionalFormatting sqref="E95">
    <cfRule type="containsText" dxfId="4069" priority="5727" operator="containsText" text="On track to be achieved">
      <formula>NOT(ISERROR(SEARCH("On track to be achieved",E95)))</formula>
    </cfRule>
    <cfRule type="containsText" dxfId="4068" priority="5728" operator="containsText" text="Deferred">
      <formula>NOT(ISERROR(SEARCH("Deferred",E95)))</formula>
    </cfRule>
    <cfRule type="containsText" dxfId="4067" priority="5729" operator="containsText" text="Deleted">
      <formula>NOT(ISERROR(SEARCH("Deleted",E95)))</formula>
    </cfRule>
    <cfRule type="containsText" dxfId="4066" priority="5730" operator="containsText" text="In Danger of Falling Behind Target">
      <formula>NOT(ISERROR(SEARCH("In Danger of Falling Behind Target",E95)))</formula>
    </cfRule>
    <cfRule type="containsText" dxfId="4065" priority="5731" operator="containsText" text="Not yet due">
      <formula>NOT(ISERROR(SEARCH("Not yet due",E95)))</formula>
    </cfRule>
    <cfRule type="containsText" dxfId="4064" priority="5732" operator="containsText" text="Update not Provided">
      <formula>NOT(ISERROR(SEARCH("Update not Provided",E95)))</formula>
    </cfRule>
    <cfRule type="containsText" dxfId="4063" priority="5733" operator="containsText" text="Not yet due">
      <formula>NOT(ISERROR(SEARCH("Not yet due",E95)))</formula>
    </cfRule>
    <cfRule type="containsText" dxfId="4062" priority="5734" operator="containsText" text="Completed Behind Schedule">
      <formula>NOT(ISERROR(SEARCH("Completed Behind Schedule",E95)))</formula>
    </cfRule>
    <cfRule type="containsText" dxfId="4061" priority="5735" operator="containsText" text="Off Target">
      <formula>NOT(ISERROR(SEARCH("Off Target",E95)))</formula>
    </cfRule>
    <cfRule type="containsText" dxfId="4060" priority="5736" operator="containsText" text="On Track to be Achieved">
      <formula>NOT(ISERROR(SEARCH("On Track to be Achieved",E95)))</formula>
    </cfRule>
    <cfRule type="containsText" dxfId="4059" priority="5737" operator="containsText" text="Fully Achieved">
      <formula>NOT(ISERROR(SEARCH("Fully Achieved",E95)))</formula>
    </cfRule>
    <cfRule type="containsText" dxfId="4058" priority="5738" operator="containsText" text="Not yet due">
      <formula>NOT(ISERROR(SEARCH("Not yet due",E95)))</formula>
    </cfRule>
    <cfRule type="containsText" dxfId="4057" priority="5739" operator="containsText" text="Not Yet Due">
      <formula>NOT(ISERROR(SEARCH("Not Yet Due",E95)))</formula>
    </cfRule>
    <cfRule type="containsText" dxfId="4056" priority="5740" operator="containsText" text="Deferred">
      <formula>NOT(ISERROR(SEARCH("Deferred",E95)))</formula>
    </cfRule>
    <cfRule type="containsText" dxfId="4055" priority="5741" operator="containsText" text="Deleted">
      <formula>NOT(ISERROR(SEARCH("Deleted",E95)))</formula>
    </cfRule>
    <cfRule type="containsText" dxfId="4054" priority="5742" operator="containsText" text="In Danger of Falling Behind Target">
      <formula>NOT(ISERROR(SEARCH("In Danger of Falling Behind Target",E95)))</formula>
    </cfRule>
    <cfRule type="containsText" dxfId="4053" priority="5743" operator="containsText" text="Not yet due">
      <formula>NOT(ISERROR(SEARCH("Not yet due",E95)))</formula>
    </cfRule>
    <cfRule type="containsText" dxfId="4052" priority="5744" operator="containsText" text="Completed Behind Schedule">
      <formula>NOT(ISERROR(SEARCH("Completed Behind Schedule",E95)))</formula>
    </cfRule>
    <cfRule type="containsText" dxfId="4051" priority="5745" operator="containsText" text="Off Target">
      <formula>NOT(ISERROR(SEARCH("Off Target",E95)))</formula>
    </cfRule>
    <cfRule type="containsText" dxfId="4050" priority="5746" operator="containsText" text="In Danger of Falling Behind Target">
      <formula>NOT(ISERROR(SEARCH("In Danger of Falling Behind Target",E95)))</formula>
    </cfRule>
    <cfRule type="containsText" dxfId="4049" priority="5747" operator="containsText" text="On Track to be Achieved">
      <formula>NOT(ISERROR(SEARCH("On Track to be Achieved",E95)))</formula>
    </cfRule>
    <cfRule type="containsText" dxfId="4048" priority="5748" operator="containsText" text="Fully Achieved">
      <formula>NOT(ISERROR(SEARCH("Fully Achieved",E95)))</formula>
    </cfRule>
    <cfRule type="containsText" dxfId="4047" priority="5749" operator="containsText" text="Update not Provided">
      <formula>NOT(ISERROR(SEARCH("Update not Provided",E95)))</formula>
    </cfRule>
    <cfRule type="containsText" dxfId="4046" priority="5750" operator="containsText" text="Not yet due">
      <formula>NOT(ISERROR(SEARCH("Not yet due",E95)))</formula>
    </cfRule>
    <cfRule type="containsText" dxfId="4045" priority="5751" operator="containsText" text="Completed Behind Schedule">
      <formula>NOT(ISERROR(SEARCH("Completed Behind Schedule",E95)))</formula>
    </cfRule>
    <cfRule type="containsText" dxfId="4044" priority="5752" operator="containsText" text="Off Target">
      <formula>NOT(ISERROR(SEARCH("Off Target",E95)))</formula>
    </cfRule>
    <cfRule type="containsText" dxfId="4043" priority="5753" operator="containsText" text="In Danger of Falling Behind Target">
      <formula>NOT(ISERROR(SEARCH("In Danger of Falling Behind Target",E95)))</formula>
    </cfRule>
    <cfRule type="containsText" dxfId="4042" priority="5754" operator="containsText" text="On Track to be Achieved">
      <formula>NOT(ISERROR(SEARCH("On Track to be Achieved",E95)))</formula>
    </cfRule>
    <cfRule type="containsText" dxfId="4041" priority="5755" operator="containsText" text="Fully Achieved">
      <formula>NOT(ISERROR(SEARCH("Fully Achieved",E95)))</formula>
    </cfRule>
    <cfRule type="containsText" dxfId="4040" priority="5756" operator="containsText" text="Fully Achieved">
      <formula>NOT(ISERROR(SEARCH("Fully Achieved",E95)))</formula>
    </cfRule>
    <cfRule type="containsText" dxfId="4039" priority="5757" operator="containsText" text="Fully Achieved">
      <formula>NOT(ISERROR(SEARCH("Fully Achieved",E95)))</formula>
    </cfRule>
    <cfRule type="containsText" dxfId="4038" priority="5758" operator="containsText" text="Deferred">
      <formula>NOT(ISERROR(SEARCH("Deferred",E95)))</formula>
    </cfRule>
    <cfRule type="containsText" dxfId="4037" priority="5759" operator="containsText" text="Deleted">
      <formula>NOT(ISERROR(SEARCH("Deleted",E95)))</formula>
    </cfRule>
    <cfRule type="containsText" dxfId="4036" priority="5760" operator="containsText" text="In Danger of Falling Behind Target">
      <formula>NOT(ISERROR(SEARCH("In Danger of Falling Behind Target",E95)))</formula>
    </cfRule>
    <cfRule type="containsText" dxfId="4035" priority="5761" operator="containsText" text="Not yet due">
      <formula>NOT(ISERROR(SEARCH("Not yet due",E95)))</formula>
    </cfRule>
    <cfRule type="containsText" dxfId="4034" priority="5762" operator="containsText" text="Update not Provided">
      <formula>NOT(ISERROR(SEARCH("Update not Provided",E95)))</formula>
    </cfRule>
  </conditionalFormatting>
  <conditionalFormatting sqref="E101">
    <cfRule type="containsText" dxfId="4033" priority="5691" operator="containsText" text="On track to be achieved">
      <formula>NOT(ISERROR(SEARCH("On track to be achieved",E101)))</formula>
    </cfRule>
    <cfRule type="containsText" dxfId="4032" priority="5692" operator="containsText" text="Deferred">
      <formula>NOT(ISERROR(SEARCH("Deferred",E101)))</formula>
    </cfRule>
    <cfRule type="containsText" dxfId="4031" priority="5693" operator="containsText" text="Deleted">
      <formula>NOT(ISERROR(SEARCH("Deleted",E101)))</formula>
    </cfRule>
    <cfRule type="containsText" dxfId="4030" priority="5694" operator="containsText" text="In Danger of Falling Behind Target">
      <formula>NOT(ISERROR(SEARCH("In Danger of Falling Behind Target",E101)))</formula>
    </cfRule>
    <cfRule type="containsText" dxfId="4029" priority="5695" operator="containsText" text="Not yet due">
      <formula>NOT(ISERROR(SEARCH("Not yet due",E101)))</formula>
    </cfRule>
    <cfRule type="containsText" dxfId="4028" priority="5696" operator="containsText" text="Update not Provided">
      <formula>NOT(ISERROR(SEARCH("Update not Provided",E101)))</formula>
    </cfRule>
    <cfRule type="containsText" dxfId="4027" priority="5697" operator="containsText" text="Not yet due">
      <formula>NOT(ISERROR(SEARCH("Not yet due",E101)))</formula>
    </cfRule>
    <cfRule type="containsText" dxfId="4026" priority="5698" operator="containsText" text="Completed Behind Schedule">
      <formula>NOT(ISERROR(SEARCH("Completed Behind Schedule",E101)))</formula>
    </cfRule>
    <cfRule type="containsText" dxfId="4025" priority="5699" operator="containsText" text="Off Target">
      <formula>NOT(ISERROR(SEARCH("Off Target",E101)))</formula>
    </cfRule>
    <cfRule type="containsText" dxfId="4024" priority="5700" operator="containsText" text="On Track to be Achieved">
      <formula>NOT(ISERROR(SEARCH("On Track to be Achieved",E101)))</formula>
    </cfRule>
    <cfRule type="containsText" dxfId="4023" priority="5701" operator="containsText" text="Fully Achieved">
      <formula>NOT(ISERROR(SEARCH("Fully Achieved",E101)))</formula>
    </cfRule>
    <cfRule type="containsText" dxfId="4022" priority="5702" operator="containsText" text="Not yet due">
      <formula>NOT(ISERROR(SEARCH("Not yet due",E101)))</formula>
    </cfRule>
    <cfRule type="containsText" dxfId="4021" priority="5703" operator="containsText" text="Not Yet Due">
      <formula>NOT(ISERROR(SEARCH("Not Yet Due",E101)))</formula>
    </cfRule>
    <cfRule type="containsText" dxfId="4020" priority="5704" operator="containsText" text="Deferred">
      <formula>NOT(ISERROR(SEARCH("Deferred",E101)))</formula>
    </cfRule>
    <cfRule type="containsText" dxfId="4019" priority="5705" operator="containsText" text="Deleted">
      <formula>NOT(ISERROR(SEARCH("Deleted",E101)))</formula>
    </cfRule>
    <cfRule type="containsText" dxfId="4018" priority="5706" operator="containsText" text="In Danger of Falling Behind Target">
      <formula>NOT(ISERROR(SEARCH("In Danger of Falling Behind Target",E101)))</formula>
    </cfRule>
    <cfRule type="containsText" dxfId="4017" priority="5707" operator="containsText" text="Not yet due">
      <formula>NOT(ISERROR(SEARCH("Not yet due",E101)))</formula>
    </cfRule>
    <cfRule type="containsText" dxfId="4016" priority="5708" operator="containsText" text="Completed Behind Schedule">
      <formula>NOT(ISERROR(SEARCH("Completed Behind Schedule",E101)))</formula>
    </cfRule>
    <cfRule type="containsText" dxfId="4015" priority="5709" operator="containsText" text="Off Target">
      <formula>NOT(ISERROR(SEARCH("Off Target",E101)))</formula>
    </cfRule>
    <cfRule type="containsText" dxfId="4014" priority="5710" operator="containsText" text="In Danger of Falling Behind Target">
      <formula>NOT(ISERROR(SEARCH("In Danger of Falling Behind Target",E101)))</formula>
    </cfRule>
    <cfRule type="containsText" dxfId="4013" priority="5711" operator="containsText" text="On Track to be Achieved">
      <formula>NOT(ISERROR(SEARCH("On Track to be Achieved",E101)))</formula>
    </cfRule>
    <cfRule type="containsText" dxfId="4012" priority="5712" operator="containsText" text="Fully Achieved">
      <formula>NOT(ISERROR(SEARCH("Fully Achieved",E101)))</formula>
    </cfRule>
    <cfRule type="containsText" dxfId="4011" priority="5713" operator="containsText" text="Update not Provided">
      <formula>NOT(ISERROR(SEARCH("Update not Provided",E101)))</formula>
    </cfRule>
    <cfRule type="containsText" dxfId="4010" priority="5714" operator="containsText" text="Not yet due">
      <formula>NOT(ISERROR(SEARCH("Not yet due",E101)))</formula>
    </cfRule>
    <cfRule type="containsText" dxfId="4009" priority="5715" operator="containsText" text="Completed Behind Schedule">
      <formula>NOT(ISERROR(SEARCH("Completed Behind Schedule",E101)))</formula>
    </cfRule>
    <cfRule type="containsText" dxfId="4008" priority="5716" operator="containsText" text="Off Target">
      <formula>NOT(ISERROR(SEARCH("Off Target",E101)))</formula>
    </cfRule>
    <cfRule type="containsText" dxfId="4007" priority="5717" operator="containsText" text="In Danger of Falling Behind Target">
      <formula>NOT(ISERROR(SEARCH("In Danger of Falling Behind Target",E101)))</formula>
    </cfRule>
    <cfRule type="containsText" dxfId="4006" priority="5718" operator="containsText" text="On Track to be Achieved">
      <formula>NOT(ISERROR(SEARCH("On Track to be Achieved",E101)))</formula>
    </cfRule>
    <cfRule type="containsText" dxfId="4005" priority="5719" operator="containsText" text="Fully Achieved">
      <formula>NOT(ISERROR(SEARCH("Fully Achieved",E101)))</formula>
    </cfRule>
    <cfRule type="containsText" dxfId="4004" priority="5720" operator="containsText" text="Fully Achieved">
      <formula>NOT(ISERROR(SEARCH("Fully Achieved",E101)))</formula>
    </cfRule>
    <cfRule type="containsText" dxfId="4003" priority="5721" operator="containsText" text="Fully Achieved">
      <formula>NOT(ISERROR(SEARCH("Fully Achieved",E101)))</formula>
    </cfRule>
    <cfRule type="containsText" dxfId="4002" priority="5722" operator="containsText" text="Deferred">
      <formula>NOT(ISERROR(SEARCH("Deferred",E101)))</formula>
    </cfRule>
    <cfRule type="containsText" dxfId="4001" priority="5723" operator="containsText" text="Deleted">
      <formula>NOT(ISERROR(SEARCH("Deleted",E101)))</formula>
    </cfRule>
    <cfRule type="containsText" dxfId="4000" priority="5724" operator="containsText" text="In Danger of Falling Behind Target">
      <formula>NOT(ISERROR(SEARCH("In Danger of Falling Behind Target",E101)))</formula>
    </cfRule>
    <cfRule type="containsText" dxfId="3999" priority="5725" operator="containsText" text="Not yet due">
      <formula>NOT(ISERROR(SEARCH("Not yet due",E101)))</formula>
    </cfRule>
    <cfRule type="containsText" dxfId="3998" priority="5726" operator="containsText" text="Update not Provided">
      <formula>NOT(ISERROR(SEARCH("Update not Provided",E101)))</formula>
    </cfRule>
  </conditionalFormatting>
  <conditionalFormatting sqref="G43">
    <cfRule type="containsText" dxfId="3997" priority="5151" operator="containsText" text="On track to be achieved">
      <formula>NOT(ISERROR(SEARCH("On track to be achieved",G43)))</formula>
    </cfRule>
    <cfRule type="containsText" dxfId="3996" priority="5152" operator="containsText" text="Deferred">
      <formula>NOT(ISERROR(SEARCH("Deferred",G43)))</formula>
    </cfRule>
    <cfRule type="containsText" dxfId="3995" priority="5153" operator="containsText" text="Deleted">
      <formula>NOT(ISERROR(SEARCH("Deleted",G43)))</formula>
    </cfRule>
    <cfRule type="containsText" dxfId="3994" priority="5154" operator="containsText" text="In Danger of Falling Behind Target">
      <formula>NOT(ISERROR(SEARCH("In Danger of Falling Behind Target",G43)))</formula>
    </cfRule>
    <cfRule type="containsText" dxfId="3993" priority="5155" operator="containsText" text="Not yet due">
      <formula>NOT(ISERROR(SEARCH("Not yet due",G43)))</formula>
    </cfRule>
    <cfRule type="containsText" dxfId="3992" priority="5156" operator="containsText" text="Update not Provided">
      <formula>NOT(ISERROR(SEARCH("Update not Provided",G43)))</formula>
    </cfRule>
    <cfRule type="containsText" dxfId="3991" priority="5157" operator="containsText" text="Not yet due">
      <formula>NOT(ISERROR(SEARCH("Not yet due",G43)))</formula>
    </cfRule>
    <cfRule type="containsText" dxfId="3990" priority="5158" operator="containsText" text="Completed Behind Schedule">
      <formula>NOT(ISERROR(SEARCH("Completed Behind Schedule",G43)))</formula>
    </cfRule>
    <cfRule type="containsText" dxfId="3989" priority="5159" operator="containsText" text="Off Target">
      <formula>NOT(ISERROR(SEARCH("Off Target",G43)))</formula>
    </cfRule>
    <cfRule type="containsText" dxfId="3988" priority="5160" operator="containsText" text="On Track to be Achieved">
      <formula>NOT(ISERROR(SEARCH("On Track to be Achieved",G43)))</formula>
    </cfRule>
    <cfRule type="containsText" dxfId="3987" priority="5161" operator="containsText" text="Fully Achieved">
      <formula>NOT(ISERROR(SEARCH("Fully Achieved",G43)))</formula>
    </cfRule>
    <cfRule type="containsText" dxfId="3986" priority="5162" operator="containsText" text="Not yet due">
      <formula>NOT(ISERROR(SEARCH("Not yet due",G43)))</formula>
    </cfRule>
    <cfRule type="containsText" dxfId="3985" priority="5163" operator="containsText" text="Not Yet Due">
      <formula>NOT(ISERROR(SEARCH("Not Yet Due",G43)))</formula>
    </cfRule>
    <cfRule type="containsText" dxfId="3984" priority="5164" operator="containsText" text="Deferred">
      <formula>NOT(ISERROR(SEARCH("Deferred",G43)))</formula>
    </cfRule>
    <cfRule type="containsText" dxfId="3983" priority="5165" operator="containsText" text="Deleted">
      <formula>NOT(ISERROR(SEARCH("Deleted",G43)))</formula>
    </cfRule>
    <cfRule type="containsText" dxfId="3982" priority="5166" operator="containsText" text="In Danger of Falling Behind Target">
      <formula>NOT(ISERROR(SEARCH("In Danger of Falling Behind Target",G43)))</formula>
    </cfRule>
    <cfRule type="containsText" dxfId="3981" priority="5167" operator="containsText" text="Not yet due">
      <formula>NOT(ISERROR(SEARCH("Not yet due",G43)))</formula>
    </cfRule>
    <cfRule type="containsText" dxfId="3980" priority="5168" operator="containsText" text="Completed Behind Schedule">
      <formula>NOT(ISERROR(SEARCH("Completed Behind Schedule",G43)))</formula>
    </cfRule>
    <cfRule type="containsText" dxfId="3979" priority="5169" operator="containsText" text="Off Target">
      <formula>NOT(ISERROR(SEARCH("Off Target",G43)))</formula>
    </cfRule>
    <cfRule type="containsText" dxfId="3978" priority="5170" operator="containsText" text="In Danger of Falling Behind Target">
      <formula>NOT(ISERROR(SEARCH("In Danger of Falling Behind Target",G43)))</formula>
    </cfRule>
    <cfRule type="containsText" dxfId="3977" priority="5171" operator="containsText" text="On Track to be Achieved">
      <formula>NOT(ISERROR(SEARCH("On Track to be Achieved",G43)))</formula>
    </cfRule>
    <cfRule type="containsText" dxfId="3976" priority="5172" operator="containsText" text="Fully Achieved">
      <formula>NOT(ISERROR(SEARCH("Fully Achieved",G43)))</formula>
    </cfRule>
    <cfRule type="containsText" dxfId="3975" priority="5173" operator="containsText" text="Update not Provided">
      <formula>NOT(ISERROR(SEARCH("Update not Provided",G43)))</formula>
    </cfRule>
    <cfRule type="containsText" dxfId="3974" priority="5174" operator="containsText" text="Not yet due">
      <formula>NOT(ISERROR(SEARCH("Not yet due",G43)))</formula>
    </cfRule>
    <cfRule type="containsText" dxfId="3973" priority="5175" operator="containsText" text="Completed Behind Schedule">
      <formula>NOT(ISERROR(SEARCH("Completed Behind Schedule",G43)))</formula>
    </cfRule>
    <cfRule type="containsText" dxfId="3972" priority="5176" operator="containsText" text="Off Target">
      <formula>NOT(ISERROR(SEARCH("Off Target",G43)))</formula>
    </cfRule>
    <cfRule type="containsText" dxfId="3971" priority="5177" operator="containsText" text="In Danger of Falling Behind Target">
      <formula>NOT(ISERROR(SEARCH("In Danger of Falling Behind Target",G43)))</formula>
    </cfRule>
    <cfRule type="containsText" dxfId="3970" priority="5178" operator="containsText" text="On Track to be Achieved">
      <formula>NOT(ISERROR(SEARCH("On Track to be Achieved",G43)))</formula>
    </cfRule>
    <cfRule type="containsText" dxfId="3969" priority="5179" operator="containsText" text="Fully Achieved">
      <formula>NOT(ISERROR(SEARCH("Fully Achieved",G43)))</formula>
    </cfRule>
    <cfRule type="containsText" dxfId="3968" priority="5180" operator="containsText" text="Fully Achieved">
      <formula>NOT(ISERROR(SEARCH("Fully Achieved",G43)))</formula>
    </cfRule>
    <cfRule type="containsText" dxfId="3967" priority="5181" operator="containsText" text="Fully Achieved">
      <formula>NOT(ISERROR(SEARCH("Fully Achieved",G43)))</formula>
    </cfRule>
    <cfRule type="containsText" dxfId="3966" priority="5182" operator="containsText" text="Deferred">
      <formula>NOT(ISERROR(SEARCH("Deferred",G43)))</formula>
    </cfRule>
    <cfRule type="containsText" dxfId="3965" priority="5183" operator="containsText" text="Deleted">
      <formula>NOT(ISERROR(SEARCH("Deleted",G43)))</formula>
    </cfRule>
    <cfRule type="containsText" dxfId="3964" priority="5184" operator="containsText" text="In Danger of Falling Behind Target">
      <formula>NOT(ISERROR(SEARCH("In Danger of Falling Behind Target",G43)))</formula>
    </cfRule>
    <cfRule type="containsText" dxfId="3963" priority="5185" operator="containsText" text="Not yet due">
      <formula>NOT(ISERROR(SEARCH("Not yet due",G43)))</formula>
    </cfRule>
    <cfRule type="containsText" dxfId="3962" priority="5186" operator="containsText" text="Update not Provided">
      <formula>NOT(ISERROR(SEARCH("Update not Provided",G43)))</formula>
    </cfRule>
  </conditionalFormatting>
  <conditionalFormatting sqref="G51 G55">
    <cfRule type="containsText" dxfId="3961" priority="5115" operator="containsText" text="On track to be achieved">
      <formula>NOT(ISERROR(SEARCH("On track to be achieved",G51)))</formula>
    </cfRule>
    <cfRule type="containsText" dxfId="3960" priority="5116" operator="containsText" text="Deferred">
      <formula>NOT(ISERROR(SEARCH("Deferred",G51)))</formula>
    </cfRule>
    <cfRule type="containsText" dxfId="3959" priority="5117" operator="containsText" text="Deleted">
      <formula>NOT(ISERROR(SEARCH("Deleted",G51)))</formula>
    </cfRule>
    <cfRule type="containsText" dxfId="3958" priority="5118" operator="containsText" text="In Danger of Falling Behind Target">
      <formula>NOT(ISERROR(SEARCH("In Danger of Falling Behind Target",G51)))</formula>
    </cfRule>
    <cfRule type="containsText" dxfId="3957" priority="5119" operator="containsText" text="Not yet due">
      <formula>NOT(ISERROR(SEARCH("Not yet due",G51)))</formula>
    </cfRule>
    <cfRule type="containsText" dxfId="3956" priority="5120" operator="containsText" text="Update not Provided">
      <formula>NOT(ISERROR(SEARCH("Update not Provided",G51)))</formula>
    </cfRule>
    <cfRule type="containsText" dxfId="3955" priority="5121" operator="containsText" text="Not yet due">
      <formula>NOT(ISERROR(SEARCH("Not yet due",G51)))</formula>
    </cfRule>
    <cfRule type="containsText" dxfId="3954" priority="5122" operator="containsText" text="Completed Behind Schedule">
      <formula>NOT(ISERROR(SEARCH("Completed Behind Schedule",G51)))</formula>
    </cfRule>
    <cfRule type="containsText" dxfId="3953" priority="5123" operator="containsText" text="Off Target">
      <formula>NOT(ISERROR(SEARCH("Off Target",G51)))</formula>
    </cfRule>
    <cfRule type="containsText" dxfId="3952" priority="5124" operator="containsText" text="On Track to be Achieved">
      <formula>NOT(ISERROR(SEARCH("On Track to be Achieved",G51)))</formula>
    </cfRule>
    <cfRule type="containsText" dxfId="3951" priority="5125" operator="containsText" text="Fully Achieved">
      <formula>NOT(ISERROR(SEARCH("Fully Achieved",G51)))</formula>
    </cfRule>
    <cfRule type="containsText" dxfId="3950" priority="5126" operator="containsText" text="Not yet due">
      <formula>NOT(ISERROR(SEARCH("Not yet due",G51)))</formula>
    </cfRule>
    <cfRule type="containsText" dxfId="3949" priority="5127" operator="containsText" text="Not Yet Due">
      <formula>NOT(ISERROR(SEARCH("Not Yet Due",G51)))</formula>
    </cfRule>
    <cfRule type="containsText" dxfId="3948" priority="5128" operator="containsText" text="Deferred">
      <formula>NOT(ISERROR(SEARCH("Deferred",G51)))</formula>
    </cfRule>
    <cfRule type="containsText" dxfId="3947" priority="5129" operator="containsText" text="Deleted">
      <formula>NOT(ISERROR(SEARCH("Deleted",G51)))</formula>
    </cfRule>
    <cfRule type="containsText" dxfId="3946" priority="5130" operator="containsText" text="In Danger of Falling Behind Target">
      <formula>NOT(ISERROR(SEARCH("In Danger of Falling Behind Target",G51)))</formula>
    </cfRule>
    <cfRule type="containsText" dxfId="3945" priority="5131" operator="containsText" text="Not yet due">
      <formula>NOT(ISERROR(SEARCH("Not yet due",G51)))</formula>
    </cfRule>
    <cfRule type="containsText" dxfId="3944" priority="5132" operator="containsText" text="Completed Behind Schedule">
      <formula>NOT(ISERROR(SEARCH("Completed Behind Schedule",G51)))</formula>
    </cfRule>
    <cfRule type="containsText" dxfId="3943" priority="5133" operator="containsText" text="Off Target">
      <formula>NOT(ISERROR(SEARCH("Off Target",G51)))</formula>
    </cfRule>
    <cfRule type="containsText" dxfId="3942" priority="5134" operator="containsText" text="In Danger of Falling Behind Target">
      <formula>NOT(ISERROR(SEARCH("In Danger of Falling Behind Target",G51)))</formula>
    </cfRule>
    <cfRule type="containsText" dxfId="3941" priority="5135" operator="containsText" text="On Track to be Achieved">
      <formula>NOT(ISERROR(SEARCH("On Track to be Achieved",G51)))</formula>
    </cfRule>
    <cfRule type="containsText" dxfId="3940" priority="5136" operator="containsText" text="Fully Achieved">
      <formula>NOT(ISERROR(SEARCH("Fully Achieved",G51)))</formula>
    </cfRule>
    <cfRule type="containsText" dxfId="3939" priority="5137" operator="containsText" text="Update not Provided">
      <formula>NOT(ISERROR(SEARCH("Update not Provided",G51)))</formula>
    </cfRule>
    <cfRule type="containsText" dxfId="3938" priority="5138" operator="containsText" text="Not yet due">
      <formula>NOT(ISERROR(SEARCH("Not yet due",G51)))</formula>
    </cfRule>
    <cfRule type="containsText" dxfId="3937" priority="5139" operator="containsText" text="Completed Behind Schedule">
      <formula>NOT(ISERROR(SEARCH("Completed Behind Schedule",G51)))</formula>
    </cfRule>
    <cfRule type="containsText" dxfId="3936" priority="5140" operator="containsText" text="Off Target">
      <formula>NOT(ISERROR(SEARCH("Off Target",G51)))</formula>
    </cfRule>
    <cfRule type="containsText" dxfId="3935" priority="5141" operator="containsText" text="In Danger of Falling Behind Target">
      <formula>NOT(ISERROR(SEARCH("In Danger of Falling Behind Target",G51)))</formula>
    </cfRule>
    <cfRule type="containsText" dxfId="3934" priority="5142" operator="containsText" text="On Track to be Achieved">
      <formula>NOT(ISERROR(SEARCH("On Track to be Achieved",G51)))</formula>
    </cfRule>
    <cfRule type="containsText" dxfId="3933" priority="5143" operator="containsText" text="Fully Achieved">
      <formula>NOT(ISERROR(SEARCH("Fully Achieved",G51)))</formula>
    </cfRule>
    <cfRule type="containsText" dxfId="3932" priority="5144" operator="containsText" text="Fully Achieved">
      <formula>NOT(ISERROR(SEARCH("Fully Achieved",G51)))</formula>
    </cfRule>
    <cfRule type="containsText" dxfId="3931" priority="5145" operator="containsText" text="Fully Achieved">
      <formula>NOT(ISERROR(SEARCH("Fully Achieved",G51)))</formula>
    </cfRule>
    <cfRule type="containsText" dxfId="3930" priority="5146" operator="containsText" text="Deferred">
      <formula>NOT(ISERROR(SEARCH("Deferred",G51)))</formula>
    </cfRule>
    <cfRule type="containsText" dxfId="3929" priority="5147" operator="containsText" text="Deleted">
      <formula>NOT(ISERROR(SEARCH("Deleted",G51)))</formula>
    </cfRule>
    <cfRule type="containsText" dxfId="3928" priority="5148" operator="containsText" text="In Danger of Falling Behind Target">
      <formula>NOT(ISERROR(SEARCH("In Danger of Falling Behind Target",G51)))</formula>
    </cfRule>
    <cfRule type="containsText" dxfId="3927" priority="5149" operator="containsText" text="Not yet due">
      <formula>NOT(ISERROR(SEARCH("Not yet due",G51)))</formula>
    </cfRule>
    <cfRule type="containsText" dxfId="3926" priority="5150" operator="containsText" text="Update not Provided">
      <formula>NOT(ISERROR(SEARCH("Update not Provided",G51)))</formula>
    </cfRule>
  </conditionalFormatting>
  <conditionalFormatting sqref="G63">
    <cfRule type="containsText" dxfId="3925" priority="5079" operator="containsText" text="On track to be achieved">
      <formula>NOT(ISERROR(SEARCH("On track to be achieved",G63)))</formula>
    </cfRule>
    <cfRule type="containsText" dxfId="3924" priority="5080" operator="containsText" text="Deferred">
      <formula>NOT(ISERROR(SEARCH("Deferred",G63)))</formula>
    </cfRule>
    <cfRule type="containsText" dxfId="3923" priority="5081" operator="containsText" text="Deleted">
      <formula>NOT(ISERROR(SEARCH("Deleted",G63)))</formula>
    </cfRule>
    <cfRule type="containsText" dxfId="3922" priority="5082" operator="containsText" text="In Danger of Falling Behind Target">
      <formula>NOT(ISERROR(SEARCH("In Danger of Falling Behind Target",G63)))</formula>
    </cfRule>
    <cfRule type="containsText" dxfId="3921" priority="5083" operator="containsText" text="Not yet due">
      <formula>NOT(ISERROR(SEARCH("Not yet due",G63)))</formula>
    </cfRule>
    <cfRule type="containsText" dxfId="3920" priority="5084" operator="containsText" text="Update not Provided">
      <formula>NOT(ISERROR(SEARCH("Update not Provided",G63)))</formula>
    </cfRule>
    <cfRule type="containsText" dxfId="3919" priority="5085" operator="containsText" text="Not yet due">
      <formula>NOT(ISERROR(SEARCH("Not yet due",G63)))</formula>
    </cfRule>
    <cfRule type="containsText" dxfId="3918" priority="5086" operator="containsText" text="Completed Behind Schedule">
      <formula>NOT(ISERROR(SEARCH("Completed Behind Schedule",G63)))</formula>
    </cfRule>
    <cfRule type="containsText" dxfId="3917" priority="5087" operator="containsText" text="Off Target">
      <formula>NOT(ISERROR(SEARCH("Off Target",G63)))</formula>
    </cfRule>
    <cfRule type="containsText" dxfId="3916" priority="5088" operator="containsText" text="On Track to be Achieved">
      <formula>NOT(ISERROR(SEARCH("On Track to be Achieved",G63)))</formula>
    </cfRule>
    <cfRule type="containsText" dxfId="3915" priority="5089" operator="containsText" text="Fully Achieved">
      <formula>NOT(ISERROR(SEARCH("Fully Achieved",G63)))</formula>
    </cfRule>
    <cfRule type="containsText" dxfId="3914" priority="5090" operator="containsText" text="Not yet due">
      <formula>NOT(ISERROR(SEARCH("Not yet due",G63)))</formula>
    </cfRule>
    <cfRule type="containsText" dxfId="3913" priority="5091" operator="containsText" text="Not Yet Due">
      <formula>NOT(ISERROR(SEARCH("Not Yet Due",G63)))</formula>
    </cfRule>
    <cfRule type="containsText" dxfId="3912" priority="5092" operator="containsText" text="Deferred">
      <formula>NOT(ISERROR(SEARCH("Deferred",G63)))</formula>
    </cfRule>
    <cfRule type="containsText" dxfId="3911" priority="5093" operator="containsText" text="Deleted">
      <formula>NOT(ISERROR(SEARCH("Deleted",G63)))</formula>
    </cfRule>
    <cfRule type="containsText" dxfId="3910" priority="5094" operator="containsText" text="In Danger of Falling Behind Target">
      <formula>NOT(ISERROR(SEARCH("In Danger of Falling Behind Target",G63)))</formula>
    </cfRule>
    <cfRule type="containsText" dxfId="3909" priority="5095" operator="containsText" text="Not yet due">
      <formula>NOT(ISERROR(SEARCH("Not yet due",G63)))</formula>
    </cfRule>
    <cfRule type="containsText" dxfId="3908" priority="5096" operator="containsText" text="Completed Behind Schedule">
      <formula>NOT(ISERROR(SEARCH("Completed Behind Schedule",G63)))</formula>
    </cfRule>
    <cfRule type="containsText" dxfId="3907" priority="5097" operator="containsText" text="Off Target">
      <formula>NOT(ISERROR(SEARCH("Off Target",G63)))</formula>
    </cfRule>
    <cfRule type="containsText" dxfId="3906" priority="5098" operator="containsText" text="In Danger of Falling Behind Target">
      <formula>NOT(ISERROR(SEARCH("In Danger of Falling Behind Target",G63)))</formula>
    </cfRule>
    <cfRule type="containsText" dxfId="3905" priority="5099" operator="containsText" text="On Track to be Achieved">
      <formula>NOT(ISERROR(SEARCH("On Track to be Achieved",G63)))</formula>
    </cfRule>
    <cfRule type="containsText" dxfId="3904" priority="5100" operator="containsText" text="Fully Achieved">
      <formula>NOT(ISERROR(SEARCH("Fully Achieved",G63)))</formula>
    </cfRule>
    <cfRule type="containsText" dxfId="3903" priority="5101" operator="containsText" text="Update not Provided">
      <formula>NOT(ISERROR(SEARCH("Update not Provided",G63)))</formula>
    </cfRule>
    <cfRule type="containsText" dxfId="3902" priority="5102" operator="containsText" text="Not yet due">
      <formula>NOT(ISERROR(SEARCH("Not yet due",G63)))</formula>
    </cfRule>
    <cfRule type="containsText" dxfId="3901" priority="5103" operator="containsText" text="Completed Behind Schedule">
      <formula>NOT(ISERROR(SEARCH("Completed Behind Schedule",G63)))</formula>
    </cfRule>
    <cfRule type="containsText" dxfId="3900" priority="5104" operator="containsText" text="Off Target">
      <formula>NOT(ISERROR(SEARCH("Off Target",G63)))</formula>
    </cfRule>
    <cfRule type="containsText" dxfId="3899" priority="5105" operator="containsText" text="In Danger of Falling Behind Target">
      <formula>NOT(ISERROR(SEARCH("In Danger of Falling Behind Target",G63)))</formula>
    </cfRule>
    <cfRule type="containsText" dxfId="3898" priority="5106" operator="containsText" text="On Track to be Achieved">
      <formula>NOT(ISERROR(SEARCH("On Track to be Achieved",G63)))</formula>
    </cfRule>
    <cfRule type="containsText" dxfId="3897" priority="5107" operator="containsText" text="Fully Achieved">
      <formula>NOT(ISERROR(SEARCH("Fully Achieved",G63)))</formula>
    </cfRule>
    <cfRule type="containsText" dxfId="3896" priority="5108" operator="containsText" text="Fully Achieved">
      <formula>NOT(ISERROR(SEARCH("Fully Achieved",G63)))</formula>
    </cfRule>
    <cfRule type="containsText" dxfId="3895" priority="5109" operator="containsText" text="Fully Achieved">
      <formula>NOT(ISERROR(SEARCH("Fully Achieved",G63)))</formula>
    </cfRule>
    <cfRule type="containsText" dxfId="3894" priority="5110" operator="containsText" text="Deferred">
      <formula>NOT(ISERROR(SEARCH("Deferred",G63)))</formula>
    </cfRule>
    <cfRule type="containsText" dxfId="3893" priority="5111" operator="containsText" text="Deleted">
      <formula>NOT(ISERROR(SEARCH("Deleted",G63)))</formula>
    </cfRule>
    <cfRule type="containsText" dxfId="3892" priority="5112" operator="containsText" text="In Danger of Falling Behind Target">
      <formula>NOT(ISERROR(SEARCH("In Danger of Falling Behind Target",G63)))</formula>
    </cfRule>
    <cfRule type="containsText" dxfId="3891" priority="5113" operator="containsText" text="Not yet due">
      <formula>NOT(ISERROR(SEARCH("Not yet due",G63)))</formula>
    </cfRule>
    <cfRule type="containsText" dxfId="3890" priority="5114" operator="containsText" text="Update not Provided">
      <formula>NOT(ISERROR(SEARCH("Update not Provided",G63)))</formula>
    </cfRule>
  </conditionalFormatting>
  <conditionalFormatting sqref="G71:G73">
    <cfRule type="containsText" dxfId="3889" priority="5007" operator="containsText" text="On track to be achieved">
      <formula>NOT(ISERROR(SEARCH("On track to be achieved",G71)))</formula>
    </cfRule>
    <cfRule type="containsText" dxfId="3888" priority="5008" operator="containsText" text="Deferred">
      <formula>NOT(ISERROR(SEARCH("Deferred",G71)))</formula>
    </cfRule>
    <cfRule type="containsText" dxfId="3887" priority="5009" operator="containsText" text="Deleted">
      <formula>NOT(ISERROR(SEARCH("Deleted",G71)))</formula>
    </cfRule>
    <cfRule type="containsText" dxfId="3886" priority="5010" operator="containsText" text="In Danger of Falling Behind Target">
      <formula>NOT(ISERROR(SEARCH("In Danger of Falling Behind Target",G71)))</formula>
    </cfRule>
    <cfRule type="containsText" dxfId="3885" priority="5011" operator="containsText" text="Not yet due">
      <formula>NOT(ISERROR(SEARCH("Not yet due",G71)))</formula>
    </cfRule>
    <cfRule type="containsText" dxfId="3884" priority="5012" operator="containsText" text="Update not Provided">
      <formula>NOT(ISERROR(SEARCH("Update not Provided",G71)))</formula>
    </cfRule>
    <cfRule type="containsText" dxfId="3883" priority="5013" operator="containsText" text="Not yet due">
      <formula>NOT(ISERROR(SEARCH("Not yet due",G71)))</formula>
    </cfRule>
    <cfRule type="containsText" dxfId="3882" priority="5014" operator="containsText" text="Completed Behind Schedule">
      <formula>NOT(ISERROR(SEARCH("Completed Behind Schedule",G71)))</formula>
    </cfRule>
    <cfRule type="containsText" dxfId="3881" priority="5015" operator="containsText" text="Off Target">
      <formula>NOT(ISERROR(SEARCH("Off Target",G71)))</formula>
    </cfRule>
    <cfRule type="containsText" dxfId="3880" priority="5016" operator="containsText" text="On Track to be Achieved">
      <formula>NOT(ISERROR(SEARCH("On Track to be Achieved",G71)))</formula>
    </cfRule>
    <cfRule type="containsText" dxfId="3879" priority="5017" operator="containsText" text="Fully Achieved">
      <formula>NOT(ISERROR(SEARCH("Fully Achieved",G71)))</formula>
    </cfRule>
    <cfRule type="containsText" dxfId="3878" priority="5018" operator="containsText" text="Not yet due">
      <formula>NOT(ISERROR(SEARCH("Not yet due",G71)))</formula>
    </cfRule>
    <cfRule type="containsText" dxfId="3877" priority="5019" operator="containsText" text="Not Yet Due">
      <formula>NOT(ISERROR(SEARCH("Not Yet Due",G71)))</formula>
    </cfRule>
    <cfRule type="containsText" dxfId="3876" priority="5020" operator="containsText" text="Deferred">
      <formula>NOT(ISERROR(SEARCH("Deferred",G71)))</formula>
    </cfRule>
    <cfRule type="containsText" dxfId="3875" priority="5021" operator="containsText" text="Deleted">
      <formula>NOT(ISERROR(SEARCH("Deleted",G71)))</formula>
    </cfRule>
    <cfRule type="containsText" dxfId="3874" priority="5022" operator="containsText" text="In Danger of Falling Behind Target">
      <formula>NOT(ISERROR(SEARCH("In Danger of Falling Behind Target",G71)))</formula>
    </cfRule>
    <cfRule type="containsText" dxfId="3873" priority="5023" operator="containsText" text="Not yet due">
      <formula>NOT(ISERROR(SEARCH("Not yet due",G71)))</formula>
    </cfRule>
    <cfRule type="containsText" dxfId="3872" priority="5024" operator="containsText" text="Completed Behind Schedule">
      <formula>NOT(ISERROR(SEARCH("Completed Behind Schedule",G71)))</formula>
    </cfRule>
    <cfRule type="containsText" dxfId="3871" priority="5025" operator="containsText" text="Off Target">
      <formula>NOT(ISERROR(SEARCH("Off Target",G71)))</formula>
    </cfRule>
    <cfRule type="containsText" dxfId="3870" priority="5026" operator="containsText" text="In Danger of Falling Behind Target">
      <formula>NOT(ISERROR(SEARCH("In Danger of Falling Behind Target",G71)))</formula>
    </cfRule>
    <cfRule type="containsText" dxfId="3869" priority="5027" operator="containsText" text="On Track to be Achieved">
      <formula>NOT(ISERROR(SEARCH("On Track to be Achieved",G71)))</formula>
    </cfRule>
    <cfRule type="containsText" dxfId="3868" priority="5028" operator="containsText" text="Fully Achieved">
      <formula>NOT(ISERROR(SEARCH("Fully Achieved",G71)))</formula>
    </cfRule>
    <cfRule type="containsText" dxfId="3867" priority="5029" operator="containsText" text="Update not Provided">
      <formula>NOT(ISERROR(SEARCH("Update not Provided",G71)))</formula>
    </cfRule>
    <cfRule type="containsText" dxfId="3866" priority="5030" operator="containsText" text="Not yet due">
      <formula>NOT(ISERROR(SEARCH("Not yet due",G71)))</formula>
    </cfRule>
    <cfRule type="containsText" dxfId="3865" priority="5031" operator="containsText" text="Completed Behind Schedule">
      <formula>NOT(ISERROR(SEARCH("Completed Behind Schedule",G71)))</formula>
    </cfRule>
    <cfRule type="containsText" dxfId="3864" priority="5032" operator="containsText" text="Off Target">
      <formula>NOT(ISERROR(SEARCH("Off Target",G71)))</formula>
    </cfRule>
    <cfRule type="containsText" dxfId="3863" priority="5033" operator="containsText" text="In Danger of Falling Behind Target">
      <formula>NOT(ISERROR(SEARCH("In Danger of Falling Behind Target",G71)))</formula>
    </cfRule>
    <cfRule type="containsText" dxfId="3862" priority="5034" operator="containsText" text="On Track to be Achieved">
      <formula>NOT(ISERROR(SEARCH("On Track to be Achieved",G71)))</formula>
    </cfRule>
    <cfRule type="containsText" dxfId="3861" priority="5035" operator="containsText" text="Fully Achieved">
      <formula>NOT(ISERROR(SEARCH("Fully Achieved",G71)))</formula>
    </cfRule>
    <cfRule type="containsText" dxfId="3860" priority="5036" operator="containsText" text="Fully Achieved">
      <formula>NOT(ISERROR(SEARCH("Fully Achieved",G71)))</formula>
    </cfRule>
    <cfRule type="containsText" dxfId="3859" priority="5037" operator="containsText" text="Fully Achieved">
      <formula>NOT(ISERROR(SEARCH("Fully Achieved",G71)))</formula>
    </cfRule>
    <cfRule type="containsText" dxfId="3858" priority="5038" operator="containsText" text="Deferred">
      <formula>NOT(ISERROR(SEARCH("Deferred",G71)))</formula>
    </cfRule>
    <cfRule type="containsText" dxfId="3857" priority="5039" operator="containsText" text="Deleted">
      <formula>NOT(ISERROR(SEARCH("Deleted",G71)))</formula>
    </cfRule>
    <cfRule type="containsText" dxfId="3856" priority="5040" operator="containsText" text="In Danger of Falling Behind Target">
      <formula>NOT(ISERROR(SEARCH("In Danger of Falling Behind Target",G71)))</formula>
    </cfRule>
    <cfRule type="containsText" dxfId="3855" priority="5041" operator="containsText" text="Not yet due">
      <formula>NOT(ISERROR(SEARCH("Not yet due",G71)))</formula>
    </cfRule>
    <cfRule type="containsText" dxfId="3854" priority="5042" operator="containsText" text="Update not Provided">
      <formula>NOT(ISERROR(SEARCH("Update not Provided",G71)))</formula>
    </cfRule>
  </conditionalFormatting>
  <conditionalFormatting sqref="G76">
    <cfRule type="containsText" dxfId="3853" priority="4971" operator="containsText" text="On track to be achieved">
      <formula>NOT(ISERROR(SEARCH("On track to be achieved",G76)))</formula>
    </cfRule>
    <cfRule type="containsText" dxfId="3852" priority="4972" operator="containsText" text="Deferred">
      <formula>NOT(ISERROR(SEARCH("Deferred",G76)))</formula>
    </cfRule>
    <cfRule type="containsText" dxfId="3851" priority="4973" operator="containsText" text="Deleted">
      <formula>NOT(ISERROR(SEARCH("Deleted",G76)))</formula>
    </cfRule>
    <cfRule type="containsText" dxfId="3850" priority="4974" operator="containsText" text="In Danger of Falling Behind Target">
      <formula>NOT(ISERROR(SEARCH("In Danger of Falling Behind Target",G76)))</formula>
    </cfRule>
    <cfRule type="containsText" dxfId="3849" priority="4975" operator="containsText" text="Not yet due">
      <formula>NOT(ISERROR(SEARCH("Not yet due",G76)))</formula>
    </cfRule>
    <cfRule type="containsText" dxfId="3848" priority="4976" operator="containsText" text="Update not Provided">
      <formula>NOT(ISERROR(SEARCH("Update not Provided",G76)))</formula>
    </cfRule>
    <cfRule type="containsText" dxfId="3847" priority="4977" operator="containsText" text="Not yet due">
      <formula>NOT(ISERROR(SEARCH("Not yet due",G76)))</formula>
    </cfRule>
    <cfRule type="containsText" dxfId="3846" priority="4978" operator="containsText" text="Completed Behind Schedule">
      <formula>NOT(ISERROR(SEARCH("Completed Behind Schedule",G76)))</formula>
    </cfRule>
    <cfRule type="containsText" dxfId="3845" priority="4979" operator="containsText" text="Off Target">
      <formula>NOT(ISERROR(SEARCH("Off Target",G76)))</formula>
    </cfRule>
    <cfRule type="containsText" dxfId="3844" priority="4980" operator="containsText" text="On Track to be Achieved">
      <formula>NOT(ISERROR(SEARCH("On Track to be Achieved",G76)))</formula>
    </cfRule>
    <cfRule type="containsText" dxfId="3843" priority="4981" operator="containsText" text="Fully Achieved">
      <formula>NOT(ISERROR(SEARCH("Fully Achieved",G76)))</formula>
    </cfRule>
    <cfRule type="containsText" dxfId="3842" priority="4982" operator="containsText" text="Not yet due">
      <formula>NOT(ISERROR(SEARCH("Not yet due",G76)))</formula>
    </cfRule>
    <cfRule type="containsText" dxfId="3841" priority="4983" operator="containsText" text="Not Yet Due">
      <formula>NOT(ISERROR(SEARCH("Not Yet Due",G76)))</formula>
    </cfRule>
    <cfRule type="containsText" dxfId="3840" priority="4984" operator="containsText" text="Deferred">
      <formula>NOT(ISERROR(SEARCH("Deferred",G76)))</formula>
    </cfRule>
    <cfRule type="containsText" dxfId="3839" priority="4985" operator="containsText" text="Deleted">
      <formula>NOT(ISERROR(SEARCH("Deleted",G76)))</formula>
    </cfRule>
    <cfRule type="containsText" dxfId="3838" priority="4986" operator="containsText" text="In Danger of Falling Behind Target">
      <formula>NOT(ISERROR(SEARCH("In Danger of Falling Behind Target",G76)))</formula>
    </cfRule>
    <cfRule type="containsText" dxfId="3837" priority="4987" operator="containsText" text="Not yet due">
      <formula>NOT(ISERROR(SEARCH("Not yet due",G76)))</formula>
    </cfRule>
    <cfRule type="containsText" dxfId="3836" priority="4988" operator="containsText" text="Completed Behind Schedule">
      <formula>NOT(ISERROR(SEARCH("Completed Behind Schedule",G76)))</formula>
    </cfRule>
    <cfRule type="containsText" dxfId="3835" priority="4989" operator="containsText" text="Off Target">
      <formula>NOT(ISERROR(SEARCH("Off Target",G76)))</formula>
    </cfRule>
    <cfRule type="containsText" dxfId="3834" priority="4990" operator="containsText" text="In Danger of Falling Behind Target">
      <formula>NOT(ISERROR(SEARCH("In Danger of Falling Behind Target",G76)))</formula>
    </cfRule>
    <cfRule type="containsText" dxfId="3833" priority="4991" operator="containsText" text="On Track to be Achieved">
      <formula>NOT(ISERROR(SEARCH("On Track to be Achieved",G76)))</formula>
    </cfRule>
    <cfRule type="containsText" dxfId="3832" priority="4992" operator="containsText" text="Fully Achieved">
      <formula>NOT(ISERROR(SEARCH("Fully Achieved",G76)))</formula>
    </cfRule>
    <cfRule type="containsText" dxfId="3831" priority="4993" operator="containsText" text="Update not Provided">
      <formula>NOT(ISERROR(SEARCH("Update not Provided",G76)))</formula>
    </cfRule>
    <cfRule type="containsText" dxfId="3830" priority="4994" operator="containsText" text="Not yet due">
      <formula>NOT(ISERROR(SEARCH("Not yet due",G76)))</formula>
    </cfRule>
    <cfRule type="containsText" dxfId="3829" priority="4995" operator="containsText" text="Completed Behind Schedule">
      <formula>NOT(ISERROR(SEARCH("Completed Behind Schedule",G76)))</formula>
    </cfRule>
    <cfRule type="containsText" dxfId="3828" priority="4996" operator="containsText" text="Off Target">
      <formula>NOT(ISERROR(SEARCH("Off Target",G76)))</formula>
    </cfRule>
    <cfRule type="containsText" dxfId="3827" priority="4997" operator="containsText" text="In Danger of Falling Behind Target">
      <formula>NOT(ISERROR(SEARCH("In Danger of Falling Behind Target",G76)))</formula>
    </cfRule>
    <cfRule type="containsText" dxfId="3826" priority="4998" operator="containsText" text="On Track to be Achieved">
      <formula>NOT(ISERROR(SEARCH("On Track to be Achieved",G76)))</formula>
    </cfRule>
    <cfRule type="containsText" dxfId="3825" priority="4999" operator="containsText" text="Fully Achieved">
      <formula>NOT(ISERROR(SEARCH("Fully Achieved",G76)))</formula>
    </cfRule>
    <cfRule type="containsText" dxfId="3824" priority="5000" operator="containsText" text="Fully Achieved">
      <formula>NOT(ISERROR(SEARCH("Fully Achieved",G76)))</formula>
    </cfRule>
    <cfRule type="containsText" dxfId="3823" priority="5001" operator="containsText" text="Fully Achieved">
      <formula>NOT(ISERROR(SEARCH("Fully Achieved",G76)))</formula>
    </cfRule>
    <cfRule type="containsText" dxfId="3822" priority="5002" operator="containsText" text="Deferred">
      <formula>NOT(ISERROR(SEARCH("Deferred",G76)))</formula>
    </cfRule>
    <cfRule type="containsText" dxfId="3821" priority="5003" operator="containsText" text="Deleted">
      <formula>NOT(ISERROR(SEARCH("Deleted",G76)))</formula>
    </cfRule>
    <cfRule type="containsText" dxfId="3820" priority="5004" operator="containsText" text="In Danger of Falling Behind Target">
      <formula>NOT(ISERROR(SEARCH("In Danger of Falling Behind Target",G76)))</formula>
    </cfRule>
    <cfRule type="containsText" dxfId="3819" priority="5005" operator="containsText" text="Not yet due">
      <formula>NOT(ISERROR(SEARCH("Not yet due",G76)))</formula>
    </cfRule>
    <cfRule type="containsText" dxfId="3818" priority="5006" operator="containsText" text="Update not Provided">
      <formula>NOT(ISERROR(SEARCH("Update not Provided",G76)))</formula>
    </cfRule>
  </conditionalFormatting>
  <conditionalFormatting sqref="G86">
    <cfRule type="containsText" dxfId="3817" priority="4863" operator="containsText" text="On track to be achieved">
      <formula>NOT(ISERROR(SEARCH("On track to be achieved",G86)))</formula>
    </cfRule>
    <cfRule type="containsText" dxfId="3816" priority="4864" operator="containsText" text="Deferred">
      <formula>NOT(ISERROR(SEARCH("Deferred",G86)))</formula>
    </cfRule>
    <cfRule type="containsText" dxfId="3815" priority="4865" operator="containsText" text="Deleted">
      <formula>NOT(ISERROR(SEARCH("Deleted",G86)))</formula>
    </cfRule>
    <cfRule type="containsText" dxfId="3814" priority="4866" operator="containsText" text="In Danger of Falling Behind Target">
      <formula>NOT(ISERROR(SEARCH("In Danger of Falling Behind Target",G86)))</formula>
    </cfRule>
    <cfRule type="containsText" dxfId="3813" priority="4867" operator="containsText" text="Not yet due">
      <formula>NOT(ISERROR(SEARCH("Not yet due",G86)))</formula>
    </cfRule>
    <cfRule type="containsText" dxfId="3812" priority="4868" operator="containsText" text="Update not Provided">
      <formula>NOT(ISERROR(SEARCH("Update not Provided",G86)))</formula>
    </cfRule>
    <cfRule type="containsText" dxfId="3811" priority="4869" operator="containsText" text="Not yet due">
      <formula>NOT(ISERROR(SEARCH("Not yet due",G86)))</formula>
    </cfRule>
    <cfRule type="containsText" dxfId="3810" priority="4870" operator="containsText" text="Completed Behind Schedule">
      <formula>NOT(ISERROR(SEARCH("Completed Behind Schedule",G86)))</formula>
    </cfRule>
    <cfRule type="containsText" dxfId="3809" priority="4871" operator="containsText" text="Off Target">
      <formula>NOT(ISERROR(SEARCH("Off Target",G86)))</formula>
    </cfRule>
    <cfRule type="containsText" dxfId="3808" priority="4872" operator="containsText" text="On Track to be Achieved">
      <formula>NOT(ISERROR(SEARCH("On Track to be Achieved",G86)))</formula>
    </cfRule>
    <cfRule type="containsText" dxfId="3807" priority="4873" operator="containsText" text="Fully Achieved">
      <formula>NOT(ISERROR(SEARCH("Fully Achieved",G86)))</formula>
    </cfRule>
    <cfRule type="containsText" dxfId="3806" priority="4874" operator="containsText" text="Not yet due">
      <formula>NOT(ISERROR(SEARCH("Not yet due",G86)))</formula>
    </cfRule>
    <cfRule type="containsText" dxfId="3805" priority="4875" operator="containsText" text="Not Yet Due">
      <formula>NOT(ISERROR(SEARCH("Not Yet Due",G86)))</formula>
    </cfRule>
    <cfRule type="containsText" dxfId="3804" priority="4876" operator="containsText" text="Deferred">
      <formula>NOT(ISERROR(SEARCH("Deferred",G86)))</formula>
    </cfRule>
    <cfRule type="containsText" dxfId="3803" priority="4877" operator="containsText" text="Deleted">
      <formula>NOT(ISERROR(SEARCH("Deleted",G86)))</formula>
    </cfRule>
    <cfRule type="containsText" dxfId="3802" priority="4878" operator="containsText" text="In Danger of Falling Behind Target">
      <formula>NOT(ISERROR(SEARCH("In Danger of Falling Behind Target",G86)))</formula>
    </cfRule>
    <cfRule type="containsText" dxfId="3801" priority="4879" operator="containsText" text="Not yet due">
      <formula>NOT(ISERROR(SEARCH("Not yet due",G86)))</formula>
    </cfRule>
    <cfRule type="containsText" dxfId="3800" priority="4880" operator="containsText" text="Completed Behind Schedule">
      <formula>NOT(ISERROR(SEARCH("Completed Behind Schedule",G86)))</formula>
    </cfRule>
    <cfRule type="containsText" dxfId="3799" priority="4881" operator="containsText" text="Off Target">
      <formula>NOT(ISERROR(SEARCH("Off Target",G86)))</formula>
    </cfRule>
    <cfRule type="containsText" dxfId="3798" priority="4882" operator="containsText" text="In Danger of Falling Behind Target">
      <formula>NOT(ISERROR(SEARCH("In Danger of Falling Behind Target",G86)))</formula>
    </cfRule>
    <cfRule type="containsText" dxfId="3797" priority="4883" operator="containsText" text="On Track to be Achieved">
      <formula>NOT(ISERROR(SEARCH("On Track to be Achieved",G86)))</formula>
    </cfRule>
    <cfRule type="containsText" dxfId="3796" priority="4884" operator="containsText" text="Fully Achieved">
      <formula>NOT(ISERROR(SEARCH("Fully Achieved",G86)))</formula>
    </cfRule>
    <cfRule type="containsText" dxfId="3795" priority="4885" operator="containsText" text="Update not Provided">
      <formula>NOT(ISERROR(SEARCH("Update not Provided",G86)))</formula>
    </cfRule>
    <cfRule type="containsText" dxfId="3794" priority="4886" operator="containsText" text="Not yet due">
      <formula>NOT(ISERROR(SEARCH("Not yet due",G86)))</formula>
    </cfRule>
    <cfRule type="containsText" dxfId="3793" priority="4887" operator="containsText" text="Completed Behind Schedule">
      <formula>NOT(ISERROR(SEARCH("Completed Behind Schedule",G86)))</formula>
    </cfRule>
    <cfRule type="containsText" dxfId="3792" priority="4888" operator="containsText" text="Off Target">
      <formula>NOT(ISERROR(SEARCH("Off Target",G86)))</formula>
    </cfRule>
    <cfRule type="containsText" dxfId="3791" priority="4889" operator="containsText" text="In Danger of Falling Behind Target">
      <formula>NOT(ISERROR(SEARCH("In Danger of Falling Behind Target",G86)))</formula>
    </cfRule>
    <cfRule type="containsText" dxfId="3790" priority="4890" operator="containsText" text="On Track to be Achieved">
      <formula>NOT(ISERROR(SEARCH("On Track to be Achieved",G86)))</formula>
    </cfRule>
    <cfRule type="containsText" dxfId="3789" priority="4891" operator="containsText" text="Fully Achieved">
      <formula>NOT(ISERROR(SEARCH("Fully Achieved",G86)))</formula>
    </cfRule>
    <cfRule type="containsText" dxfId="3788" priority="4892" operator="containsText" text="Fully Achieved">
      <formula>NOT(ISERROR(SEARCH("Fully Achieved",G86)))</formula>
    </cfRule>
    <cfRule type="containsText" dxfId="3787" priority="4893" operator="containsText" text="Fully Achieved">
      <formula>NOT(ISERROR(SEARCH("Fully Achieved",G86)))</formula>
    </cfRule>
    <cfRule type="containsText" dxfId="3786" priority="4894" operator="containsText" text="Deferred">
      <formula>NOT(ISERROR(SEARCH("Deferred",G86)))</formula>
    </cfRule>
    <cfRule type="containsText" dxfId="3785" priority="4895" operator="containsText" text="Deleted">
      <formula>NOT(ISERROR(SEARCH("Deleted",G86)))</formula>
    </cfRule>
    <cfRule type="containsText" dxfId="3784" priority="4896" operator="containsText" text="In Danger of Falling Behind Target">
      <formula>NOT(ISERROR(SEARCH("In Danger of Falling Behind Target",G86)))</formula>
    </cfRule>
    <cfRule type="containsText" dxfId="3783" priority="4897" operator="containsText" text="Not yet due">
      <formula>NOT(ISERROR(SEARCH("Not yet due",G86)))</formula>
    </cfRule>
    <cfRule type="containsText" dxfId="3782" priority="4898" operator="containsText" text="Update not Provided">
      <formula>NOT(ISERROR(SEARCH("Update not Provided",G86)))</formula>
    </cfRule>
  </conditionalFormatting>
  <conditionalFormatting sqref="G89">
    <cfRule type="containsText" dxfId="3781" priority="4827" operator="containsText" text="On track to be achieved">
      <formula>NOT(ISERROR(SEARCH("On track to be achieved",G89)))</formula>
    </cfRule>
    <cfRule type="containsText" dxfId="3780" priority="4828" operator="containsText" text="Deferred">
      <formula>NOT(ISERROR(SEARCH("Deferred",G89)))</formula>
    </cfRule>
    <cfRule type="containsText" dxfId="3779" priority="4829" operator="containsText" text="Deleted">
      <formula>NOT(ISERROR(SEARCH("Deleted",G89)))</formula>
    </cfRule>
    <cfRule type="containsText" dxfId="3778" priority="4830" operator="containsText" text="In Danger of Falling Behind Target">
      <formula>NOT(ISERROR(SEARCH("In Danger of Falling Behind Target",G89)))</formula>
    </cfRule>
    <cfRule type="containsText" dxfId="3777" priority="4831" operator="containsText" text="Not yet due">
      <formula>NOT(ISERROR(SEARCH("Not yet due",G89)))</formula>
    </cfRule>
    <cfRule type="containsText" dxfId="3776" priority="4832" operator="containsText" text="Update not Provided">
      <formula>NOT(ISERROR(SEARCH("Update not Provided",G89)))</formula>
    </cfRule>
    <cfRule type="containsText" dxfId="3775" priority="4833" operator="containsText" text="Not yet due">
      <formula>NOT(ISERROR(SEARCH("Not yet due",G89)))</formula>
    </cfRule>
    <cfRule type="containsText" dxfId="3774" priority="4834" operator="containsText" text="Completed Behind Schedule">
      <formula>NOT(ISERROR(SEARCH("Completed Behind Schedule",G89)))</formula>
    </cfRule>
    <cfRule type="containsText" dxfId="3773" priority="4835" operator="containsText" text="Off Target">
      <formula>NOT(ISERROR(SEARCH("Off Target",G89)))</formula>
    </cfRule>
    <cfRule type="containsText" dxfId="3772" priority="4836" operator="containsText" text="On Track to be Achieved">
      <formula>NOT(ISERROR(SEARCH("On Track to be Achieved",G89)))</formula>
    </cfRule>
    <cfRule type="containsText" dxfId="3771" priority="4837" operator="containsText" text="Fully Achieved">
      <formula>NOT(ISERROR(SEARCH("Fully Achieved",G89)))</formula>
    </cfRule>
    <cfRule type="containsText" dxfId="3770" priority="4838" operator="containsText" text="Not yet due">
      <formula>NOT(ISERROR(SEARCH("Not yet due",G89)))</formula>
    </cfRule>
    <cfRule type="containsText" dxfId="3769" priority="4839" operator="containsText" text="Not Yet Due">
      <formula>NOT(ISERROR(SEARCH("Not Yet Due",G89)))</formula>
    </cfRule>
    <cfRule type="containsText" dxfId="3768" priority="4840" operator="containsText" text="Deferred">
      <formula>NOT(ISERROR(SEARCH("Deferred",G89)))</formula>
    </cfRule>
    <cfRule type="containsText" dxfId="3767" priority="4841" operator="containsText" text="Deleted">
      <formula>NOT(ISERROR(SEARCH("Deleted",G89)))</formula>
    </cfRule>
    <cfRule type="containsText" dxfId="3766" priority="4842" operator="containsText" text="In Danger of Falling Behind Target">
      <formula>NOT(ISERROR(SEARCH("In Danger of Falling Behind Target",G89)))</formula>
    </cfRule>
    <cfRule type="containsText" dxfId="3765" priority="4843" operator="containsText" text="Not yet due">
      <formula>NOT(ISERROR(SEARCH("Not yet due",G89)))</formula>
    </cfRule>
    <cfRule type="containsText" dxfId="3764" priority="4844" operator="containsText" text="Completed Behind Schedule">
      <formula>NOT(ISERROR(SEARCH("Completed Behind Schedule",G89)))</formula>
    </cfRule>
    <cfRule type="containsText" dxfId="3763" priority="4845" operator="containsText" text="Off Target">
      <formula>NOT(ISERROR(SEARCH("Off Target",G89)))</formula>
    </cfRule>
    <cfRule type="containsText" dxfId="3762" priority="4846" operator="containsText" text="In Danger of Falling Behind Target">
      <formula>NOT(ISERROR(SEARCH("In Danger of Falling Behind Target",G89)))</formula>
    </cfRule>
    <cfRule type="containsText" dxfId="3761" priority="4847" operator="containsText" text="On Track to be Achieved">
      <formula>NOT(ISERROR(SEARCH("On Track to be Achieved",G89)))</formula>
    </cfRule>
    <cfRule type="containsText" dxfId="3760" priority="4848" operator="containsText" text="Fully Achieved">
      <formula>NOT(ISERROR(SEARCH("Fully Achieved",G89)))</formula>
    </cfRule>
    <cfRule type="containsText" dxfId="3759" priority="4849" operator="containsText" text="Update not Provided">
      <formula>NOT(ISERROR(SEARCH("Update not Provided",G89)))</formula>
    </cfRule>
    <cfRule type="containsText" dxfId="3758" priority="4850" operator="containsText" text="Not yet due">
      <formula>NOT(ISERROR(SEARCH("Not yet due",G89)))</formula>
    </cfRule>
    <cfRule type="containsText" dxfId="3757" priority="4851" operator="containsText" text="Completed Behind Schedule">
      <formula>NOT(ISERROR(SEARCH("Completed Behind Schedule",G89)))</formula>
    </cfRule>
    <cfRule type="containsText" dxfId="3756" priority="4852" operator="containsText" text="Off Target">
      <formula>NOT(ISERROR(SEARCH("Off Target",G89)))</formula>
    </cfRule>
    <cfRule type="containsText" dxfId="3755" priority="4853" operator="containsText" text="In Danger of Falling Behind Target">
      <formula>NOT(ISERROR(SEARCH("In Danger of Falling Behind Target",G89)))</formula>
    </cfRule>
    <cfRule type="containsText" dxfId="3754" priority="4854" operator="containsText" text="On Track to be Achieved">
      <formula>NOT(ISERROR(SEARCH("On Track to be Achieved",G89)))</formula>
    </cfRule>
    <cfRule type="containsText" dxfId="3753" priority="4855" operator="containsText" text="Fully Achieved">
      <formula>NOT(ISERROR(SEARCH("Fully Achieved",G89)))</formula>
    </cfRule>
    <cfRule type="containsText" dxfId="3752" priority="4856" operator="containsText" text="Fully Achieved">
      <formula>NOT(ISERROR(SEARCH("Fully Achieved",G89)))</formula>
    </cfRule>
    <cfRule type="containsText" dxfId="3751" priority="4857" operator="containsText" text="Fully Achieved">
      <formula>NOT(ISERROR(SEARCH("Fully Achieved",G89)))</formula>
    </cfRule>
    <cfRule type="containsText" dxfId="3750" priority="4858" operator="containsText" text="Deferred">
      <formula>NOT(ISERROR(SEARCH("Deferred",G89)))</formula>
    </cfRule>
    <cfRule type="containsText" dxfId="3749" priority="4859" operator="containsText" text="Deleted">
      <formula>NOT(ISERROR(SEARCH("Deleted",G89)))</formula>
    </cfRule>
    <cfRule type="containsText" dxfId="3748" priority="4860" operator="containsText" text="In Danger of Falling Behind Target">
      <formula>NOT(ISERROR(SEARCH("In Danger of Falling Behind Target",G89)))</formula>
    </cfRule>
    <cfRule type="containsText" dxfId="3747" priority="4861" operator="containsText" text="Not yet due">
      <formula>NOT(ISERROR(SEARCH("Not yet due",G89)))</formula>
    </cfRule>
    <cfRule type="containsText" dxfId="3746" priority="4862" operator="containsText" text="Update not Provided">
      <formula>NOT(ISERROR(SEARCH("Update not Provided",G89)))</formula>
    </cfRule>
  </conditionalFormatting>
  <conditionalFormatting sqref="G101">
    <cfRule type="containsText" dxfId="3745" priority="4683" operator="containsText" text="On track to be achieved">
      <formula>NOT(ISERROR(SEARCH("On track to be achieved",G101)))</formula>
    </cfRule>
    <cfRule type="containsText" dxfId="3744" priority="4684" operator="containsText" text="Deferred">
      <formula>NOT(ISERROR(SEARCH("Deferred",G101)))</formula>
    </cfRule>
    <cfRule type="containsText" dxfId="3743" priority="4685" operator="containsText" text="Deleted">
      <formula>NOT(ISERROR(SEARCH("Deleted",G101)))</formula>
    </cfRule>
    <cfRule type="containsText" dxfId="3742" priority="4686" operator="containsText" text="In Danger of Falling Behind Target">
      <formula>NOT(ISERROR(SEARCH("In Danger of Falling Behind Target",G101)))</formula>
    </cfRule>
    <cfRule type="containsText" dxfId="3741" priority="4687" operator="containsText" text="Not yet due">
      <formula>NOT(ISERROR(SEARCH("Not yet due",G101)))</formula>
    </cfRule>
    <cfRule type="containsText" dxfId="3740" priority="4688" operator="containsText" text="Update not Provided">
      <formula>NOT(ISERROR(SEARCH("Update not Provided",G101)))</formula>
    </cfRule>
    <cfRule type="containsText" dxfId="3739" priority="4689" operator="containsText" text="Not yet due">
      <formula>NOT(ISERROR(SEARCH("Not yet due",G101)))</formula>
    </cfRule>
    <cfRule type="containsText" dxfId="3738" priority="4690" operator="containsText" text="Completed Behind Schedule">
      <formula>NOT(ISERROR(SEARCH("Completed Behind Schedule",G101)))</formula>
    </cfRule>
    <cfRule type="containsText" dxfId="3737" priority="4691" operator="containsText" text="Off Target">
      <formula>NOT(ISERROR(SEARCH("Off Target",G101)))</formula>
    </cfRule>
    <cfRule type="containsText" dxfId="3736" priority="4692" operator="containsText" text="On Track to be Achieved">
      <formula>NOT(ISERROR(SEARCH("On Track to be Achieved",G101)))</formula>
    </cfRule>
    <cfRule type="containsText" dxfId="3735" priority="4693" operator="containsText" text="Fully Achieved">
      <formula>NOT(ISERROR(SEARCH("Fully Achieved",G101)))</formula>
    </cfRule>
    <cfRule type="containsText" dxfId="3734" priority="4694" operator="containsText" text="Not yet due">
      <formula>NOT(ISERROR(SEARCH("Not yet due",G101)))</formula>
    </cfRule>
    <cfRule type="containsText" dxfId="3733" priority="4695" operator="containsText" text="Not Yet Due">
      <formula>NOT(ISERROR(SEARCH("Not Yet Due",G101)))</formula>
    </cfRule>
    <cfRule type="containsText" dxfId="3732" priority="4696" operator="containsText" text="Deferred">
      <formula>NOT(ISERROR(SEARCH("Deferred",G101)))</formula>
    </cfRule>
    <cfRule type="containsText" dxfId="3731" priority="4697" operator="containsText" text="Deleted">
      <formula>NOT(ISERROR(SEARCH("Deleted",G101)))</formula>
    </cfRule>
    <cfRule type="containsText" dxfId="3730" priority="4698" operator="containsText" text="In Danger of Falling Behind Target">
      <formula>NOT(ISERROR(SEARCH("In Danger of Falling Behind Target",G101)))</formula>
    </cfRule>
    <cfRule type="containsText" dxfId="3729" priority="4699" operator="containsText" text="Not yet due">
      <formula>NOT(ISERROR(SEARCH("Not yet due",G101)))</formula>
    </cfRule>
    <cfRule type="containsText" dxfId="3728" priority="4700" operator="containsText" text="Completed Behind Schedule">
      <formula>NOT(ISERROR(SEARCH("Completed Behind Schedule",G101)))</formula>
    </cfRule>
    <cfRule type="containsText" dxfId="3727" priority="4701" operator="containsText" text="Off Target">
      <formula>NOT(ISERROR(SEARCH("Off Target",G101)))</formula>
    </cfRule>
    <cfRule type="containsText" dxfId="3726" priority="4702" operator="containsText" text="In Danger of Falling Behind Target">
      <formula>NOT(ISERROR(SEARCH("In Danger of Falling Behind Target",G101)))</formula>
    </cfRule>
    <cfRule type="containsText" dxfId="3725" priority="4703" operator="containsText" text="On Track to be Achieved">
      <formula>NOT(ISERROR(SEARCH("On Track to be Achieved",G101)))</formula>
    </cfRule>
    <cfRule type="containsText" dxfId="3724" priority="4704" operator="containsText" text="Fully Achieved">
      <formula>NOT(ISERROR(SEARCH("Fully Achieved",G101)))</formula>
    </cfRule>
    <cfRule type="containsText" dxfId="3723" priority="4705" operator="containsText" text="Update not Provided">
      <formula>NOT(ISERROR(SEARCH("Update not Provided",G101)))</formula>
    </cfRule>
    <cfRule type="containsText" dxfId="3722" priority="4706" operator="containsText" text="Not yet due">
      <formula>NOT(ISERROR(SEARCH("Not yet due",G101)))</formula>
    </cfRule>
    <cfRule type="containsText" dxfId="3721" priority="4707" operator="containsText" text="Completed Behind Schedule">
      <formula>NOT(ISERROR(SEARCH("Completed Behind Schedule",G101)))</formula>
    </cfRule>
    <cfRule type="containsText" dxfId="3720" priority="4708" operator="containsText" text="Off Target">
      <formula>NOT(ISERROR(SEARCH("Off Target",G101)))</formula>
    </cfRule>
    <cfRule type="containsText" dxfId="3719" priority="4709" operator="containsText" text="In Danger of Falling Behind Target">
      <formula>NOT(ISERROR(SEARCH("In Danger of Falling Behind Target",G101)))</formula>
    </cfRule>
    <cfRule type="containsText" dxfId="3718" priority="4710" operator="containsText" text="On Track to be Achieved">
      <formula>NOT(ISERROR(SEARCH("On Track to be Achieved",G101)))</formula>
    </cfRule>
    <cfRule type="containsText" dxfId="3717" priority="4711" operator="containsText" text="Fully Achieved">
      <formula>NOT(ISERROR(SEARCH("Fully Achieved",G101)))</formula>
    </cfRule>
    <cfRule type="containsText" dxfId="3716" priority="4712" operator="containsText" text="Fully Achieved">
      <formula>NOT(ISERROR(SEARCH("Fully Achieved",G101)))</formula>
    </cfRule>
    <cfRule type="containsText" dxfId="3715" priority="4713" operator="containsText" text="Fully Achieved">
      <formula>NOT(ISERROR(SEARCH("Fully Achieved",G101)))</formula>
    </cfRule>
    <cfRule type="containsText" dxfId="3714" priority="4714" operator="containsText" text="Deferred">
      <formula>NOT(ISERROR(SEARCH("Deferred",G101)))</formula>
    </cfRule>
    <cfRule type="containsText" dxfId="3713" priority="4715" operator="containsText" text="Deleted">
      <formula>NOT(ISERROR(SEARCH("Deleted",G101)))</formula>
    </cfRule>
    <cfRule type="containsText" dxfId="3712" priority="4716" operator="containsText" text="In Danger of Falling Behind Target">
      <formula>NOT(ISERROR(SEARCH("In Danger of Falling Behind Target",G101)))</formula>
    </cfRule>
    <cfRule type="containsText" dxfId="3711" priority="4717" operator="containsText" text="Not yet due">
      <formula>NOT(ISERROR(SEARCH("Not yet due",G101)))</formula>
    </cfRule>
    <cfRule type="containsText" dxfId="3710" priority="4718" operator="containsText" text="Update not Provided">
      <formula>NOT(ISERROR(SEARCH("Update not Provided",G101)))</formula>
    </cfRule>
  </conditionalFormatting>
  <conditionalFormatting sqref="J1:J1048576">
    <cfRule type="containsText" dxfId="3709" priority="4609" operator="containsText" text="numerical outturn within 5% tolerance">
      <formula>NOT(ISERROR(SEARCH("numerical outturn within 5% tolerance",J1)))</formula>
    </cfRule>
    <cfRule type="containsText" dxfId="3708" priority="4610" operator="containsText" text="Target Partially Met">
      <formula>NOT(ISERROR(SEARCH("Target Partially Met",J1)))</formula>
    </cfRule>
  </conditionalFormatting>
  <conditionalFormatting sqref="I43">
    <cfRule type="containsText" dxfId="3707" priority="4177" operator="containsText" text="On track to be achieved">
      <formula>NOT(ISERROR(SEARCH("On track to be achieved",I43)))</formula>
    </cfRule>
    <cfRule type="containsText" dxfId="3706" priority="4178" operator="containsText" text="Deferred">
      <formula>NOT(ISERROR(SEARCH("Deferred",I43)))</formula>
    </cfRule>
    <cfRule type="containsText" dxfId="3705" priority="4179" operator="containsText" text="Deleted">
      <formula>NOT(ISERROR(SEARCH("Deleted",I43)))</formula>
    </cfRule>
    <cfRule type="containsText" dxfId="3704" priority="4180" operator="containsText" text="In Danger of Falling Behind Target">
      <formula>NOT(ISERROR(SEARCH("In Danger of Falling Behind Target",I43)))</formula>
    </cfRule>
    <cfRule type="containsText" dxfId="3703" priority="4181" operator="containsText" text="Not yet due">
      <formula>NOT(ISERROR(SEARCH("Not yet due",I43)))</formula>
    </cfRule>
    <cfRule type="containsText" dxfId="3702" priority="4182" operator="containsText" text="Update not Provided">
      <formula>NOT(ISERROR(SEARCH("Update not Provided",I43)))</formula>
    </cfRule>
    <cfRule type="containsText" dxfId="3701" priority="4183" operator="containsText" text="Not yet due">
      <formula>NOT(ISERROR(SEARCH("Not yet due",I43)))</formula>
    </cfRule>
    <cfRule type="containsText" dxfId="3700" priority="4184" operator="containsText" text="Completed Behind Schedule">
      <formula>NOT(ISERROR(SEARCH("Completed Behind Schedule",I43)))</formula>
    </cfRule>
    <cfRule type="containsText" dxfId="3699" priority="4185" operator="containsText" text="Off Target">
      <formula>NOT(ISERROR(SEARCH("Off Target",I43)))</formula>
    </cfRule>
    <cfRule type="containsText" dxfId="3698" priority="4186" operator="containsText" text="On Track to be Achieved">
      <formula>NOT(ISERROR(SEARCH("On Track to be Achieved",I43)))</formula>
    </cfRule>
    <cfRule type="containsText" dxfId="3697" priority="4187" operator="containsText" text="Fully Achieved">
      <formula>NOT(ISERROR(SEARCH("Fully Achieved",I43)))</formula>
    </cfRule>
    <cfRule type="containsText" dxfId="3696" priority="4188" operator="containsText" text="Not yet due">
      <formula>NOT(ISERROR(SEARCH("Not yet due",I43)))</formula>
    </cfRule>
    <cfRule type="containsText" dxfId="3695" priority="4189" operator="containsText" text="Not Yet Due">
      <formula>NOT(ISERROR(SEARCH("Not Yet Due",I43)))</formula>
    </cfRule>
    <cfRule type="containsText" dxfId="3694" priority="4190" operator="containsText" text="Deferred">
      <formula>NOT(ISERROR(SEARCH("Deferred",I43)))</formula>
    </cfRule>
    <cfRule type="containsText" dxfId="3693" priority="4191" operator="containsText" text="Deleted">
      <formula>NOT(ISERROR(SEARCH("Deleted",I43)))</formula>
    </cfRule>
    <cfRule type="containsText" dxfId="3692" priority="4192" operator="containsText" text="In Danger of Falling Behind Target">
      <formula>NOT(ISERROR(SEARCH("In Danger of Falling Behind Target",I43)))</formula>
    </cfRule>
    <cfRule type="containsText" dxfId="3691" priority="4193" operator="containsText" text="Not yet due">
      <formula>NOT(ISERROR(SEARCH("Not yet due",I43)))</formula>
    </cfRule>
    <cfRule type="containsText" dxfId="3690" priority="4194" operator="containsText" text="Completed Behind Schedule">
      <formula>NOT(ISERROR(SEARCH("Completed Behind Schedule",I43)))</formula>
    </cfRule>
    <cfRule type="containsText" dxfId="3689" priority="4195" operator="containsText" text="Off Target">
      <formula>NOT(ISERROR(SEARCH("Off Target",I43)))</formula>
    </cfRule>
    <cfRule type="containsText" dxfId="3688" priority="4196" operator="containsText" text="In Danger of Falling Behind Target">
      <formula>NOT(ISERROR(SEARCH("In Danger of Falling Behind Target",I43)))</formula>
    </cfRule>
    <cfRule type="containsText" dxfId="3687" priority="4197" operator="containsText" text="On Track to be Achieved">
      <formula>NOT(ISERROR(SEARCH("On Track to be Achieved",I43)))</formula>
    </cfRule>
    <cfRule type="containsText" dxfId="3686" priority="4198" operator="containsText" text="Fully Achieved">
      <formula>NOT(ISERROR(SEARCH("Fully Achieved",I43)))</formula>
    </cfRule>
    <cfRule type="containsText" dxfId="3685" priority="4199" operator="containsText" text="Update not Provided">
      <formula>NOT(ISERROR(SEARCH("Update not Provided",I43)))</formula>
    </cfRule>
    <cfRule type="containsText" dxfId="3684" priority="4200" operator="containsText" text="Not yet due">
      <formula>NOT(ISERROR(SEARCH("Not yet due",I43)))</formula>
    </cfRule>
    <cfRule type="containsText" dxfId="3683" priority="4201" operator="containsText" text="Completed Behind Schedule">
      <formula>NOT(ISERROR(SEARCH("Completed Behind Schedule",I43)))</formula>
    </cfRule>
    <cfRule type="containsText" dxfId="3682" priority="4202" operator="containsText" text="Off Target">
      <formula>NOT(ISERROR(SEARCH("Off Target",I43)))</formula>
    </cfRule>
    <cfRule type="containsText" dxfId="3681" priority="4203" operator="containsText" text="In Danger of Falling Behind Target">
      <formula>NOT(ISERROR(SEARCH("In Danger of Falling Behind Target",I43)))</formula>
    </cfRule>
    <cfRule type="containsText" dxfId="3680" priority="4204" operator="containsText" text="On Track to be Achieved">
      <formula>NOT(ISERROR(SEARCH("On Track to be Achieved",I43)))</formula>
    </cfRule>
    <cfRule type="containsText" dxfId="3679" priority="4205" operator="containsText" text="Fully Achieved">
      <formula>NOT(ISERROR(SEARCH("Fully Achieved",I43)))</formula>
    </cfRule>
    <cfRule type="containsText" dxfId="3678" priority="4206" operator="containsText" text="Fully Achieved">
      <formula>NOT(ISERROR(SEARCH("Fully Achieved",I43)))</formula>
    </cfRule>
    <cfRule type="containsText" dxfId="3677" priority="4207" operator="containsText" text="Fully Achieved">
      <formula>NOT(ISERROR(SEARCH("Fully Achieved",I43)))</formula>
    </cfRule>
    <cfRule type="containsText" dxfId="3676" priority="4208" operator="containsText" text="Deferred">
      <formula>NOT(ISERROR(SEARCH("Deferred",I43)))</formula>
    </cfRule>
    <cfRule type="containsText" dxfId="3675" priority="4209" operator="containsText" text="Deleted">
      <formula>NOT(ISERROR(SEARCH("Deleted",I43)))</formula>
    </cfRule>
    <cfRule type="containsText" dxfId="3674" priority="4210" operator="containsText" text="In Danger of Falling Behind Target">
      <formula>NOT(ISERROR(SEARCH("In Danger of Falling Behind Target",I43)))</formula>
    </cfRule>
    <cfRule type="containsText" dxfId="3673" priority="4211" operator="containsText" text="Not yet due">
      <formula>NOT(ISERROR(SEARCH("Not yet due",I43)))</formula>
    </cfRule>
    <cfRule type="containsText" dxfId="3672" priority="4212" operator="containsText" text="Update not Provided">
      <formula>NOT(ISERROR(SEARCH("Update not Provided",I43)))</formula>
    </cfRule>
  </conditionalFormatting>
  <conditionalFormatting sqref="I51">
    <cfRule type="containsText" dxfId="3671" priority="4105" operator="containsText" text="On track to be achieved">
      <formula>NOT(ISERROR(SEARCH("On track to be achieved",I51)))</formula>
    </cfRule>
    <cfRule type="containsText" dxfId="3670" priority="4106" operator="containsText" text="Deferred">
      <formula>NOT(ISERROR(SEARCH("Deferred",I51)))</formula>
    </cfRule>
    <cfRule type="containsText" dxfId="3669" priority="4107" operator="containsText" text="Deleted">
      <formula>NOT(ISERROR(SEARCH("Deleted",I51)))</formula>
    </cfRule>
    <cfRule type="containsText" dxfId="3668" priority="4108" operator="containsText" text="In Danger of Falling Behind Target">
      <formula>NOT(ISERROR(SEARCH("In Danger of Falling Behind Target",I51)))</formula>
    </cfRule>
    <cfRule type="containsText" dxfId="3667" priority="4109" operator="containsText" text="Not yet due">
      <formula>NOT(ISERROR(SEARCH("Not yet due",I51)))</formula>
    </cfRule>
    <cfRule type="containsText" dxfId="3666" priority="4110" operator="containsText" text="Update not Provided">
      <formula>NOT(ISERROR(SEARCH("Update not Provided",I51)))</formula>
    </cfRule>
    <cfRule type="containsText" dxfId="3665" priority="4111" operator="containsText" text="Not yet due">
      <formula>NOT(ISERROR(SEARCH("Not yet due",I51)))</formula>
    </cfRule>
    <cfRule type="containsText" dxfId="3664" priority="4112" operator="containsText" text="Completed Behind Schedule">
      <formula>NOT(ISERROR(SEARCH("Completed Behind Schedule",I51)))</formula>
    </cfRule>
    <cfRule type="containsText" dxfId="3663" priority="4113" operator="containsText" text="Off Target">
      <formula>NOT(ISERROR(SEARCH("Off Target",I51)))</formula>
    </cfRule>
    <cfRule type="containsText" dxfId="3662" priority="4114" operator="containsText" text="On Track to be Achieved">
      <formula>NOT(ISERROR(SEARCH("On Track to be Achieved",I51)))</formula>
    </cfRule>
    <cfRule type="containsText" dxfId="3661" priority="4115" operator="containsText" text="Fully Achieved">
      <formula>NOT(ISERROR(SEARCH("Fully Achieved",I51)))</formula>
    </cfRule>
    <cfRule type="containsText" dxfId="3660" priority="4116" operator="containsText" text="Not yet due">
      <formula>NOT(ISERROR(SEARCH("Not yet due",I51)))</formula>
    </cfRule>
    <cfRule type="containsText" dxfId="3659" priority="4117" operator="containsText" text="Not Yet Due">
      <formula>NOT(ISERROR(SEARCH("Not Yet Due",I51)))</formula>
    </cfRule>
    <cfRule type="containsText" dxfId="3658" priority="4118" operator="containsText" text="Deferred">
      <formula>NOT(ISERROR(SEARCH("Deferred",I51)))</formula>
    </cfRule>
    <cfRule type="containsText" dxfId="3657" priority="4119" operator="containsText" text="Deleted">
      <formula>NOT(ISERROR(SEARCH("Deleted",I51)))</formula>
    </cfRule>
    <cfRule type="containsText" dxfId="3656" priority="4120" operator="containsText" text="In Danger of Falling Behind Target">
      <formula>NOT(ISERROR(SEARCH("In Danger of Falling Behind Target",I51)))</formula>
    </cfRule>
    <cfRule type="containsText" dxfId="3655" priority="4121" operator="containsText" text="Not yet due">
      <formula>NOT(ISERROR(SEARCH("Not yet due",I51)))</formula>
    </cfRule>
    <cfRule type="containsText" dxfId="3654" priority="4122" operator="containsText" text="Completed Behind Schedule">
      <formula>NOT(ISERROR(SEARCH("Completed Behind Schedule",I51)))</formula>
    </cfRule>
    <cfRule type="containsText" dxfId="3653" priority="4123" operator="containsText" text="Off Target">
      <formula>NOT(ISERROR(SEARCH("Off Target",I51)))</formula>
    </cfRule>
    <cfRule type="containsText" dxfId="3652" priority="4124" operator="containsText" text="In Danger of Falling Behind Target">
      <formula>NOT(ISERROR(SEARCH("In Danger of Falling Behind Target",I51)))</formula>
    </cfRule>
    <cfRule type="containsText" dxfId="3651" priority="4125" operator="containsText" text="On Track to be Achieved">
      <formula>NOT(ISERROR(SEARCH("On Track to be Achieved",I51)))</formula>
    </cfRule>
    <cfRule type="containsText" dxfId="3650" priority="4126" operator="containsText" text="Fully Achieved">
      <formula>NOT(ISERROR(SEARCH("Fully Achieved",I51)))</formula>
    </cfRule>
    <cfRule type="containsText" dxfId="3649" priority="4127" operator="containsText" text="Update not Provided">
      <formula>NOT(ISERROR(SEARCH("Update not Provided",I51)))</formula>
    </cfRule>
    <cfRule type="containsText" dxfId="3648" priority="4128" operator="containsText" text="Not yet due">
      <formula>NOT(ISERROR(SEARCH("Not yet due",I51)))</formula>
    </cfRule>
    <cfRule type="containsText" dxfId="3647" priority="4129" operator="containsText" text="Completed Behind Schedule">
      <formula>NOT(ISERROR(SEARCH("Completed Behind Schedule",I51)))</formula>
    </cfRule>
    <cfRule type="containsText" dxfId="3646" priority="4130" operator="containsText" text="Off Target">
      <formula>NOT(ISERROR(SEARCH("Off Target",I51)))</formula>
    </cfRule>
    <cfRule type="containsText" dxfId="3645" priority="4131" operator="containsText" text="In Danger of Falling Behind Target">
      <formula>NOT(ISERROR(SEARCH("In Danger of Falling Behind Target",I51)))</formula>
    </cfRule>
    <cfRule type="containsText" dxfId="3644" priority="4132" operator="containsText" text="On Track to be Achieved">
      <formula>NOT(ISERROR(SEARCH("On Track to be Achieved",I51)))</formula>
    </cfRule>
    <cfRule type="containsText" dxfId="3643" priority="4133" operator="containsText" text="Fully Achieved">
      <formula>NOT(ISERROR(SEARCH("Fully Achieved",I51)))</formula>
    </cfRule>
    <cfRule type="containsText" dxfId="3642" priority="4134" operator="containsText" text="Fully Achieved">
      <formula>NOT(ISERROR(SEARCH("Fully Achieved",I51)))</formula>
    </cfRule>
    <cfRule type="containsText" dxfId="3641" priority="4135" operator="containsText" text="Fully Achieved">
      <formula>NOT(ISERROR(SEARCH("Fully Achieved",I51)))</formula>
    </cfRule>
    <cfRule type="containsText" dxfId="3640" priority="4136" operator="containsText" text="Deferred">
      <formula>NOT(ISERROR(SEARCH("Deferred",I51)))</formula>
    </cfRule>
    <cfRule type="containsText" dxfId="3639" priority="4137" operator="containsText" text="Deleted">
      <formula>NOT(ISERROR(SEARCH("Deleted",I51)))</formula>
    </cfRule>
    <cfRule type="containsText" dxfId="3638" priority="4138" operator="containsText" text="In Danger of Falling Behind Target">
      <formula>NOT(ISERROR(SEARCH("In Danger of Falling Behind Target",I51)))</formula>
    </cfRule>
    <cfRule type="containsText" dxfId="3637" priority="4139" operator="containsText" text="Not yet due">
      <formula>NOT(ISERROR(SEARCH("Not yet due",I51)))</formula>
    </cfRule>
    <cfRule type="containsText" dxfId="3636" priority="4140" operator="containsText" text="Update not Provided">
      <formula>NOT(ISERROR(SEARCH("Update not Provided",I51)))</formula>
    </cfRule>
  </conditionalFormatting>
  <conditionalFormatting sqref="I63">
    <cfRule type="containsText" dxfId="3635" priority="4033" operator="containsText" text="On track to be achieved">
      <formula>NOT(ISERROR(SEARCH("On track to be achieved",I63)))</formula>
    </cfRule>
    <cfRule type="containsText" dxfId="3634" priority="4034" operator="containsText" text="Deferred">
      <formula>NOT(ISERROR(SEARCH("Deferred",I63)))</formula>
    </cfRule>
    <cfRule type="containsText" dxfId="3633" priority="4035" operator="containsText" text="Deleted">
      <formula>NOT(ISERROR(SEARCH("Deleted",I63)))</formula>
    </cfRule>
    <cfRule type="containsText" dxfId="3632" priority="4036" operator="containsText" text="In Danger of Falling Behind Target">
      <formula>NOT(ISERROR(SEARCH("In Danger of Falling Behind Target",I63)))</formula>
    </cfRule>
    <cfRule type="containsText" dxfId="3631" priority="4037" operator="containsText" text="Not yet due">
      <formula>NOT(ISERROR(SEARCH("Not yet due",I63)))</formula>
    </cfRule>
    <cfRule type="containsText" dxfId="3630" priority="4038" operator="containsText" text="Update not Provided">
      <formula>NOT(ISERROR(SEARCH("Update not Provided",I63)))</formula>
    </cfRule>
    <cfRule type="containsText" dxfId="3629" priority="4039" operator="containsText" text="Not yet due">
      <formula>NOT(ISERROR(SEARCH("Not yet due",I63)))</formula>
    </cfRule>
    <cfRule type="containsText" dxfId="3628" priority="4040" operator="containsText" text="Completed Behind Schedule">
      <formula>NOT(ISERROR(SEARCH("Completed Behind Schedule",I63)))</formula>
    </cfRule>
    <cfRule type="containsText" dxfId="3627" priority="4041" operator="containsText" text="Off Target">
      <formula>NOT(ISERROR(SEARCH("Off Target",I63)))</formula>
    </cfRule>
    <cfRule type="containsText" dxfId="3626" priority="4042" operator="containsText" text="On Track to be Achieved">
      <formula>NOT(ISERROR(SEARCH("On Track to be Achieved",I63)))</formula>
    </cfRule>
    <cfRule type="containsText" dxfId="3625" priority="4043" operator="containsText" text="Fully Achieved">
      <formula>NOT(ISERROR(SEARCH("Fully Achieved",I63)))</formula>
    </cfRule>
    <cfRule type="containsText" dxfId="3624" priority="4044" operator="containsText" text="Not yet due">
      <formula>NOT(ISERROR(SEARCH("Not yet due",I63)))</formula>
    </cfRule>
    <cfRule type="containsText" dxfId="3623" priority="4045" operator="containsText" text="Not Yet Due">
      <formula>NOT(ISERROR(SEARCH("Not Yet Due",I63)))</formula>
    </cfRule>
    <cfRule type="containsText" dxfId="3622" priority="4046" operator="containsText" text="Deferred">
      <formula>NOT(ISERROR(SEARCH("Deferred",I63)))</formula>
    </cfRule>
    <cfRule type="containsText" dxfId="3621" priority="4047" operator="containsText" text="Deleted">
      <formula>NOT(ISERROR(SEARCH("Deleted",I63)))</formula>
    </cfRule>
    <cfRule type="containsText" dxfId="3620" priority="4048" operator="containsText" text="In Danger of Falling Behind Target">
      <formula>NOT(ISERROR(SEARCH("In Danger of Falling Behind Target",I63)))</formula>
    </cfRule>
    <cfRule type="containsText" dxfId="3619" priority="4049" operator="containsText" text="Not yet due">
      <formula>NOT(ISERROR(SEARCH("Not yet due",I63)))</formula>
    </cfRule>
    <cfRule type="containsText" dxfId="3618" priority="4050" operator="containsText" text="Completed Behind Schedule">
      <formula>NOT(ISERROR(SEARCH("Completed Behind Schedule",I63)))</formula>
    </cfRule>
    <cfRule type="containsText" dxfId="3617" priority="4051" operator="containsText" text="Off Target">
      <formula>NOT(ISERROR(SEARCH("Off Target",I63)))</formula>
    </cfRule>
    <cfRule type="containsText" dxfId="3616" priority="4052" operator="containsText" text="In Danger of Falling Behind Target">
      <formula>NOT(ISERROR(SEARCH("In Danger of Falling Behind Target",I63)))</formula>
    </cfRule>
    <cfRule type="containsText" dxfId="3615" priority="4053" operator="containsText" text="On Track to be Achieved">
      <formula>NOT(ISERROR(SEARCH("On Track to be Achieved",I63)))</formula>
    </cfRule>
    <cfRule type="containsText" dxfId="3614" priority="4054" operator="containsText" text="Fully Achieved">
      <formula>NOT(ISERROR(SEARCH("Fully Achieved",I63)))</formula>
    </cfRule>
    <cfRule type="containsText" dxfId="3613" priority="4055" operator="containsText" text="Update not Provided">
      <formula>NOT(ISERROR(SEARCH("Update not Provided",I63)))</formula>
    </cfRule>
    <cfRule type="containsText" dxfId="3612" priority="4056" operator="containsText" text="Not yet due">
      <formula>NOT(ISERROR(SEARCH("Not yet due",I63)))</formula>
    </cfRule>
    <cfRule type="containsText" dxfId="3611" priority="4057" operator="containsText" text="Completed Behind Schedule">
      <formula>NOT(ISERROR(SEARCH("Completed Behind Schedule",I63)))</formula>
    </cfRule>
    <cfRule type="containsText" dxfId="3610" priority="4058" operator="containsText" text="Off Target">
      <formula>NOT(ISERROR(SEARCH("Off Target",I63)))</formula>
    </cfRule>
    <cfRule type="containsText" dxfId="3609" priority="4059" operator="containsText" text="In Danger of Falling Behind Target">
      <formula>NOT(ISERROR(SEARCH("In Danger of Falling Behind Target",I63)))</formula>
    </cfRule>
    <cfRule type="containsText" dxfId="3608" priority="4060" operator="containsText" text="On Track to be Achieved">
      <formula>NOT(ISERROR(SEARCH("On Track to be Achieved",I63)))</formula>
    </cfRule>
    <cfRule type="containsText" dxfId="3607" priority="4061" operator="containsText" text="Fully Achieved">
      <formula>NOT(ISERROR(SEARCH("Fully Achieved",I63)))</formula>
    </cfRule>
    <cfRule type="containsText" dxfId="3606" priority="4062" operator="containsText" text="Fully Achieved">
      <formula>NOT(ISERROR(SEARCH("Fully Achieved",I63)))</formula>
    </cfRule>
    <cfRule type="containsText" dxfId="3605" priority="4063" operator="containsText" text="Fully Achieved">
      <formula>NOT(ISERROR(SEARCH("Fully Achieved",I63)))</formula>
    </cfRule>
    <cfRule type="containsText" dxfId="3604" priority="4064" operator="containsText" text="Deferred">
      <formula>NOT(ISERROR(SEARCH("Deferred",I63)))</formula>
    </cfRule>
    <cfRule type="containsText" dxfId="3603" priority="4065" operator="containsText" text="Deleted">
      <formula>NOT(ISERROR(SEARCH("Deleted",I63)))</formula>
    </cfRule>
    <cfRule type="containsText" dxfId="3602" priority="4066" operator="containsText" text="In Danger of Falling Behind Target">
      <formula>NOT(ISERROR(SEARCH("In Danger of Falling Behind Target",I63)))</formula>
    </cfRule>
    <cfRule type="containsText" dxfId="3601" priority="4067" operator="containsText" text="Not yet due">
      <formula>NOT(ISERROR(SEARCH("Not yet due",I63)))</formula>
    </cfRule>
    <cfRule type="containsText" dxfId="3600" priority="4068" operator="containsText" text="Update not Provided">
      <formula>NOT(ISERROR(SEARCH("Update not Provided",I63)))</formula>
    </cfRule>
  </conditionalFormatting>
  <conditionalFormatting sqref="I71:I73">
    <cfRule type="containsText" dxfId="3599" priority="3997" operator="containsText" text="On track to be achieved">
      <formula>NOT(ISERROR(SEARCH("On track to be achieved",I71)))</formula>
    </cfRule>
    <cfRule type="containsText" dxfId="3598" priority="3998" operator="containsText" text="Deferred">
      <formula>NOT(ISERROR(SEARCH("Deferred",I71)))</formula>
    </cfRule>
    <cfRule type="containsText" dxfId="3597" priority="3999" operator="containsText" text="Deleted">
      <formula>NOT(ISERROR(SEARCH("Deleted",I71)))</formula>
    </cfRule>
    <cfRule type="containsText" dxfId="3596" priority="4000" operator="containsText" text="In Danger of Falling Behind Target">
      <formula>NOT(ISERROR(SEARCH("In Danger of Falling Behind Target",I71)))</formula>
    </cfRule>
    <cfRule type="containsText" dxfId="3595" priority="4001" operator="containsText" text="Not yet due">
      <formula>NOT(ISERROR(SEARCH("Not yet due",I71)))</formula>
    </cfRule>
    <cfRule type="containsText" dxfId="3594" priority="4002" operator="containsText" text="Update not Provided">
      <formula>NOT(ISERROR(SEARCH("Update not Provided",I71)))</formula>
    </cfRule>
    <cfRule type="containsText" dxfId="3593" priority="4003" operator="containsText" text="Not yet due">
      <formula>NOT(ISERROR(SEARCH("Not yet due",I71)))</formula>
    </cfRule>
    <cfRule type="containsText" dxfId="3592" priority="4004" operator="containsText" text="Completed Behind Schedule">
      <formula>NOT(ISERROR(SEARCH("Completed Behind Schedule",I71)))</formula>
    </cfRule>
    <cfRule type="containsText" dxfId="3591" priority="4005" operator="containsText" text="Off Target">
      <formula>NOT(ISERROR(SEARCH("Off Target",I71)))</formula>
    </cfRule>
    <cfRule type="containsText" dxfId="3590" priority="4006" operator="containsText" text="On Track to be Achieved">
      <formula>NOT(ISERROR(SEARCH("On Track to be Achieved",I71)))</formula>
    </cfRule>
    <cfRule type="containsText" dxfId="3589" priority="4007" operator="containsText" text="Fully Achieved">
      <formula>NOT(ISERROR(SEARCH("Fully Achieved",I71)))</formula>
    </cfRule>
    <cfRule type="containsText" dxfId="3588" priority="4008" operator="containsText" text="Not yet due">
      <formula>NOT(ISERROR(SEARCH("Not yet due",I71)))</formula>
    </cfRule>
    <cfRule type="containsText" dxfId="3587" priority="4009" operator="containsText" text="Not Yet Due">
      <formula>NOT(ISERROR(SEARCH("Not Yet Due",I71)))</formula>
    </cfRule>
    <cfRule type="containsText" dxfId="3586" priority="4010" operator="containsText" text="Deferred">
      <formula>NOT(ISERROR(SEARCH("Deferred",I71)))</formula>
    </cfRule>
    <cfRule type="containsText" dxfId="3585" priority="4011" operator="containsText" text="Deleted">
      <formula>NOT(ISERROR(SEARCH("Deleted",I71)))</formula>
    </cfRule>
    <cfRule type="containsText" dxfId="3584" priority="4012" operator="containsText" text="In Danger of Falling Behind Target">
      <formula>NOT(ISERROR(SEARCH("In Danger of Falling Behind Target",I71)))</formula>
    </cfRule>
    <cfRule type="containsText" dxfId="3583" priority="4013" operator="containsText" text="Not yet due">
      <formula>NOT(ISERROR(SEARCH("Not yet due",I71)))</formula>
    </cfRule>
    <cfRule type="containsText" dxfId="3582" priority="4014" operator="containsText" text="Completed Behind Schedule">
      <formula>NOT(ISERROR(SEARCH("Completed Behind Schedule",I71)))</formula>
    </cfRule>
    <cfRule type="containsText" dxfId="3581" priority="4015" operator="containsText" text="Off Target">
      <formula>NOT(ISERROR(SEARCH("Off Target",I71)))</formula>
    </cfRule>
    <cfRule type="containsText" dxfId="3580" priority="4016" operator="containsText" text="In Danger of Falling Behind Target">
      <formula>NOT(ISERROR(SEARCH("In Danger of Falling Behind Target",I71)))</formula>
    </cfRule>
    <cfRule type="containsText" dxfId="3579" priority="4017" operator="containsText" text="On Track to be Achieved">
      <formula>NOT(ISERROR(SEARCH("On Track to be Achieved",I71)))</formula>
    </cfRule>
    <cfRule type="containsText" dxfId="3578" priority="4018" operator="containsText" text="Fully Achieved">
      <formula>NOT(ISERROR(SEARCH("Fully Achieved",I71)))</formula>
    </cfRule>
    <cfRule type="containsText" dxfId="3577" priority="4019" operator="containsText" text="Update not Provided">
      <formula>NOT(ISERROR(SEARCH("Update not Provided",I71)))</formula>
    </cfRule>
    <cfRule type="containsText" dxfId="3576" priority="4020" operator="containsText" text="Not yet due">
      <formula>NOT(ISERROR(SEARCH("Not yet due",I71)))</formula>
    </cfRule>
    <cfRule type="containsText" dxfId="3575" priority="4021" operator="containsText" text="Completed Behind Schedule">
      <formula>NOT(ISERROR(SEARCH("Completed Behind Schedule",I71)))</formula>
    </cfRule>
    <cfRule type="containsText" dxfId="3574" priority="4022" operator="containsText" text="Off Target">
      <formula>NOT(ISERROR(SEARCH("Off Target",I71)))</formula>
    </cfRule>
    <cfRule type="containsText" dxfId="3573" priority="4023" operator="containsText" text="In Danger of Falling Behind Target">
      <formula>NOT(ISERROR(SEARCH("In Danger of Falling Behind Target",I71)))</formula>
    </cfRule>
    <cfRule type="containsText" dxfId="3572" priority="4024" operator="containsText" text="On Track to be Achieved">
      <formula>NOT(ISERROR(SEARCH("On Track to be Achieved",I71)))</formula>
    </cfRule>
    <cfRule type="containsText" dxfId="3571" priority="4025" operator="containsText" text="Fully Achieved">
      <formula>NOT(ISERROR(SEARCH("Fully Achieved",I71)))</formula>
    </cfRule>
    <cfRule type="containsText" dxfId="3570" priority="4026" operator="containsText" text="Fully Achieved">
      <formula>NOT(ISERROR(SEARCH("Fully Achieved",I71)))</formula>
    </cfRule>
    <cfRule type="containsText" dxfId="3569" priority="4027" operator="containsText" text="Fully Achieved">
      <formula>NOT(ISERROR(SEARCH("Fully Achieved",I71)))</formula>
    </cfRule>
    <cfRule type="containsText" dxfId="3568" priority="4028" operator="containsText" text="Deferred">
      <formula>NOT(ISERROR(SEARCH("Deferred",I71)))</formula>
    </cfRule>
    <cfRule type="containsText" dxfId="3567" priority="4029" operator="containsText" text="Deleted">
      <formula>NOT(ISERROR(SEARCH("Deleted",I71)))</formula>
    </cfRule>
    <cfRule type="containsText" dxfId="3566" priority="4030" operator="containsText" text="In Danger of Falling Behind Target">
      <formula>NOT(ISERROR(SEARCH("In Danger of Falling Behind Target",I71)))</formula>
    </cfRule>
    <cfRule type="containsText" dxfId="3565" priority="4031" operator="containsText" text="Not yet due">
      <formula>NOT(ISERROR(SEARCH("Not yet due",I71)))</formula>
    </cfRule>
    <cfRule type="containsText" dxfId="3564" priority="4032" operator="containsText" text="Update not Provided">
      <formula>NOT(ISERROR(SEARCH("Update not Provided",I71)))</formula>
    </cfRule>
  </conditionalFormatting>
  <conditionalFormatting sqref="I86">
    <cfRule type="containsText" dxfId="3563" priority="3889" operator="containsText" text="On track to be achieved">
      <formula>NOT(ISERROR(SEARCH("On track to be achieved",I86)))</formula>
    </cfRule>
    <cfRule type="containsText" dxfId="3562" priority="3890" operator="containsText" text="Deferred">
      <formula>NOT(ISERROR(SEARCH("Deferred",I86)))</formula>
    </cfRule>
    <cfRule type="containsText" dxfId="3561" priority="3891" operator="containsText" text="Deleted">
      <formula>NOT(ISERROR(SEARCH("Deleted",I86)))</formula>
    </cfRule>
    <cfRule type="containsText" dxfId="3560" priority="3892" operator="containsText" text="In Danger of Falling Behind Target">
      <formula>NOT(ISERROR(SEARCH("In Danger of Falling Behind Target",I86)))</formula>
    </cfRule>
    <cfRule type="containsText" dxfId="3559" priority="3893" operator="containsText" text="Not yet due">
      <formula>NOT(ISERROR(SEARCH("Not yet due",I86)))</formula>
    </cfRule>
    <cfRule type="containsText" dxfId="3558" priority="3894" operator="containsText" text="Update not Provided">
      <formula>NOT(ISERROR(SEARCH("Update not Provided",I86)))</formula>
    </cfRule>
    <cfRule type="containsText" dxfId="3557" priority="3895" operator="containsText" text="Not yet due">
      <formula>NOT(ISERROR(SEARCH("Not yet due",I86)))</formula>
    </cfRule>
    <cfRule type="containsText" dxfId="3556" priority="3896" operator="containsText" text="Completed Behind Schedule">
      <formula>NOT(ISERROR(SEARCH("Completed Behind Schedule",I86)))</formula>
    </cfRule>
    <cfRule type="containsText" dxfId="3555" priority="3897" operator="containsText" text="Off Target">
      <formula>NOT(ISERROR(SEARCH("Off Target",I86)))</formula>
    </cfRule>
    <cfRule type="containsText" dxfId="3554" priority="3898" operator="containsText" text="On Track to be Achieved">
      <formula>NOT(ISERROR(SEARCH("On Track to be Achieved",I86)))</formula>
    </cfRule>
    <cfRule type="containsText" dxfId="3553" priority="3899" operator="containsText" text="Fully Achieved">
      <formula>NOT(ISERROR(SEARCH("Fully Achieved",I86)))</formula>
    </cfRule>
    <cfRule type="containsText" dxfId="3552" priority="3900" operator="containsText" text="Not yet due">
      <formula>NOT(ISERROR(SEARCH("Not yet due",I86)))</formula>
    </cfRule>
    <cfRule type="containsText" dxfId="3551" priority="3901" operator="containsText" text="Not Yet Due">
      <formula>NOT(ISERROR(SEARCH("Not Yet Due",I86)))</formula>
    </cfRule>
    <cfRule type="containsText" dxfId="3550" priority="3902" operator="containsText" text="Deferred">
      <formula>NOT(ISERROR(SEARCH("Deferred",I86)))</formula>
    </cfRule>
    <cfRule type="containsText" dxfId="3549" priority="3903" operator="containsText" text="Deleted">
      <formula>NOT(ISERROR(SEARCH("Deleted",I86)))</formula>
    </cfRule>
    <cfRule type="containsText" dxfId="3548" priority="3904" operator="containsText" text="In Danger of Falling Behind Target">
      <formula>NOT(ISERROR(SEARCH("In Danger of Falling Behind Target",I86)))</formula>
    </cfRule>
    <cfRule type="containsText" dxfId="3547" priority="3905" operator="containsText" text="Not yet due">
      <formula>NOT(ISERROR(SEARCH("Not yet due",I86)))</formula>
    </cfRule>
    <cfRule type="containsText" dxfId="3546" priority="3906" operator="containsText" text="Completed Behind Schedule">
      <formula>NOT(ISERROR(SEARCH("Completed Behind Schedule",I86)))</formula>
    </cfRule>
    <cfRule type="containsText" dxfId="3545" priority="3907" operator="containsText" text="Off Target">
      <formula>NOT(ISERROR(SEARCH("Off Target",I86)))</formula>
    </cfRule>
    <cfRule type="containsText" dxfId="3544" priority="3908" operator="containsText" text="In Danger of Falling Behind Target">
      <formula>NOT(ISERROR(SEARCH("In Danger of Falling Behind Target",I86)))</formula>
    </cfRule>
    <cfRule type="containsText" dxfId="3543" priority="3909" operator="containsText" text="On Track to be Achieved">
      <formula>NOT(ISERROR(SEARCH("On Track to be Achieved",I86)))</formula>
    </cfRule>
    <cfRule type="containsText" dxfId="3542" priority="3910" operator="containsText" text="Fully Achieved">
      <formula>NOT(ISERROR(SEARCH("Fully Achieved",I86)))</formula>
    </cfRule>
    <cfRule type="containsText" dxfId="3541" priority="3911" operator="containsText" text="Update not Provided">
      <formula>NOT(ISERROR(SEARCH("Update not Provided",I86)))</formula>
    </cfRule>
    <cfRule type="containsText" dxfId="3540" priority="3912" operator="containsText" text="Not yet due">
      <formula>NOT(ISERROR(SEARCH("Not yet due",I86)))</formula>
    </cfRule>
    <cfRule type="containsText" dxfId="3539" priority="3913" operator="containsText" text="Completed Behind Schedule">
      <formula>NOT(ISERROR(SEARCH("Completed Behind Schedule",I86)))</formula>
    </cfRule>
    <cfRule type="containsText" dxfId="3538" priority="3914" operator="containsText" text="Off Target">
      <formula>NOT(ISERROR(SEARCH("Off Target",I86)))</formula>
    </cfRule>
    <cfRule type="containsText" dxfId="3537" priority="3915" operator="containsText" text="In Danger of Falling Behind Target">
      <formula>NOT(ISERROR(SEARCH("In Danger of Falling Behind Target",I86)))</formula>
    </cfRule>
    <cfRule type="containsText" dxfId="3536" priority="3916" operator="containsText" text="On Track to be Achieved">
      <formula>NOT(ISERROR(SEARCH("On Track to be Achieved",I86)))</formula>
    </cfRule>
    <cfRule type="containsText" dxfId="3535" priority="3917" operator="containsText" text="Fully Achieved">
      <formula>NOT(ISERROR(SEARCH("Fully Achieved",I86)))</formula>
    </cfRule>
    <cfRule type="containsText" dxfId="3534" priority="3918" operator="containsText" text="Fully Achieved">
      <formula>NOT(ISERROR(SEARCH("Fully Achieved",I86)))</formula>
    </cfRule>
    <cfRule type="containsText" dxfId="3533" priority="3919" operator="containsText" text="Fully Achieved">
      <formula>NOT(ISERROR(SEARCH("Fully Achieved",I86)))</formula>
    </cfRule>
    <cfRule type="containsText" dxfId="3532" priority="3920" operator="containsText" text="Deferred">
      <formula>NOT(ISERROR(SEARCH("Deferred",I86)))</formula>
    </cfRule>
    <cfRule type="containsText" dxfId="3531" priority="3921" operator="containsText" text="Deleted">
      <formula>NOT(ISERROR(SEARCH("Deleted",I86)))</formula>
    </cfRule>
    <cfRule type="containsText" dxfId="3530" priority="3922" operator="containsText" text="In Danger of Falling Behind Target">
      <formula>NOT(ISERROR(SEARCH("In Danger of Falling Behind Target",I86)))</formula>
    </cfRule>
    <cfRule type="containsText" dxfId="3529" priority="3923" operator="containsText" text="Not yet due">
      <formula>NOT(ISERROR(SEARCH("Not yet due",I86)))</formula>
    </cfRule>
    <cfRule type="containsText" dxfId="3528" priority="3924" operator="containsText" text="Update not Provided">
      <formula>NOT(ISERROR(SEARCH("Update not Provided",I86)))</formula>
    </cfRule>
  </conditionalFormatting>
  <conditionalFormatting sqref="E4:E7">
    <cfRule type="containsText" dxfId="3527" priority="3529" operator="containsText" text="On track to be achieved">
      <formula>NOT(ISERROR(SEARCH("On track to be achieved",E4)))</formula>
    </cfRule>
    <cfRule type="containsText" dxfId="3526" priority="3530" operator="containsText" text="Deferred">
      <formula>NOT(ISERROR(SEARCH("Deferred",E4)))</formula>
    </cfRule>
    <cfRule type="containsText" dxfId="3525" priority="3531" operator="containsText" text="Deleted">
      <formula>NOT(ISERROR(SEARCH("Deleted",E4)))</formula>
    </cfRule>
    <cfRule type="containsText" dxfId="3524" priority="3532" operator="containsText" text="In Danger of Falling Behind Target">
      <formula>NOT(ISERROR(SEARCH("In Danger of Falling Behind Target",E4)))</formula>
    </cfRule>
    <cfRule type="containsText" dxfId="3523" priority="3533" operator="containsText" text="Not yet due">
      <formula>NOT(ISERROR(SEARCH("Not yet due",E4)))</formula>
    </cfRule>
    <cfRule type="containsText" dxfId="3522" priority="3534" operator="containsText" text="Update not Provided">
      <formula>NOT(ISERROR(SEARCH("Update not Provided",E4)))</formula>
    </cfRule>
    <cfRule type="containsText" dxfId="3521" priority="3535" operator="containsText" text="Not yet due">
      <formula>NOT(ISERROR(SEARCH("Not yet due",E4)))</formula>
    </cfRule>
    <cfRule type="containsText" dxfId="3520" priority="3536" operator="containsText" text="Completed Behind Schedule">
      <formula>NOT(ISERROR(SEARCH("Completed Behind Schedule",E4)))</formula>
    </cfRule>
    <cfRule type="containsText" dxfId="3519" priority="3537" operator="containsText" text="Off Target">
      <formula>NOT(ISERROR(SEARCH("Off Target",E4)))</formula>
    </cfRule>
    <cfRule type="containsText" dxfId="3518" priority="3538" operator="containsText" text="On Track to be Achieved">
      <formula>NOT(ISERROR(SEARCH("On Track to be Achieved",E4)))</formula>
    </cfRule>
    <cfRule type="containsText" dxfId="3517" priority="3539" operator="containsText" text="Fully Achieved">
      <formula>NOT(ISERROR(SEARCH("Fully Achieved",E4)))</formula>
    </cfRule>
    <cfRule type="containsText" dxfId="3516" priority="3540" operator="containsText" text="Not yet due">
      <formula>NOT(ISERROR(SEARCH("Not yet due",E4)))</formula>
    </cfRule>
    <cfRule type="containsText" dxfId="3515" priority="3541" operator="containsText" text="Not Yet Due">
      <formula>NOT(ISERROR(SEARCH("Not Yet Due",E4)))</formula>
    </cfRule>
    <cfRule type="containsText" dxfId="3514" priority="3542" operator="containsText" text="Deferred">
      <formula>NOT(ISERROR(SEARCH("Deferred",E4)))</formula>
    </cfRule>
    <cfRule type="containsText" dxfId="3513" priority="3543" operator="containsText" text="Deleted">
      <formula>NOT(ISERROR(SEARCH("Deleted",E4)))</formula>
    </cfRule>
    <cfRule type="containsText" dxfId="3512" priority="3544" operator="containsText" text="In Danger of Falling Behind Target">
      <formula>NOT(ISERROR(SEARCH("In Danger of Falling Behind Target",E4)))</formula>
    </cfRule>
    <cfRule type="containsText" dxfId="3511" priority="3545" operator="containsText" text="Not yet due">
      <formula>NOT(ISERROR(SEARCH("Not yet due",E4)))</formula>
    </cfRule>
    <cfRule type="containsText" dxfId="3510" priority="3546" operator="containsText" text="Completed Behind Schedule">
      <formula>NOT(ISERROR(SEARCH("Completed Behind Schedule",E4)))</formula>
    </cfRule>
    <cfRule type="containsText" dxfId="3509" priority="3547" operator="containsText" text="Off Target">
      <formula>NOT(ISERROR(SEARCH("Off Target",E4)))</formula>
    </cfRule>
    <cfRule type="containsText" dxfId="3508" priority="3548" operator="containsText" text="In Danger of Falling Behind Target">
      <formula>NOT(ISERROR(SEARCH("In Danger of Falling Behind Target",E4)))</formula>
    </cfRule>
    <cfRule type="containsText" dxfId="3507" priority="3549" operator="containsText" text="On Track to be Achieved">
      <formula>NOT(ISERROR(SEARCH("On Track to be Achieved",E4)))</formula>
    </cfRule>
    <cfRule type="containsText" dxfId="3506" priority="3550" operator="containsText" text="Fully Achieved">
      <formula>NOT(ISERROR(SEARCH("Fully Achieved",E4)))</formula>
    </cfRule>
    <cfRule type="containsText" dxfId="3505" priority="3551" operator="containsText" text="Update not Provided">
      <formula>NOT(ISERROR(SEARCH("Update not Provided",E4)))</formula>
    </cfRule>
    <cfRule type="containsText" dxfId="3504" priority="3552" operator="containsText" text="Not yet due">
      <formula>NOT(ISERROR(SEARCH("Not yet due",E4)))</formula>
    </cfRule>
    <cfRule type="containsText" dxfId="3503" priority="3553" operator="containsText" text="Completed Behind Schedule">
      <formula>NOT(ISERROR(SEARCH("Completed Behind Schedule",E4)))</formula>
    </cfRule>
    <cfRule type="containsText" dxfId="3502" priority="3554" operator="containsText" text="Off Target">
      <formula>NOT(ISERROR(SEARCH("Off Target",E4)))</formula>
    </cfRule>
    <cfRule type="containsText" dxfId="3501" priority="3555" operator="containsText" text="In Danger of Falling Behind Target">
      <formula>NOT(ISERROR(SEARCH("In Danger of Falling Behind Target",E4)))</formula>
    </cfRule>
    <cfRule type="containsText" dxfId="3500" priority="3556" operator="containsText" text="On Track to be Achieved">
      <formula>NOT(ISERROR(SEARCH("On Track to be Achieved",E4)))</formula>
    </cfRule>
    <cfRule type="containsText" dxfId="3499" priority="3557" operator="containsText" text="Fully Achieved">
      <formula>NOT(ISERROR(SEARCH("Fully Achieved",E4)))</formula>
    </cfRule>
    <cfRule type="containsText" dxfId="3498" priority="3558" operator="containsText" text="Fully Achieved">
      <formula>NOT(ISERROR(SEARCH("Fully Achieved",E4)))</formula>
    </cfRule>
    <cfRule type="containsText" dxfId="3497" priority="3559" operator="containsText" text="Fully Achieved">
      <formula>NOT(ISERROR(SEARCH("Fully Achieved",E4)))</formula>
    </cfRule>
    <cfRule type="containsText" dxfId="3496" priority="3560" operator="containsText" text="Deferred">
      <formula>NOT(ISERROR(SEARCH("Deferred",E4)))</formula>
    </cfRule>
    <cfRule type="containsText" dxfId="3495" priority="3561" operator="containsText" text="Deleted">
      <formula>NOT(ISERROR(SEARCH("Deleted",E4)))</formula>
    </cfRule>
    <cfRule type="containsText" dxfId="3494" priority="3562" operator="containsText" text="In Danger of Falling Behind Target">
      <formula>NOT(ISERROR(SEARCH("In Danger of Falling Behind Target",E4)))</formula>
    </cfRule>
    <cfRule type="containsText" dxfId="3493" priority="3563" operator="containsText" text="Not yet due">
      <formula>NOT(ISERROR(SEARCH("Not yet due",E4)))</formula>
    </cfRule>
    <cfRule type="containsText" dxfId="3492" priority="3564" operator="containsText" text="Update not Provided">
      <formula>NOT(ISERROR(SEARCH("Update not Provided",E4)))</formula>
    </cfRule>
  </conditionalFormatting>
  <conditionalFormatting sqref="E9:E23">
    <cfRule type="containsText" dxfId="3491" priority="3493" operator="containsText" text="On track to be achieved">
      <formula>NOT(ISERROR(SEARCH("On track to be achieved",E9)))</formula>
    </cfRule>
    <cfRule type="containsText" dxfId="3490" priority="3494" operator="containsText" text="Deferred">
      <formula>NOT(ISERROR(SEARCH("Deferred",E9)))</formula>
    </cfRule>
    <cfRule type="containsText" dxfId="3489" priority="3495" operator="containsText" text="Deleted">
      <formula>NOT(ISERROR(SEARCH("Deleted",E9)))</formula>
    </cfRule>
    <cfRule type="containsText" dxfId="3488" priority="3496" operator="containsText" text="In Danger of Falling Behind Target">
      <formula>NOT(ISERROR(SEARCH("In Danger of Falling Behind Target",E9)))</formula>
    </cfRule>
    <cfRule type="containsText" dxfId="3487" priority="3497" operator="containsText" text="Not yet due">
      <formula>NOT(ISERROR(SEARCH("Not yet due",E9)))</formula>
    </cfRule>
    <cfRule type="containsText" dxfId="3486" priority="3498" operator="containsText" text="Update not Provided">
      <formula>NOT(ISERROR(SEARCH("Update not Provided",E9)))</formula>
    </cfRule>
    <cfRule type="containsText" dxfId="3485" priority="3499" operator="containsText" text="Not yet due">
      <formula>NOT(ISERROR(SEARCH("Not yet due",E9)))</formula>
    </cfRule>
    <cfRule type="containsText" dxfId="3484" priority="3500" operator="containsText" text="Completed Behind Schedule">
      <formula>NOT(ISERROR(SEARCH("Completed Behind Schedule",E9)))</formula>
    </cfRule>
    <cfRule type="containsText" dxfId="3483" priority="3501" operator="containsText" text="Off Target">
      <formula>NOT(ISERROR(SEARCH("Off Target",E9)))</formula>
    </cfRule>
    <cfRule type="containsText" dxfId="3482" priority="3502" operator="containsText" text="On Track to be Achieved">
      <formula>NOT(ISERROR(SEARCH("On Track to be Achieved",E9)))</formula>
    </cfRule>
    <cfRule type="containsText" dxfId="3481" priority="3503" operator="containsText" text="Fully Achieved">
      <formula>NOT(ISERROR(SEARCH("Fully Achieved",E9)))</formula>
    </cfRule>
    <cfRule type="containsText" dxfId="3480" priority="3504" operator="containsText" text="Not yet due">
      <formula>NOT(ISERROR(SEARCH("Not yet due",E9)))</formula>
    </cfRule>
    <cfRule type="containsText" dxfId="3479" priority="3505" operator="containsText" text="Not Yet Due">
      <formula>NOT(ISERROR(SEARCH("Not Yet Due",E9)))</formula>
    </cfRule>
    <cfRule type="containsText" dxfId="3478" priority="3506" operator="containsText" text="Deferred">
      <formula>NOT(ISERROR(SEARCH("Deferred",E9)))</formula>
    </cfRule>
    <cfRule type="containsText" dxfId="3477" priority="3507" operator="containsText" text="Deleted">
      <formula>NOT(ISERROR(SEARCH("Deleted",E9)))</formula>
    </cfRule>
    <cfRule type="containsText" dxfId="3476" priority="3508" operator="containsText" text="In Danger of Falling Behind Target">
      <formula>NOT(ISERROR(SEARCH("In Danger of Falling Behind Target",E9)))</formula>
    </cfRule>
    <cfRule type="containsText" dxfId="3475" priority="3509" operator="containsText" text="Not yet due">
      <formula>NOT(ISERROR(SEARCH("Not yet due",E9)))</formula>
    </cfRule>
    <cfRule type="containsText" dxfId="3474" priority="3510" operator="containsText" text="Completed Behind Schedule">
      <formula>NOT(ISERROR(SEARCH("Completed Behind Schedule",E9)))</formula>
    </cfRule>
    <cfRule type="containsText" dxfId="3473" priority="3511" operator="containsText" text="Off Target">
      <formula>NOT(ISERROR(SEARCH("Off Target",E9)))</formula>
    </cfRule>
    <cfRule type="containsText" dxfId="3472" priority="3512" operator="containsText" text="In Danger of Falling Behind Target">
      <formula>NOT(ISERROR(SEARCH("In Danger of Falling Behind Target",E9)))</formula>
    </cfRule>
    <cfRule type="containsText" dxfId="3471" priority="3513" operator="containsText" text="On Track to be Achieved">
      <formula>NOT(ISERROR(SEARCH("On Track to be Achieved",E9)))</formula>
    </cfRule>
    <cfRule type="containsText" dxfId="3470" priority="3514" operator="containsText" text="Fully Achieved">
      <formula>NOT(ISERROR(SEARCH("Fully Achieved",E9)))</formula>
    </cfRule>
    <cfRule type="containsText" dxfId="3469" priority="3515" operator="containsText" text="Update not Provided">
      <formula>NOT(ISERROR(SEARCH("Update not Provided",E9)))</formula>
    </cfRule>
    <cfRule type="containsText" dxfId="3468" priority="3516" operator="containsText" text="Not yet due">
      <formula>NOT(ISERROR(SEARCH("Not yet due",E9)))</formula>
    </cfRule>
    <cfRule type="containsText" dxfId="3467" priority="3517" operator="containsText" text="Completed Behind Schedule">
      <formula>NOT(ISERROR(SEARCH("Completed Behind Schedule",E9)))</formula>
    </cfRule>
    <cfRule type="containsText" dxfId="3466" priority="3518" operator="containsText" text="Off Target">
      <formula>NOT(ISERROR(SEARCH("Off Target",E9)))</formula>
    </cfRule>
    <cfRule type="containsText" dxfId="3465" priority="3519" operator="containsText" text="In Danger of Falling Behind Target">
      <formula>NOT(ISERROR(SEARCH("In Danger of Falling Behind Target",E9)))</formula>
    </cfRule>
    <cfRule type="containsText" dxfId="3464" priority="3520" operator="containsText" text="On Track to be Achieved">
      <formula>NOT(ISERROR(SEARCH("On Track to be Achieved",E9)))</formula>
    </cfRule>
    <cfRule type="containsText" dxfId="3463" priority="3521" operator="containsText" text="Fully Achieved">
      <formula>NOT(ISERROR(SEARCH("Fully Achieved",E9)))</formula>
    </cfRule>
    <cfRule type="containsText" dxfId="3462" priority="3522" operator="containsText" text="Fully Achieved">
      <formula>NOT(ISERROR(SEARCH("Fully Achieved",E9)))</formula>
    </cfRule>
    <cfRule type="containsText" dxfId="3461" priority="3523" operator="containsText" text="Fully Achieved">
      <formula>NOT(ISERROR(SEARCH("Fully Achieved",E9)))</formula>
    </cfRule>
    <cfRule type="containsText" dxfId="3460" priority="3524" operator="containsText" text="Deferred">
      <formula>NOT(ISERROR(SEARCH("Deferred",E9)))</formula>
    </cfRule>
    <cfRule type="containsText" dxfId="3459" priority="3525" operator="containsText" text="Deleted">
      <formula>NOT(ISERROR(SEARCH("Deleted",E9)))</formula>
    </cfRule>
    <cfRule type="containsText" dxfId="3458" priority="3526" operator="containsText" text="In Danger of Falling Behind Target">
      <formula>NOT(ISERROR(SEARCH("In Danger of Falling Behind Target",E9)))</formula>
    </cfRule>
    <cfRule type="containsText" dxfId="3457" priority="3527" operator="containsText" text="Not yet due">
      <formula>NOT(ISERROR(SEARCH("Not yet due",E9)))</formula>
    </cfRule>
    <cfRule type="containsText" dxfId="3456" priority="3528" operator="containsText" text="Update not Provided">
      <formula>NOT(ISERROR(SEARCH("Update not Provided",E9)))</formula>
    </cfRule>
  </conditionalFormatting>
  <conditionalFormatting sqref="E25:E28">
    <cfRule type="containsText" dxfId="3455" priority="3457" operator="containsText" text="On track to be achieved">
      <formula>NOT(ISERROR(SEARCH("On track to be achieved",E25)))</formula>
    </cfRule>
    <cfRule type="containsText" dxfId="3454" priority="3458" operator="containsText" text="Deferred">
      <formula>NOT(ISERROR(SEARCH("Deferred",E25)))</formula>
    </cfRule>
    <cfRule type="containsText" dxfId="3453" priority="3459" operator="containsText" text="Deleted">
      <formula>NOT(ISERROR(SEARCH("Deleted",E25)))</formula>
    </cfRule>
    <cfRule type="containsText" dxfId="3452" priority="3460" operator="containsText" text="In Danger of Falling Behind Target">
      <formula>NOT(ISERROR(SEARCH("In Danger of Falling Behind Target",E25)))</formula>
    </cfRule>
    <cfRule type="containsText" dxfId="3451" priority="3461" operator="containsText" text="Not yet due">
      <formula>NOT(ISERROR(SEARCH("Not yet due",E25)))</formula>
    </cfRule>
    <cfRule type="containsText" dxfId="3450" priority="3462" operator="containsText" text="Update not Provided">
      <formula>NOT(ISERROR(SEARCH("Update not Provided",E25)))</formula>
    </cfRule>
    <cfRule type="containsText" dxfId="3449" priority="3463" operator="containsText" text="Not yet due">
      <formula>NOT(ISERROR(SEARCH("Not yet due",E25)))</formula>
    </cfRule>
    <cfRule type="containsText" dxfId="3448" priority="3464" operator="containsText" text="Completed Behind Schedule">
      <formula>NOT(ISERROR(SEARCH("Completed Behind Schedule",E25)))</formula>
    </cfRule>
    <cfRule type="containsText" dxfId="3447" priority="3465" operator="containsText" text="Off Target">
      <formula>NOT(ISERROR(SEARCH("Off Target",E25)))</formula>
    </cfRule>
    <cfRule type="containsText" dxfId="3446" priority="3466" operator="containsText" text="On Track to be Achieved">
      <formula>NOT(ISERROR(SEARCH("On Track to be Achieved",E25)))</formula>
    </cfRule>
    <cfRule type="containsText" dxfId="3445" priority="3467" operator="containsText" text="Fully Achieved">
      <formula>NOT(ISERROR(SEARCH("Fully Achieved",E25)))</formula>
    </cfRule>
    <cfRule type="containsText" dxfId="3444" priority="3468" operator="containsText" text="Not yet due">
      <formula>NOT(ISERROR(SEARCH("Not yet due",E25)))</formula>
    </cfRule>
    <cfRule type="containsText" dxfId="3443" priority="3469" operator="containsText" text="Not Yet Due">
      <formula>NOT(ISERROR(SEARCH("Not Yet Due",E25)))</formula>
    </cfRule>
    <cfRule type="containsText" dxfId="3442" priority="3470" operator="containsText" text="Deferred">
      <formula>NOT(ISERROR(SEARCH("Deferred",E25)))</formula>
    </cfRule>
    <cfRule type="containsText" dxfId="3441" priority="3471" operator="containsText" text="Deleted">
      <formula>NOT(ISERROR(SEARCH("Deleted",E25)))</formula>
    </cfRule>
    <cfRule type="containsText" dxfId="3440" priority="3472" operator="containsText" text="In Danger of Falling Behind Target">
      <formula>NOT(ISERROR(SEARCH("In Danger of Falling Behind Target",E25)))</formula>
    </cfRule>
    <cfRule type="containsText" dxfId="3439" priority="3473" operator="containsText" text="Not yet due">
      <formula>NOT(ISERROR(SEARCH("Not yet due",E25)))</formula>
    </cfRule>
    <cfRule type="containsText" dxfId="3438" priority="3474" operator="containsText" text="Completed Behind Schedule">
      <formula>NOT(ISERROR(SEARCH("Completed Behind Schedule",E25)))</formula>
    </cfRule>
    <cfRule type="containsText" dxfId="3437" priority="3475" operator="containsText" text="Off Target">
      <formula>NOT(ISERROR(SEARCH("Off Target",E25)))</formula>
    </cfRule>
    <cfRule type="containsText" dxfId="3436" priority="3476" operator="containsText" text="In Danger of Falling Behind Target">
      <formula>NOT(ISERROR(SEARCH("In Danger of Falling Behind Target",E25)))</formula>
    </cfRule>
    <cfRule type="containsText" dxfId="3435" priority="3477" operator="containsText" text="On Track to be Achieved">
      <formula>NOT(ISERROR(SEARCH("On Track to be Achieved",E25)))</formula>
    </cfRule>
    <cfRule type="containsText" dxfId="3434" priority="3478" operator="containsText" text="Fully Achieved">
      <formula>NOT(ISERROR(SEARCH("Fully Achieved",E25)))</formula>
    </cfRule>
    <cfRule type="containsText" dxfId="3433" priority="3479" operator="containsText" text="Update not Provided">
      <formula>NOT(ISERROR(SEARCH("Update not Provided",E25)))</formula>
    </cfRule>
    <cfRule type="containsText" dxfId="3432" priority="3480" operator="containsText" text="Not yet due">
      <formula>NOT(ISERROR(SEARCH("Not yet due",E25)))</formula>
    </cfRule>
    <cfRule type="containsText" dxfId="3431" priority="3481" operator="containsText" text="Completed Behind Schedule">
      <formula>NOT(ISERROR(SEARCH("Completed Behind Schedule",E25)))</formula>
    </cfRule>
    <cfRule type="containsText" dxfId="3430" priority="3482" operator="containsText" text="Off Target">
      <formula>NOT(ISERROR(SEARCH("Off Target",E25)))</formula>
    </cfRule>
    <cfRule type="containsText" dxfId="3429" priority="3483" operator="containsText" text="In Danger of Falling Behind Target">
      <formula>NOT(ISERROR(SEARCH("In Danger of Falling Behind Target",E25)))</formula>
    </cfRule>
    <cfRule type="containsText" dxfId="3428" priority="3484" operator="containsText" text="On Track to be Achieved">
      <formula>NOT(ISERROR(SEARCH("On Track to be Achieved",E25)))</formula>
    </cfRule>
    <cfRule type="containsText" dxfId="3427" priority="3485" operator="containsText" text="Fully Achieved">
      <formula>NOT(ISERROR(SEARCH("Fully Achieved",E25)))</formula>
    </cfRule>
    <cfRule type="containsText" dxfId="3426" priority="3486" operator="containsText" text="Fully Achieved">
      <formula>NOT(ISERROR(SEARCH("Fully Achieved",E25)))</formula>
    </cfRule>
    <cfRule type="containsText" dxfId="3425" priority="3487" operator="containsText" text="Fully Achieved">
      <formula>NOT(ISERROR(SEARCH("Fully Achieved",E25)))</formula>
    </cfRule>
    <cfRule type="containsText" dxfId="3424" priority="3488" operator="containsText" text="Deferred">
      <formula>NOT(ISERROR(SEARCH("Deferred",E25)))</formula>
    </cfRule>
    <cfRule type="containsText" dxfId="3423" priority="3489" operator="containsText" text="Deleted">
      <formula>NOT(ISERROR(SEARCH("Deleted",E25)))</formula>
    </cfRule>
    <cfRule type="containsText" dxfId="3422" priority="3490" operator="containsText" text="In Danger of Falling Behind Target">
      <formula>NOT(ISERROR(SEARCH("In Danger of Falling Behind Target",E25)))</formula>
    </cfRule>
    <cfRule type="containsText" dxfId="3421" priority="3491" operator="containsText" text="Not yet due">
      <formula>NOT(ISERROR(SEARCH("Not yet due",E25)))</formula>
    </cfRule>
    <cfRule type="containsText" dxfId="3420" priority="3492" operator="containsText" text="Update not Provided">
      <formula>NOT(ISERROR(SEARCH("Update not Provided",E25)))</formula>
    </cfRule>
  </conditionalFormatting>
  <conditionalFormatting sqref="E32">
    <cfRule type="containsText" dxfId="3419" priority="3421" operator="containsText" text="On track to be achieved">
      <formula>NOT(ISERROR(SEARCH("On track to be achieved",E32)))</formula>
    </cfRule>
    <cfRule type="containsText" dxfId="3418" priority="3422" operator="containsText" text="Deferred">
      <formula>NOT(ISERROR(SEARCH("Deferred",E32)))</formula>
    </cfRule>
    <cfRule type="containsText" dxfId="3417" priority="3423" operator="containsText" text="Deleted">
      <formula>NOT(ISERROR(SEARCH("Deleted",E32)))</formula>
    </cfRule>
    <cfRule type="containsText" dxfId="3416" priority="3424" operator="containsText" text="In Danger of Falling Behind Target">
      <formula>NOT(ISERROR(SEARCH("In Danger of Falling Behind Target",E32)))</formula>
    </cfRule>
    <cfRule type="containsText" dxfId="3415" priority="3425" operator="containsText" text="Not yet due">
      <formula>NOT(ISERROR(SEARCH("Not yet due",E32)))</formula>
    </cfRule>
    <cfRule type="containsText" dxfId="3414" priority="3426" operator="containsText" text="Update not Provided">
      <formula>NOT(ISERROR(SEARCH("Update not Provided",E32)))</formula>
    </cfRule>
    <cfRule type="containsText" dxfId="3413" priority="3427" operator="containsText" text="Not yet due">
      <formula>NOT(ISERROR(SEARCH("Not yet due",E32)))</formula>
    </cfRule>
    <cfRule type="containsText" dxfId="3412" priority="3428" operator="containsText" text="Completed Behind Schedule">
      <formula>NOT(ISERROR(SEARCH("Completed Behind Schedule",E32)))</formula>
    </cfRule>
    <cfRule type="containsText" dxfId="3411" priority="3429" operator="containsText" text="Off Target">
      <formula>NOT(ISERROR(SEARCH("Off Target",E32)))</formula>
    </cfRule>
    <cfRule type="containsText" dxfId="3410" priority="3430" operator="containsText" text="On Track to be Achieved">
      <formula>NOT(ISERROR(SEARCH("On Track to be Achieved",E32)))</formula>
    </cfRule>
    <cfRule type="containsText" dxfId="3409" priority="3431" operator="containsText" text="Fully Achieved">
      <formula>NOT(ISERROR(SEARCH("Fully Achieved",E32)))</formula>
    </cfRule>
    <cfRule type="containsText" dxfId="3408" priority="3432" operator="containsText" text="Not yet due">
      <formula>NOT(ISERROR(SEARCH("Not yet due",E32)))</formula>
    </cfRule>
    <cfRule type="containsText" dxfId="3407" priority="3433" operator="containsText" text="Not Yet Due">
      <formula>NOT(ISERROR(SEARCH("Not Yet Due",E32)))</formula>
    </cfRule>
    <cfRule type="containsText" dxfId="3406" priority="3434" operator="containsText" text="Deferred">
      <formula>NOT(ISERROR(SEARCH("Deferred",E32)))</formula>
    </cfRule>
    <cfRule type="containsText" dxfId="3405" priority="3435" operator="containsText" text="Deleted">
      <formula>NOT(ISERROR(SEARCH("Deleted",E32)))</formula>
    </cfRule>
    <cfRule type="containsText" dxfId="3404" priority="3436" operator="containsText" text="In Danger of Falling Behind Target">
      <formula>NOT(ISERROR(SEARCH("In Danger of Falling Behind Target",E32)))</formula>
    </cfRule>
    <cfRule type="containsText" dxfId="3403" priority="3437" operator="containsText" text="Not yet due">
      <formula>NOT(ISERROR(SEARCH("Not yet due",E32)))</formula>
    </cfRule>
    <cfRule type="containsText" dxfId="3402" priority="3438" operator="containsText" text="Completed Behind Schedule">
      <formula>NOT(ISERROR(SEARCH("Completed Behind Schedule",E32)))</formula>
    </cfRule>
    <cfRule type="containsText" dxfId="3401" priority="3439" operator="containsText" text="Off Target">
      <formula>NOT(ISERROR(SEARCH("Off Target",E32)))</formula>
    </cfRule>
    <cfRule type="containsText" dxfId="3400" priority="3440" operator="containsText" text="In Danger of Falling Behind Target">
      <formula>NOT(ISERROR(SEARCH("In Danger of Falling Behind Target",E32)))</formula>
    </cfRule>
    <cfRule type="containsText" dxfId="3399" priority="3441" operator="containsText" text="On Track to be Achieved">
      <formula>NOT(ISERROR(SEARCH("On Track to be Achieved",E32)))</formula>
    </cfRule>
    <cfRule type="containsText" dxfId="3398" priority="3442" operator="containsText" text="Fully Achieved">
      <formula>NOT(ISERROR(SEARCH("Fully Achieved",E32)))</formula>
    </cfRule>
    <cfRule type="containsText" dxfId="3397" priority="3443" operator="containsText" text="Update not Provided">
      <formula>NOT(ISERROR(SEARCH("Update not Provided",E32)))</formula>
    </cfRule>
    <cfRule type="containsText" dxfId="3396" priority="3444" operator="containsText" text="Not yet due">
      <formula>NOT(ISERROR(SEARCH("Not yet due",E32)))</formula>
    </cfRule>
    <cfRule type="containsText" dxfId="3395" priority="3445" operator="containsText" text="Completed Behind Schedule">
      <formula>NOT(ISERROR(SEARCH("Completed Behind Schedule",E32)))</formula>
    </cfRule>
    <cfRule type="containsText" dxfId="3394" priority="3446" operator="containsText" text="Off Target">
      <formula>NOT(ISERROR(SEARCH("Off Target",E32)))</formula>
    </cfRule>
    <cfRule type="containsText" dxfId="3393" priority="3447" operator="containsText" text="In Danger of Falling Behind Target">
      <formula>NOT(ISERROR(SEARCH("In Danger of Falling Behind Target",E32)))</formula>
    </cfRule>
    <cfRule type="containsText" dxfId="3392" priority="3448" operator="containsText" text="On Track to be Achieved">
      <formula>NOT(ISERROR(SEARCH("On Track to be Achieved",E32)))</formula>
    </cfRule>
    <cfRule type="containsText" dxfId="3391" priority="3449" operator="containsText" text="Fully Achieved">
      <formula>NOT(ISERROR(SEARCH("Fully Achieved",E32)))</formula>
    </cfRule>
    <cfRule type="containsText" dxfId="3390" priority="3450" operator="containsText" text="Fully Achieved">
      <formula>NOT(ISERROR(SEARCH("Fully Achieved",E32)))</formula>
    </cfRule>
    <cfRule type="containsText" dxfId="3389" priority="3451" operator="containsText" text="Fully Achieved">
      <formula>NOT(ISERROR(SEARCH("Fully Achieved",E32)))</formula>
    </cfRule>
    <cfRule type="containsText" dxfId="3388" priority="3452" operator="containsText" text="Deferred">
      <formula>NOT(ISERROR(SEARCH("Deferred",E32)))</formula>
    </cfRule>
    <cfRule type="containsText" dxfId="3387" priority="3453" operator="containsText" text="Deleted">
      <formula>NOT(ISERROR(SEARCH("Deleted",E32)))</formula>
    </cfRule>
    <cfRule type="containsText" dxfId="3386" priority="3454" operator="containsText" text="In Danger of Falling Behind Target">
      <formula>NOT(ISERROR(SEARCH("In Danger of Falling Behind Target",E32)))</formula>
    </cfRule>
    <cfRule type="containsText" dxfId="3385" priority="3455" operator="containsText" text="Not yet due">
      <formula>NOT(ISERROR(SEARCH("Not yet due",E32)))</formula>
    </cfRule>
    <cfRule type="containsText" dxfId="3384" priority="3456" operator="containsText" text="Update not Provided">
      <formula>NOT(ISERROR(SEARCH("Update not Provided",E32)))</formula>
    </cfRule>
  </conditionalFormatting>
  <conditionalFormatting sqref="E35">
    <cfRule type="containsText" dxfId="3383" priority="3385" operator="containsText" text="On track to be achieved">
      <formula>NOT(ISERROR(SEARCH("On track to be achieved",E35)))</formula>
    </cfRule>
    <cfRule type="containsText" dxfId="3382" priority="3386" operator="containsText" text="Deferred">
      <formula>NOT(ISERROR(SEARCH("Deferred",E35)))</formula>
    </cfRule>
    <cfRule type="containsText" dxfId="3381" priority="3387" operator="containsText" text="Deleted">
      <formula>NOT(ISERROR(SEARCH("Deleted",E35)))</formula>
    </cfRule>
    <cfRule type="containsText" dxfId="3380" priority="3388" operator="containsText" text="In Danger of Falling Behind Target">
      <formula>NOT(ISERROR(SEARCH("In Danger of Falling Behind Target",E35)))</formula>
    </cfRule>
    <cfRule type="containsText" dxfId="3379" priority="3389" operator="containsText" text="Not yet due">
      <formula>NOT(ISERROR(SEARCH("Not yet due",E35)))</formula>
    </cfRule>
    <cfRule type="containsText" dxfId="3378" priority="3390" operator="containsText" text="Update not Provided">
      <formula>NOT(ISERROR(SEARCH("Update not Provided",E35)))</formula>
    </cfRule>
    <cfRule type="containsText" dxfId="3377" priority="3391" operator="containsText" text="Not yet due">
      <formula>NOT(ISERROR(SEARCH("Not yet due",E35)))</formula>
    </cfRule>
    <cfRule type="containsText" dxfId="3376" priority="3392" operator="containsText" text="Completed Behind Schedule">
      <formula>NOT(ISERROR(SEARCH("Completed Behind Schedule",E35)))</formula>
    </cfRule>
    <cfRule type="containsText" dxfId="3375" priority="3393" operator="containsText" text="Off Target">
      <formula>NOT(ISERROR(SEARCH("Off Target",E35)))</formula>
    </cfRule>
    <cfRule type="containsText" dxfId="3374" priority="3394" operator="containsText" text="On Track to be Achieved">
      <formula>NOT(ISERROR(SEARCH("On Track to be Achieved",E35)))</formula>
    </cfRule>
    <cfRule type="containsText" dxfId="3373" priority="3395" operator="containsText" text="Fully Achieved">
      <formula>NOT(ISERROR(SEARCH("Fully Achieved",E35)))</formula>
    </cfRule>
    <cfRule type="containsText" dxfId="3372" priority="3396" operator="containsText" text="Not yet due">
      <formula>NOT(ISERROR(SEARCH("Not yet due",E35)))</formula>
    </cfRule>
    <cfRule type="containsText" dxfId="3371" priority="3397" operator="containsText" text="Not Yet Due">
      <formula>NOT(ISERROR(SEARCH("Not Yet Due",E35)))</formula>
    </cfRule>
    <cfRule type="containsText" dxfId="3370" priority="3398" operator="containsText" text="Deferred">
      <formula>NOT(ISERROR(SEARCH("Deferred",E35)))</formula>
    </cfRule>
    <cfRule type="containsText" dxfId="3369" priority="3399" operator="containsText" text="Deleted">
      <formula>NOT(ISERROR(SEARCH("Deleted",E35)))</formula>
    </cfRule>
    <cfRule type="containsText" dxfId="3368" priority="3400" operator="containsText" text="In Danger of Falling Behind Target">
      <formula>NOT(ISERROR(SEARCH("In Danger of Falling Behind Target",E35)))</formula>
    </cfRule>
    <cfRule type="containsText" dxfId="3367" priority="3401" operator="containsText" text="Not yet due">
      <formula>NOT(ISERROR(SEARCH("Not yet due",E35)))</formula>
    </cfRule>
    <cfRule type="containsText" dxfId="3366" priority="3402" operator="containsText" text="Completed Behind Schedule">
      <formula>NOT(ISERROR(SEARCH("Completed Behind Schedule",E35)))</formula>
    </cfRule>
    <cfRule type="containsText" dxfId="3365" priority="3403" operator="containsText" text="Off Target">
      <formula>NOT(ISERROR(SEARCH("Off Target",E35)))</formula>
    </cfRule>
    <cfRule type="containsText" dxfId="3364" priority="3404" operator="containsText" text="In Danger of Falling Behind Target">
      <formula>NOT(ISERROR(SEARCH("In Danger of Falling Behind Target",E35)))</formula>
    </cfRule>
    <cfRule type="containsText" dxfId="3363" priority="3405" operator="containsText" text="On Track to be Achieved">
      <formula>NOT(ISERROR(SEARCH("On Track to be Achieved",E35)))</formula>
    </cfRule>
    <cfRule type="containsText" dxfId="3362" priority="3406" operator="containsText" text="Fully Achieved">
      <formula>NOT(ISERROR(SEARCH("Fully Achieved",E35)))</formula>
    </cfRule>
    <cfRule type="containsText" dxfId="3361" priority="3407" operator="containsText" text="Update not Provided">
      <formula>NOT(ISERROR(SEARCH("Update not Provided",E35)))</formula>
    </cfRule>
    <cfRule type="containsText" dxfId="3360" priority="3408" operator="containsText" text="Not yet due">
      <formula>NOT(ISERROR(SEARCH("Not yet due",E35)))</formula>
    </cfRule>
    <cfRule type="containsText" dxfId="3359" priority="3409" operator="containsText" text="Completed Behind Schedule">
      <formula>NOT(ISERROR(SEARCH("Completed Behind Schedule",E35)))</formula>
    </cfRule>
    <cfRule type="containsText" dxfId="3358" priority="3410" operator="containsText" text="Off Target">
      <formula>NOT(ISERROR(SEARCH("Off Target",E35)))</formula>
    </cfRule>
    <cfRule type="containsText" dxfId="3357" priority="3411" operator="containsText" text="In Danger of Falling Behind Target">
      <formula>NOT(ISERROR(SEARCH("In Danger of Falling Behind Target",E35)))</formula>
    </cfRule>
    <cfRule type="containsText" dxfId="3356" priority="3412" operator="containsText" text="On Track to be Achieved">
      <formula>NOT(ISERROR(SEARCH("On Track to be Achieved",E35)))</formula>
    </cfRule>
    <cfRule type="containsText" dxfId="3355" priority="3413" operator="containsText" text="Fully Achieved">
      <formula>NOT(ISERROR(SEARCH("Fully Achieved",E35)))</formula>
    </cfRule>
    <cfRule type="containsText" dxfId="3354" priority="3414" operator="containsText" text="Fully Achieved">
      <formula>NOT(ISERROR(SEARCH("Fully Achieved",E35)))</formula>
    </cfRule>
    <cfRule type="containsText" dxfId="3353" priority="3415" operator="containsText" text="Fully Achieved">
      <formula>NOT(ISERROR(SEARCH("Fully Achieved",E35)))</formula>
    </cfRule>
    <cfRule type="containsText" dxfId="3352" priority="3416" operator="containsText" text="Deferred">
      <formula>NOT(ISERROR(SEARCH("Deferred",E35)))</formula>
    </cfRule>
    <cfRule type="containsText" dxfId="3351" priority="3417" operator="containsText" text="Deleted">
      <formula>NOT(ISERROR(SEARCH("Deleted",E35)))</formula>
    </cfRule>
    <cfRule type="containsText" dxfId="3350" priority="3418" operator="containsText" text="In Danger of Falling Behind Target">
      <formula>NOT(ISERROR(SEARCH("In Danger of Falling Behind Target",E35)))</formula>
    </cfRule>
    <cfRule type="containsText" dxfId="3349" priority="3419" operator="containsText" text="Not yet due">
      <formula>NOT(ISERROR(SEARCH("Not yet due",E35)))</formula>
    </cfRule>
    <cfRule type="containsText" dxfId="3348" priority="3420" operator="containsText" text="Update not Provided">
      <formula>NOT(ISERROR(SEARCH("Update not Provided",E35)))</formula>
    </cfRule>
  </conditionalFormatting>
  <conditionalFormatting sqref="E38">
    <cfRule type="containsText" dxfId="3347" priority="3349" operator="containsText" text="On track to be achieved">
      <formula>NOT(ISERROR(SEARCH("On track to be achieved",E38)))</formula>
    </cfRule>
    <cfRule type="containsText" dxfId="3346" priority="3350" operator="containsText" text="Deferred">
      <formula>NOT(ISERROR(SEARCH("Deferred",E38)))</formula>
    </cfRule>
    <cfRule type="containsText" dxfId="3345" priority="3351" operator="containsText" text="Deleted">
      <formula>NOT(ISERROR(SEARCH("Deleted",E38)))</formula>
    </cfRule>
    <cfRule type="containsText" dxfId="3344" priority="3352" operator="containsText" text="In Danger of Falling Behind Target">
      <formula>NOT(ISERROR(SEARCH("In Danger of Falling Behind Target",E38)))</formula>
    </cfRule>
    <cfRule type="containsText" dxfId="3343" priority="3353" operator="containsText" text="Not yet due">
      <formula>NOT(ISERROR(SEARCH("Not yet due",E38)))</formula>
    </cfRule>
    <cfRule type="containsText" dxfId="3342" priority="3354" operator="containsText" text="Update not Provided">
      <formula>NOT(ISERROR(SEARCH("Update not Provided",E38)))</formula>
    </cfRule>
    <cfRule type="containsText" dxfId="3341" priority="3355" operator="containsText" text="Not yet due">
      <formula>NOT(ISERROR(SEARCH("Not yet due",E38)))</formula>
    </cfRule>
    <cfRule type="containsText" dxfId="3340" priority="3356" operator="containsText" text="Completed Behind Schedule">
      <formula>NOT(ISERROR(SEARCH("Completed Behind Schedule",E38)))</formula>
    </cfRule>
    <cfRule type="containsText" dxfId="3339" priority="3357" operator="containsText" text="Off Target">
      <formula>NOT(ISERROR(SEARCH("Off Target",E38)))</formula>
    </cfRule>
    <cfRule type="containsText" dxfId="3338" priority="3358" operator="containsText" text="On Track to be Achieved">
      <formula>NOT(ISERROR(SEARCH("On Track to be Achieved",E38)))</formula>
    </cfRule>
    <cfRule type="containsText" dxfId="3337" priority="3359" operator="containsText" text="Fully Achieved">
      <formula>NOT(ISERROR(SEARCH("Fully Achieved",E38)))</formula>
    </cfRule>
    <cfRule type="containsText" dxfId="3336" priority="3360" operator="containsText" text="Not yet due">
      <formula>NOT(ISERROR(SEARCH("Not yet due",E38)))</formula>
    </cfRule>
    <cfRule type="containsText" dxfId="3335" priority="3361" operator="containsText" text="Not Yet Due">
      <formula>NOT(ISERROR(SEARCH("Not Yet Due",E38)))</formula>
    </cfRule>
    <cfRule type="containsText" dxfId="3334" priority="3362" operator="containsText" text="Deferred">
      <formula>NOT(ISERROR(SEARCH("Deferred",E38)))</formula>
    </cfRule>
    <cfRule type="containsText" dxfId="3333" priority="3363" operator="containsText" text="Deleted">
      <formula>NOT(ISERROR(SEARCH("Deleted",E38)))</formula>
    </cfRule>
    <cfRule type="containsText" dxfId="3332" priority="3364" operator="containsText" text="In Danger of Falling Behind Target">
      <formula>NOT(ISERROR(SEARCH("In Danger of Falling Behind Target",E38)))</formula>
    </cfRule>
    <cfRule type="containsText" dxfId="3331" priority="3365" operator="containsText" text="Not yet due">
      <formula>NOT(ISERROR(SEARCH("Not yet due",E38)))</formula>
    </cfRule>
    <cfRule type="containsText" dxfId="3330" priority="3366" operator="containsText" text="Completed Behind Schedule">
      <formula>NOT(ISERROR(SEARCH("Completed Behind Schedule",E38)))</formula>
    </cfRule>
    <cfRule type="containsText" dxfId="3329" priority="3367" operator="containsText" text="Off Target">
      <formula>NOT(ISERROR(SEARCH("Off Target",E38)))</formula>
    </cfRule>
    <cfRule type="containsText" dxfId="3328" priority="3368" operator="containsText" text="In Danger of Falling Behind Target">
      <formula>NOT(ISERROR(SEARCH("In Danger of Falling Behind Target",E38)))</formula>
    </cfRule>
    <cfRule type="containsText" dxfId="3327" priority="3369" operator="containsText" text="On Track to be Achieved">
      <formula>NOT(ISERROR(SEARCH("On Track to be Achieved",E38)))</formula>
    </cfRule>
    <cfRule type="containsText" dxfId="3326" priority="3370" operator="containsText" text="Fully Achieved">
      <formula>NOT(ISERROR(SEARCH("Fully Achieved",E38)))</formula>
    </cfRule>
    <cfRule type="containsText" dxfId="3325" priority="3371" operator="containsText" text="Update not Provided">
      <formula>NOT(ISERROR(SEARCH("Update not Provided",E38)))</formula>
    </cfRule>
    <cfRule type="containsText" dxfId="3324" priority="3372" operator="containsText" text="Not yet due">
      <formula>NOT(ISERROR(SEARCH("Not yet due",E38)))</formula>
    </cfRule>
    <cfRule type="containsText" dxfId="3323" priority="3373" operator="containsText" text="Completed Behind Schedule">
      <formula>NOT(ISERROR(SEARCH("Completed Behind Schedule",E38)))</formula>
    </cfRule>
    <cfRule type="containsText" dxfId="3322" priority="3374" operator="containsText" text="Off Target">
      <formula>NOT(ISERROR(SEARCH("Off Target",E38)))</formula>
    </cfRule>
    <cfRule type="containsText" dxfId="3321" priority="3375" operator="containsText" text="In Danger of Falling Behind Target">
      <formula>NOT(ISERROR(SEARCH("In Danger of Falling Behind Target",E38)))</formula>
    </cfRule>
    <cfRule type="containsText" dxfId="3320" priority="3376" operator="containsText" text="On Track to be Achieved">
      <formula>NOT(ISERROR(SEARCH("On Track to be Achieved",E38)))</formula>
    </cfRule>
    <cfRule type="containsText" dxfId="3319" priority="3377" operator="containsText" text="Fully Achieved">
      <formula>NOT(ISERROR(SEARCH("Fully Achieved",E38)))</formula>
    </cfRule>
    <cfRule type="containsText" dxfId="3318" priority="3378" operator="containsText" text="Fully Achieved">
      <formula>NOT(ISERROR(SEARCH("Fully Achieved",E38)))</formula>
    </cfRule>
    <cfRule type="containsText" dxfId="3317" priority="3379" operator="containsText" text="Fully Achieved">
      <formula>NOT(ISERROR(SEARCH("Fully Achieved",E38)))</formula>
    </cfRule>
    <cfRule type="containsText" dxfId="3316" priority="3380" operator="containsText" text="Deferred">
      <formula>NOT(ISERROR(SEARCH("Deferred",E38)))</formula>
    </cfRule>
    <cfRule type="containsText" dxfId="3315" priority="3381" operator="containsText" text="Deleted">
      <formula>NOT(ISERROR(SEARCH("Deleted",E38)))</formula>
    </cfRule>
    <cfRule type="containsText" dxfId="3314" priority="3382" operator="containsText" text="In Danger of Falling Behind Target">
      <formula>NOT(ISERROR(SEARCH("In Danger of Falling Behind Target",E38)))</formula>
    </cfRule>
    <cfRule type="containsText" dxfId="3313" priority="3383" operator="containsText" text="Not yet due">
      <formula>NOT(ISERROR(SEARCH("Not yet due",E38)))</formula>
    </cfRule>
    <cfRule type="containsText" dxfId="3312" priority="3384" operator="containsText" text="Update not Provided">
      <formula>NOT(ISERROR(SEARCH("Update not Provided",E38)))</formula>
    </cfRule>
  </conditionalFormatting>
  <conditionalFormatting sqref="E41">
    <cfRule type="containsText" dxfId="3311" priority="3313" operator="containsText" text="On track to be achieved">
      <formula>NOT(ISERROR(SEARCH("On track to be achieved",E41)))</formula>
    </cfRule>
    <cfRule type="containsText" dxfId="3310" priority="3314" operator="containsText" text="Deferred">
      <formula>NOT(ISERROR(SEARCH("Deferred",E41)))</formula>
    </cfRule>
    <cfRule type="containsText" dxfId="3309" priority="3315" operator="containsText" text="Deleted">
      <formula>NOT(ISERROR(SEARCH("Deleted",E41)))</formula>
    </cfRule>
    <cfRule type="containsText" dxfId="3308" priority="3316" operator="containsText" text="In Danger of Falling Behind Target">
      <formula>NOT(ISERROR(SEARCH("In Danger of Falling Behind Target",E41)))</formula>
    </cfRule>
    <cfRule type="containsText" dxfId="3307" priority="3317" operator="containsText" text="Not yet due">
      <formula>NOT(ISERROR(SEARCH("Not yet due",E41)))</formula>
    </cfRule>
    <cfRule type="containsText" dxfId="3306" priority="3318" operator="containsText" text="Update not Provided">
      <formula>NOT(ISERROR(SEARCH("Update not Provided",E41)))</formula>
    </cfRule>
    <cfRule type="containsText" dxfId="3305" priority="3319" operator="containsText" text="Not yet due">
      <formula>NOT(ISERROR(SEARCH("Not yet due",E41)))</formula>
    </cfRule>
    <cfRule type="containsText" dxfId="3304" priority="3320" operator="containsText" text="Completed Behind Schedule">
      <formula>NOT(ISERROR(SEARCH("Completed Behind Schedule",E41)))</formula>
    </cfRule>
    <cfRule type="containsText" dxfId="3303" priority="3321" operator="containsText" text="Off Target">
      <formula>NOT(ISERROR(SEARCH("Off Target",E41)))</formula>
    </cfRule>
    <cfRule type="containsText" dxfId="3302" priority="3322" operator="containsText" text="On Track to be Achieved">
      <formula>NOT(ISERROR(SEARCH("On Track to be Achieved",E41)))</formula>
    </cfRule>
    <cfRule type="containsText" dxfId="3301" priority="3323" operator="containsText" text="Fully Achieved">
      <formula>NOT(ISERROR(SEARCH("Fully Achieved",E41)))</formula>
    </cfRule>
    <cfRule type="containsText" dxfId="3300" priority="3324" operator="containsText" text="Not yet due">
      <formula>NOT(ISERROR(SEARCH("Not yet due",E41)))</formula>
    </cfRule>
    <cfRule type="containsText" dxfId="3299" priority="3325" operator="containsText" text="Not Yet Due">
      <formula>NOT(ISERROR(SEARCH("Not Yet Due",E41)))</formula>
    </cfRule>
    <cfRule type="containsText" dxfId="3298" priority="3326" operator="containsText" text="Deferred">
      <formula>NOT(ISERROR(SEARCH("Deferred",E41)))</formula>
    </cfRule>
    <cfRule type="containsText" dxfId="3297" priority="3327" operator="containsText" text="Deleted">
      <formula>NOT(ISERROR(SEARCH("Deleted",E41)))</formula>
    </cfRule>
    <cfRule type="containsText" dxfId="3296" priority="3328" operator="containsText" text="In Danger of Falling Behind Target">
      <formula>NOT(ISERROR(SEARCH("In Danger of Falling Behind Target",E41)))</formula>
    </cfRule>
    <cfRule type="containsText" dxfId="3295" priority="3329" operator="containsText" text="Not yet due">
      <formula>NOT(ISERROR(SEARCH("Not yet due",E41)))</formula>
    </cfRule>
    <cfRule type="containsText" dxfId="3294" priority="3330" operator="containsText" text="Completed Behind Schedule">
      <formula>NOT(ISERROR(SEARCH("Completed Behind Schedule",E41)))</formula>
    </cfRule>
    <cfRule type="containsText" dxfId="3293" priority="3331" operator="containsText" text="Off Target">
      <formula>NOT(ISERROR(SEARCH("Off Target",E41)))</formula>
    </cfRule>
    <cfRule type="containsText" dxfId="3292" priority="3332" operator="containsText" text="In Danger of Falling Behind Target">
      <formula>NOT(ISERROR(SEARCH("In Danger of Falling Behind Target",E41)))</formula>
    </cfRule>
    <cfRule type="containsText" dxfId="3291" priority="3333" operator="containsText" text="On Track to be Achieved">
      <formula>NOT(ISERROR(SEARCH("On Track to be Achieved",E41)))</formula>
    </cfRule>
    <cfRule type="containsText" dxfId="3290" priority="3334" operator="containsText" text="Fully Achieved">
      <formula>NOT(ISERROR(SEARCH("Fully Achieved",E41)))</formula>
    </cfRule>
    <cfRule type="containsText" dxfId="3289" priority="3335" operator="containsText" text="Update not Provided">
      <formula>NOT(ISERROR(SEARCH("Update not Provided",E41)))</formula>
    </cfRule>
    <cfRule type="containsText" dxfId="3288" priority="3336" operator="containsText" text="Not yet due">
      <formula>NOT(ISERROR(SEARCH("Not yet due",E41)))</formula>
    </cfRule>
    <cfRule type="containsText" dxfId="3287" priority="3337" operator="containsText" text="Completed Behind Schedule">
      <formula>NOT(ISERROR(SEARCH("Completed Behind Schedule",E41)))</formula>
    </cfRule>
    <cfRule type="containsText" dxfId="3286" priority="3338" operator="containsText" text="Off Target">
      <formula>NOT(ISERROR(SEARCH("Off Target",E41)))</formula>
    </cfRule>
    <cfRule type="containsText" dxfId="3285" priority="3339" operator="containsText" text="In Danger of Falling Behind Target">
      <formula>NOT(ISERROR(SEARCH("In Danger of Falling Behind Target",E41)))</formula>
    </cfRule>
    <cfRule type="containsText" dxfId="3284" priority="3340" operator="containsText" text="On Track to be Achieved">
      <formula>NOT(ISERROR(SEARCH("On Track to be Achieved",E41)))</formula>
    </cfRule>
    <cfRule type="containsText" dxfId="3283" priority="3341" operator="containsText" text="Fully Achieved">
      <formula>NOT(ISERROR(SEARCH("Fully Achieved",E41)))</formula>
    </cfRule>
    <cfRule type="containsText" dxfId="3282" priority="3342" operator="containsText" text="Fully Achieved">
      <formula>NOT(ISERROR(SEARCH("Fully Achieved",E41)))</formula>
    </cfRule>
    <cfRule type="containsText" dxfId="3281" priority="3343" operator="containsText" text="Fully Achieved">
      <formula>NOT(ISERROR(SEARCH("Fully Achieved",E41)))</formula>
    </cfRule>
    <cfRule type="containsText" dxfId="3280" priority="3344" operator="containsText" text="Deferred">
      <formula>NOT(ISERROR(SEARCH("Deferred",E41)))</formula>
    </cfRule>
    <cfRule type="containsText" dxfId="3279" priority="3345" operator="containsText" text="Deleted">
      <formula>NOT(ISERROR(SEARCH("Deleted",E41)))</formula>
    </cfRule>
    <cfRule type="containsText" dxfId="3278" priority="3346" operator="containsText" text="In Danger of Falling Behind Target">
      <formula>NOT(ISERROR(SEARCH("In Danger of Falling Behind Target",E41)))</formula>
    </cfRule>
    <cfRule type="containsText" dxfId="3277" priority="3347" operator="containsText" text="Not yet due">
      <formula>NOT(ISERROR(SEARCH("Not yet due",E41)))</formula>
    </cfRule>
    <cfRule type="containsText" dxfId="3276" priority="3348" operator="containsText" text="Update not Provided">
      <formula>NOT(ISERROR(SEARCH("Update not Provided",E41)))</formula>
    </cfRule>
  </conditionalFormatting>
  <conditionalFormatting sqref="E44:E47">
    <cfRule type="containsText" dxfId="3275" priority="3277" operator="containsText" text="On track to be achieved">
      <formula>NOT(ISERROR(SEARCH("On track to be achieved",E44)))</formula>
    </cfRule>
    <cfRule type="containsText" dxfId="3274" priority="3278" operator="containsText" text="Deferred">
      <formula>NOT(ISERROR(SEARCH("Deferred",E44)))</formula>
    </cfRule>
    <cfRule type="containsText" dxfId="3273" priority="3279" operator="containsText" text="Deleted">
      <formula>NOT(ISERROR(SEARCH("Deleted",E44)))</formula>
    </cfRule>
    <cfRule type="containsText" dxfId="3272" priority="3280" operator="containsText" text="In Danger of Falling Behind Target">
      <formula>NOT(ISERROR(SEARCH("In Danger of Falling Behind Target",E44)))</formula>
    </cfRule>
    <cfRule type="containsText" dxfId="3271" priority="3281" operator="containsText" text="Not yet due">
      <formula>NOT(ISERROR(SEARCH("Not yet due",E44)))</formula>
    </cfRule>
    <cfRule type="containsText" dxfId="3270" priority="3282" operator="containsText" text="Update not Provided">
      <formula>NOT(ISERROR(SEARCH("Update not Provided",E44)))</formula>
    </cfRule>
    <cfRule type="containsText" dxfId="3269" priority="3283" operator="containsText" text="Not yet due">
      <formula>NOT(ISERROR(SEARCH("Not yet due",E44)))</formula>
    </cfRule>
    <cfRule type="containsText" dxfId="3268" priority="3284" operator="containsText" text="Completed Behind Schedule">
      <formula>NOT(ISERROR(SEARCH("Completed Behind Schedule",E44)))</formula>
    </cfRule>
    <cfRule type="containsText" dxfId="3267" priority="3285" operator="containsText" text="Off Target">
      <formula>NOT(ISERROR(SEARCH("Off Target",E44)))</formula>
    </cfRule>
    <cfRule type="containsText" dxfId="3266" priority="3286" operator="containsText" text="On Track to be Achieved">
      <formula>NOT(ISERROR(SEARCH("On Track to be Achieved",E44)))</formula>
    </cfRule>
    <cfRule type="containsText" dxfId="3265" priority="3287" operator="containsText" text="Fully Achieved">
      <formula>NOT(ISERROR(SEARCH("Fully Achieved",E44)))</formula>
    </cfRule>
    <cfRule type="containsText" dxfId="3264" priority="3288" operator="containsText" text="Not yet due">
      <formula>NOT(ISERROR(SEARCH("Not yet due",E44)))</formula>
    </cfRule>
    <cfRule type="containsText" dxfId="3263" priority="3289" operator="containsText" text="Not Yet Due">
      <formula>NOT(ISERROR(SEARCH("Not Yet Due",E44)))</formula>
    </cfRule>
    <cfRule type="containsText" dxfId="3262" priority="3290" operator="containsText" text="Deferred">
      <formula>NOT(ISERROR(SEARCH("Deferred",E44)))</formula>
    </cfRule>
    <cfRule type="containsText" dxfId="3261" priority="3291" operator="containsText" text="Deleted">
      <formula>NOT(ISERROR(SEARCH("Deleted",E44)))</formula>
    </cfRule>
    <cfRule type="containsText" dxfId="3260" priority="3292" operator="containsText" text="In Danger of Falling Behind Target">
      <formula>NOT(ISERROR(SEARCH("In Danger of Falling Behind Target",E44)))</formula>
    </cfRule>
    <cfRule type="containsText" dxfId="3259" priority="3293" operator="containsText" text="Not yet due">
      <formula>NOT(ISERROR(SEARCH("Not yet due",E44)))</formula>
    </cfRule>
    <cfRule type="containsText" dxfId="3258" priority="3294" operator="containsText" text="Completed Behind Schedule">
      <formula>NOT(ISERROR(SEARCH("Completed Behind Schedule",E44)))</formula>
    </cfRule>
    <cfRule type="containsText" dxfId="3257" priority="3295" operator="containsText" text="Off Target">
      <formula>NOT(ISERROR(SEARCH("Off Target",E44)))</formula>
    </cfRule>
    <cfRule type="containsText" dxfId="3256" priority="3296" operator="containsText" text="In Danger of Falling Behind Target">
      <formula>NOT(ISERROR(SEARCH("In Danger of Falling Behind Target",E44)))</formula>
    </cfRule>
    <cfRule type="containsText" dxfId="3255" priority="3297" operator="containsText" text="On Track to be Achieved">
      <formula>NOT(ISERROR(SEARCH("On Track to be Achieved",E44)))</formula>
    </cfRule>
    <cfRule type="containsText" dxfId="3254" priority="3298" operator="containsText" text="Fully Achieved">
      <formula>NOT(ISERROR(SEARCH("Fully Achieved",E44)))</formula>
    </cfRule>
    <cfRule type="containsText" dxfId="3253" priority="3299" operator="containsText" text="Update not Provided">
      <formula>NOT(ISERROR(SEARCH("Update not Provided",E44)))</formula>
    </cfRule>
    <cfRule type="containsText" dxfId="3252" priority="3300" operator="containsText" text="Not yet due">
      <formula>NOT(ISERROR(SEARCH("Not yet due",E44)))</formula>
    </cfRule>
    <cfRule type="containsText" dxfId="3251" priority="3301" operator="containsText" text="Completed Behind Schedule">
      <formula>NOT(ISERROR(SEARCH("Completed Behind Schedule",E44)))</formula>
    </cfRule>
    <cfRule type="containsText" dxfId="3250" priority="3302" operator="containsText" text="Off Target">
      <formula>NOT(ISERROR(SEARCH("Off Target",E44)))</formula>
    </cfRule>
    <cfRule type="containsText" dxfId="3249" priority="3303" operator="containsText" text="In Danger of Falling Behind Target">
      <formula>NOT(ISERROR(SEARCH("In Danger of Falling Behind Target",E44)))</formula>
    </cfRule>
    <cfRule type="containsText" dxfId="3248" priority="3304" operator="containsText" text="On Track to be Achieved">
      <formula>NOT(ISERROR(SEARCH("On Track to be Achieved",E44)))</formula>
    </cfRule>
    <cfRule type="containsText" dxfId="3247" priority="3305" operator="containsText" text="Fully Achieved">
      <formula>NOT(ISERROR(SEARCH("Fully Achieved",E44)))</formula>
    </cfRule>
    <cfRule type="containsText" dxfId="3246" priority="3306" operator="containsText" text="Fully Achieved">
      <formula>NOT(ISERROR(SEARCH("Fully Achieved",E44)))</formula>
    </cfRule>
    <cfRule type="containsText" dxfId="3245" priority="3307" operator="containsText" text="Fully Achieved">
      <formula>NOT(ISERROR(SEARCH("Fully Achieved",E44)))</formula>
    </cfRule>
    <cfRule type="containsText" dxfId="3244" priority="3308" operator="containsText" text="Deferred">
      <formula>NOT(ISERROR(SEARCH("Deferred",E44)))</formula>
    </cfRule>
    <cfRule type="containsText" dxfId="3243" priority="3309" operator="containsText" text="Deleted">
      <formula>NOT(ISERROR(SEARCH("Deleted",E44)))</formula>
    </cfRule>
    <cfRule type="containsText" dxfId="3242" priority="3310" operator="containsText" text="In Danger of Falling Behind Target">
      <formula>NOT(ISERROR(SEARCH("In Danger of Falling Behind Target",E44)))</formula>
    </cfRule>
    <cfRule type="containsText" dxfId="3241" priority="3311" operator="containsText" text="Not yet due">
      <formula>NOT(ISERROR(SEARCH("Not yet due",E44)))</formula>
    </cfRule>
    <cfRule type="containsText" dxfId="3240" priority="3312" operator="containsText" text="Update not Provided">
      <formula>NOT(ISERROR(SEARCH("Update not Provided",E44)))</formula>
    </cfRule>
  </conditionalFormatting>
  <conditionalFormatting sqref="E49:E50">
    <cfRule type="containsText" dxfId="3239" priority="3241" operator="containsText" text="On track to be achieved">
      <formula>NOT(ISERROR(SEARCH("On track to be achieved",E49)))</formula>
    </cfRule>
    <cfRule type="containsText" dxfId="3238" priority="3242" operator="containsText" text="Deferred">
      <formula>NOT(ISERROR(SEARCH("Deferred",E49)))</formula>
    </cfRule>
    <cfRule type="containsText" dxfId="3237" priority="3243" operator="containsText" text="Deleted">
      <formula>NOT(ISERROR(SEARCH("Deleted",E49)))</formula>
    </cfRule>
    <cfRule type="containsText" dxfId="3236" priority="3244" operator="containsText" text="In Danger of Falling Behind Target">
      <formula>NOT(ISERROR(SEARCH("In Danger of Falling Behind Target",E49)))</formula>
    </cfRule>
    <cfRule type="containsText" dxfId="3235" priority="3245" operator="containsText" text="Not yet due">
      <formula>NOT(ISERROR(SEARCH("Not yet due",E49)))</formula>
    </cfRule>
    <cfRule type="containsText" dxfId="3234" priority="3246" operator="containsText" text="Update not Provided">
      <formula>NOT(ISERROR(SEARCH("Update not Provided",E49)))</formula>
    </cfRule>
    <cfRule type="containsText" dxfId="3233" priority="3247" operator="containsText" text="Not yet due">
      <formula>NOT(ISERROR(SEARCH("Not yet due",E49)))</formula>
    </cfRule>
    <cfRule type="containsText" dxfId="3232" priority="3248" operator="containsText" text="Completed Behind Schedule">
      <formula>NOT(ISERROR(SEARCH("Completed Behind Schedule",E49)))</formula>
    </cfRule>
    <cfRule type="containsText" dxfId="3231" priority="3249" operator="containsText" text="Off Target">
      <formula>NOT(ISERROR(SEARCH("Off Target",E49)))</formula>
    </cfRule>
    <cfRule type="containsText" dxfId="3230" priority="3250" operator="containsText" text="On Track to be Achieved">
      <formula>NOT(ISERROR(SEARCH("On Track to be Achieved",E49)))</formula>
    </cfRule>
    <cfRule type="containsText" dxfId="3229" priority="3251" operator="containsText" text="Fully Achieved">
      <formula>NOT(ISERROR(SEARCH("Fully Achieved",E49)))</formula>
    </cfRule>
    <cfRule type="containsText" dxfId="3228" priority="3252" operator="containsText" text="Not yet due">
      <formula>NOT(ISERROR(SEARCH("Not yet due",E49)))</formula>
    </cfRule>
    <cfRule type="containsText" dxfId="3227" priority="3253" operator="containsText" text="Not Yet Due">
      <formula>NOT(ISERROR(SEARCH("Not Yet Due",E49)))</formula>
    </cfRule>
    <cfRule type="containsText" dxfId="3226" priority="3254" operator="containsText" text="Deferred">
      <formula>NOT(ISERROR(SEARCH("Deferred",E49)))</formula>
    </cfRule>
    <cfRule type="containsText" dxfId="3225" priority="3255" operator="containsText" text="Deleted">
      <formula>NOT(ISERROR(SEARCH("Deleted",E49)))</formula>
    </cfRule>
    <cfRule type="containsText" dxfId="3224" priority="3256" operator="containsText" text="In Danger of Falling Behind Target">
      <formula>NOT(ISERROR(SEARCH("In Danger of Falling Behind Target",E49)))</formula>
    </cfRule>
    <cfRule type="containsText" dxfId="3223" priority="3257" operator="containsText" text="Not yet due">
      <formula>NOT(ISERROR(SEARCH("Not yet due",E49)))</formula>
    </cfRule>
    <cfRule type="containsText" dxfId="3222" priority="3258" operator="containsText" text="Completed Behind Schedule">
      <formula>NOT(ISERROR(SEARCH("Completed Behind Schedule",E49)))</formula>
    </cfRule>
    <cfRule type="containsText" dxfId="3221" priority="3259" operator="containsText" text="Off Target">
      <formula>NOT(ISERROR(SEARCH("Off Target",E49)))</formula>
    </cfRule>
    <cfRule type="containsText" dxfId="3220" priority="3260" operator="containsText" text="In Danger of Falling Behind Target">
      <formula>NOT(ISERROR(SEARCH("In Danger of Falling Behind Target",E49)))</formula>
    </cfRule>
    <cfRule type="containsText" dxfId="3219" priority="3261" operator="containsText" text="On Track to be Achieved">
      <formula>NOT(ISERROR(SEARCH("On Track to be Achieved",E49)))</formula>
    </cfRule>
    <cfRule type="containsText" dxfId="3218" priority="3262" operator="containsText" text="Fully Achieved">
      <formula>NOT(ISERROR(SEARCH("Fully Achieved",E49)))</formula>
    </cfRule>
    <cfRule type="containsText" dxfId="3217" priority="3263" operator="containsText" text="Update not Provided">
      <formula>NOT(ISERROR(SEARCH("Update not Provided",E49)))</formula>
    </cfRule>
    <cfRule type="containsText" dxfId="3216" priority="3264" operator="containsText" text="Not yet due">
      <formula>NOT(ISERROR(SEARCH("Not yet due",E49)))</formula>
    </cfRule>
    <cfRule type="containsText" dxfId="3215" priority="3265" operator="containsText" text="Completed Behind Schedule">
      <formula>NOT(ISERROR(SEARCH("Completed Behind Schedule",E49)))</formula>
    </cfRule>
    <cfRule type="containsText" dxfId="3214" priority="3266" operator="containsText" text="Off Target">
      <formula>NOT(ISERROR(SEARCH("Off Target",E49)))</formula>
    </cfRule>
    <cfRule type="containsText" dxfId="3213" priority="3267" operator="containsText" text="In Danger of Falling Behind Target">
      <formula>NOT(ISERROR(SEARCH("In Danger of Falling Behind Target",E49)))</formula>
    </cfRule>
    <cfRule type="containsText" dxfId="3212" priority="3268" operator="containsText" text="On Track to be Achieved">
      <formula>NOT(ISERROR(SEARCH("On Track to be Achieved",E49)))</formula>
    </cfRule>
    <cfRule type="containsText" dxfId="3211" priority="3269" operator="containsText" text="Fully Achieved">
      <formula>NOT(ISERROR(SEARCH("Fully Achieved",E49)))</formula>
    </cfRule>
    <cfRule type="containsText" dxfId="3210" priority="3270" operator="containsText" text="Fully Achieved">
      <formula>NOT(ISERROR(SEARCH("Fully Achieved",E49)))</formula>
    </cfRule>
    <cfRule type="containsText" dxfId="3209" priority="3271" operator="containsText" text="Fully Achieved">
      <formula>NOT(ISERROR(SEARCH("Fully Achieved",E49)))</formula>
    </cfRule>
    <cfRule type="containsText" dxfId="3208" priority="3272" operator="containsText" text="Deferred">
      <formula>NOT(ISERROR(SEARCH("Deferred",E49)))</formula>
    </cfRule>
    <cfRule type="containsText" dxfId="3207" priority="3273" operator="containsText" text="Deleted">
      <formula>NOT(ISERROR(SEARCH("Deleted",E49)))</formula>
    </cfRule>
    <cfRule type="containsText" dxfId="3206" priority="3274" operator="containsText" text="In Danger of Falling Behind Target">
      <formula>NOT(ISERROR(SEARCH("In Danger of Falling Behind Target",E49)))</formula>
    </cfRule>
    <cfRule type="containsText" dxfId="3205" priority="3275" operator="containsText" text="Not yet due">
      <formula>NOT(ISERROR(SEARCH("Not yet due",E49)))</formula>
    </cfRule>
    <cfRule type="containsText" dxfId="3204" priority="3276" operator="containsText" text="Update not Provided">
      <formula>NOT(ISERROR(SEARCH("Update not Provided",E49)))</formula>
    </cfRule>
  </conditionalFormatting>
  <conditionalFormatting sqref="E52:E54">
    <cfRule type="containsText" dxfId="3203" priority="3205" operator="containsText" text="On track to be achieved">
      <formula>NOT(ISERROR(SEARCH("On track to be achieved",E52)))</formula>
    </cfRule>
    <cfRule type="containsText" dxfId="3202" priority="3206" operator="containsText" text="Deferred">
      <formula>NOT(ISERROR(SEARCH("Deferred",E52)))</formula>
    </cfRule>
    <cfRule type="containsText" dxfId="3201" priority="3207" operator="containsText" text="Deleted">
      <formula>NOT(ISERROR(SEARCH("Deleted",E52)))</formula>
    </cfRule>
    <cfRule type="containsText" dxfId="3200" priority="3208" operator="containsText" text="In Danger of Falling Behind Target">
      <formula>NOT(ISERROR(SEARCH("In Danger of Falling Behind Target",E52)))</formula>
    </cfRule>
    <cfRule type="containsText" dxfId="3199" priority="3209" operator="containsText" text="Not yet due">
      <formula>NOT(ISERROR(SEARCH("Not yet due",E52)))</formula>
    </cfRule>
    <cfRule type="containsText" dxfId="3198" priority="3210" operator="containsText" text="Update not Provided">
      <formula>NOT(ISERROR(SEARCH("Update not Provided",E52)))</formula>
    </cfRule>
    <cfRule type="containsText" dxfId="3197" priority="3211" operator="containsText" text="Not yet due">
      <formula>NOT(ISERROR(SEARCH("Not yet due",E52)))</formula>
    </cfRule>
    <cfRule type="containsText" dxfId="3196" priority="3212" operator="containsText" text="Completed Behind Schedule">
      <formula>NOT(ISERROR(SEARCH("Completed Behind Schedule",E52)))</formula>
    </cfRule>
    <cfRule type="containsText" dxfId="3195" priority="3213" operator="containsText" text="Off Target">
      <formula>NOT(ISERROR(SEARCH("Off Target",E52)))</formula>
    </cfRule>
    <cfRule type="containsText" dxfId="3194" priority="3214" operator="containsText" text="On Track to be Achieved">
      <formula>NOT(ISERROR(SEARCH("On Track to be Achieved",E52)))</formula>
    </cfRule>
    <cfRule type="containsText" dxfId="3193" priority="3215" operator="containsText" text="Fully Achieved">
      <formula>NOT(ISERROR(SEARCH("Fully Achieved",E52)))</formula>
    </cfRule>
    <cfRule type="containsText" dxfId="3192" priority="3216" operator="containsText" text="Not yet due">
      <formula>NOT(ISERROR(SEARCH("Not yet due",E52)))</formula>
    </cfRule>
    <cfRule type="containsText" dxfId="3191" priority="3217" operator="containsText" text="Not Yet Due">
      <formula>NOT(ISERROR(SEARCH("Not Yet Due",E52)))</formula>
    </cfRule>
    <cfRule type="containsText" dxfId="3190" priority="3218" operator="containsText" text="Deferred">
      <formula>NOT(ISERROR(SEARCH("Deferred",E52)))</formula>
    </cfRule>
    <cfRule type="containsText" dxfId="3189" priority="3219" operator="containsText" text="Deleted">
      <formula>NOT(ISERROR(SEARCH("Deleted",E52)))</formula>
    </cfRule>
    <cfRule type="containsText" dxfId="3188" priority="3220" operator="containsText" text="In Danger of Falling Behind Target">
      <formula>NOT(ISERROR(SEARCH("In Danger of Falling Behind Target",E52)))</formula>
    </cfRule>
    <cfRule type="containsText" dxfId="3187" priority="3221" operator="containsText" text="Not yet due">
      <formula>NOT(ISERROR(SEARCH("Not yet due",E52)))</formula>
    </cfRule>
    <cfRule type="containsText" dxfId="3186" priority="3222" operator="containsText" text="Completed Behind Schedule">
      <formula>NOT(ISERROR(SEARCH("Completed Behind Schedule",E52)))</formula>
    </cfRule>
    <cfRule type="containsText" dxfId="3185" priority="3223" operator="containsText" text="Off Target">
      <formula>NOT(ISERROR(SEARCH("Off Target",E52)))</formula>
    </cfRule>
    <cfRule type="containsText" dxfId="3184" priority="3224" operator="containsText" text="In Danger of Falling Behind Target">
      <formula>NOT(ISERROR(SEARCH("In Danger of Falling Behind Target",E52)))</formula>
    </cfRule>
    <cfRule type="containsText" dxfId="3183" priority="3225" operator="containsText" text="On Track to be Achieved">
      <formula>NOT(ISERROR(SEARCH("On Track to be Achieved",E52)))</formula>
    </cfRule>
    <cfRule type="containsText" dxfId="3182" priority="3226" operator="containsText" text="Fully Achieved">
      <formula>NOT(ISERROR(SEARCH("Fully Achieved",E52)))</formula>
    </cfRule>
    <cfRule type="containsText" dxfId="3181" priority="3227" operator="containsText" text="Update not Provided">
      <formula>NOT(ISERROR(SEARCH("Update not Provided",E52)))</formula>
    </cfRule>
    <cfRule type="containsText" dxfId="3180" priority="3228" operator="containsText" text="Not yet due">
      <formula>NOT(ISERROR(SEARCH("Not yet due",E52)))</formula>
    </cfRule>
    <cfRule type="containsText" dxfId="3179" priority="3229" operator="containsText" text="Completed Behind Schedule">
      <formula>NOT(ISERROR(SEARCH("Completed Behind Schedule",E52)))</formula>
    </cfRule>
    <cfRule type="containsText" dxfId="3178" priority="3230" operator="containsText" text="Off Target">
      <formula>NOT(ISERROR(SEARCH("Off Target",E52)))</formula>
    </cfRule>
    <cfRule type="containsText" dxfId="3177" priority="3231" operator="containsText" text="In Danger of Falling Behind Target">
      <formula>NOT(ISERROR(SEARCH("In Danger of Falling Behind Target",E52)))</formula>
    </cfRule>
    <cfRule type="containsText" dxfId="3176" priority="3232" operator="containsText" text="On Track to be Achieved">
      <formula>NOT(ISERROR(SEARCH("On Track to be Achieved",E52)))</formula>
    </cfRule>
    <cfRule type="containsText" dxfId="3175" priority="3233" operator="containsText" text="Fully Achieved">
      <formula>NOT(ISERROR(SEARCH("Fully Achieved",E52)))</formula>
    </cfRule>
    <cfRule type="containsText" dxfId="3174" priority="3234" operator="containsText" text="Fully Achieved">
      <formula>NOT(ISERROR(SEARCH("Fully Achieved",E52)))</formula>
    </cfRule>
    <cfRule type="containsText" dxfId="3173" priority="3235" operator="containsText" text="Fully Achieved">
      <formula>NOT(ISERROR(SEARCH("Fully Achieved",E52)))</formula>
    </cfRule>
    <cfRule type="containsText" dxfId="3172" priority="3236" operator="containsText" text="Deferred">
      <formula>NOT(ISERROR(SEARCH("Deferred",E52)))</formula>
    </cfRule>
    <cfRule type="containsText" dxfId="3171" priority="3237" operator="containsText" text="Deleted">
      <formula>NOT(ISERROR(SEARCH("Deleted",E52)))</formula>
    </cfRule>
    <cfRule type="containsText" dxfId="3170" priority="3238" operator="containsText" text="In Danger of Falling Behind Target">
      <formula>NOT(ISERROR(SEARCH("In Danger of Falling Behind Target",E52)))</formula>
    </cfRule>
    <cfRule type="containsText" dxfId="3169" priority="3239" operator="containsText" text="Not yet due">
      <formula>NOT(ISERROR(SEARCH("Not yet due",E52)))</formula>
    </cfRule>
    <cfRule type="containsText" dxfId="3168" priority="3240" operator="containsText" text="Update not Provided">
      <formula>NOT(ISERROR(SEARCH("Update not Provided",E52)))</formula>
    </cfRule>
  </conditionalFormatting>
  <conditionalFormatting sqref="E56:E61">
    <cfRule type="containsText" dxfId="3167" priority="3169" operator="containsText" text="On track to be achieved">
      <formula>NOT(ISERROR(SEARCH("On track to be achieved",E56)))</formula>
    </cfRule>
    <cfRule type="containsText" dxfId="3166" priority="3170" operator="containsText" text="Deferred">
      <formula>NOT(ISERROR(SEARCH("Deferred",E56)))</formula>
    </cfRule>
    <cfRule type="containsText" dxfId="3165" priority="3171" operator="containsText" text="Deleted">
      <formula>NOT(ISERROR(SEARCH("Deleted",E56)))</formula>
    </cfRule>
    <cfRule type="containsText" dxfId="3164" priority="3172" operator="containsText" text="In Danger of Falling Behind Target">
      <formula>NOT(ISERROR(SEARCH("In Danger of Falling Behind Target",E56)))</formula>
    </cfRule>
    <cfRule type="containsText" dxfId="3163" priority="3173" operator="containsText" text="Not yet due">
      <formula>NOT(ISERROR(SEARCH("Not yet due",E56)))</formula>
    </cfRule>
    <cfRule type="containsText" dxfId="3162" priority="3174" operator="containsText" text="Update not Provided">
      <formula>NOT(ISERROR(SEARCH("Update not Provided",E56)))</formula>
    </cfRule>
    <cfRule type="containsText" dxfId="3161" priority="3175" operator="containsText" text="Not yet due">
      <formula>NOT(ISERROR(SEARCH("Not yet due",E56)))</formula>
    </cfRule>
    <cfRule type="containsText" dxfId="3160" priority="3176" operator="containsText" text="Completed Behind Schedule">
      <formula>NOT(ISERROR(SEARCH("Completed Behind Schedule",E56)))</formula>
    </cfRule>
    <cfRule type="containsText" dxfId="3159" priority="3177" operator="containsText" text="Off Target">
      <formula>NOT(ISERROR(SEARCH("Off Target",E56)))</formula>
    </cfRule>
    <cfRule type="containsText" dxfId="3158" priority="3178" operator="containsText" text="On Track to be Achieved">
      <formula>NOT(ISERROR(SEARCH("On Track to be Achieved",E56)))</formula>
    </cfRule>
    <cfRule type="containsText" dxfId="3157" priority="3179" operator="containsText" text="Fully Achieved">
      <formula>NOT(ISERROR(SEARCH("Fully Achieved",E56)))</formula>
    </cfRule>
    <cfRule type="containsText" dxfId="3156" priority="3180" operator="containsText" text="Not yet due">
      <formula>NOT(ISERROR(SEARCH("Not yet due",E56)))</formula>
    </cfRule>
    <cfRule type="containsText" dxfId="3155" priority="3181" operator="containsText" text="Not Yet Due">
      <formula>NOT(ISERROR(SEARCH("Not Yet Due",E56)))</formula>
    </cfRule>
    <cfRule type="containsText" dxfId="3154" priority="3182" operator="containsText" text="Deferred">
      <formula>NOT(ISERROR(SEARCH("Deferred",E56)))</formula>
    </cfRule>
    <cfRule type="containsText" dxfId="3153" priority="3183" operator="containsText" text="Deleted">
      <formula>NOT(ISERROR(SEARCH("Deleted",E56)))</formula>
    </cfRule>
    <cfRule type="containsText" dxfId="3152" priority="3184" operator="containsText" text="In Danger of Falling Behind Target">
      <formula>NOT(ISERROR(SEARCH("In Danger of Falling Behind Target",E56)))</formula>
    </cfRule>
    <cfRule type="containsText" dxfId="3151" priority="3185" operator="containsText" text="Not yet due">
      <formula>NOT(ISERROR(SEARCH("Not yet due",E56)))</formula>
    </cfRule>
    <cfRule type="containsText" dxfId="3150" priority="3186" operator="containsText" text="Completed Behind Schedule">
      <formula>NOT(ISERROR(SEARCH("Completed Behind Schedule",E56)))</formula>
    </cfRule>
    <cfRule type="containsText" dxfId="3149" priority="3187" operator="containsText" text="Off Target">
      <formula>NOT(ISERROR(SEARCH("Off Target",E56)))</formula>
    </cfRule>
    <cfRule type="containsText" dxfId="3148" priority="3188" operator="containsText" text="In Danger of Falling Behind Target">
      <formula>NOT(ISERROR(SEARCH("In Danger of Falling Behind Target",E56)))</formula>
    </cfRule>
    <cfRule type="containsText" dxfId="3147" priority="3189" operator="containsText" text="On Track to be Achieved">
      <formula>NOT(ISERROR(SEARCH("On Track to be Achieved",E56)))</formula>
    </cfRule>
    <cfRule type="containsText" dxfId="3146" priority="3190" operator="containsText" text="Fully Achieved">
      <formula>NOT(ISERROR(SEARCH("Fully Achieved",E56)))</formula>
    </cfRule>
    <cfRule type="containsText" dxfId="3145" priority="3191" operator="containsText" text="Update not Provided">
      <formula>NOT(ISERROR(SEARCH("Update not Provided",E56)))</formula>
    </cfRule>
    <cfRule type="containsText" dxfId="3144" priority="3192" operator="containsText" text="Not yet due">
      <formula>NOT(ISERROR(SEARCH("Not yet due",E56)))</formula>
    </cfRule>
    <cfRule type="containsText" dxfId="3143" priority="3193" operator="containsText" text="Completed Behind Schedule">
      <formula>NOT(ISERROR(SEARCH("Completed Behind Schedule",E56)))</formula>
    </cfRule>
    <cfRule type="containsText" dxfId="3142" priority="3194" operator="containsText" text="Off Target">
      <formula>NOT(ISERROR(SEARCH("Off Target",E56)))</formula>
    </cfRule>
    <cfRule type="containsText" dxfId="3141" priority="3195" operator="containsText" text="In Danger of Falling Behind Target">
      <formula>NOT(ISERROR(SEARCH("In Danger of Falling Behind Target",E56)))</formula>
    </cfRule>
    <cfRule type="containsText" dxfId="3140" priority="3196" operator="containsText" text="On Track to be Achieved">
      <formula>NOT(ISERROR(SEARCH("On Track to be Achieved",E56)))</formula>
    </cfRule>
    <cfRule type="containsText" dxfId="3139" priority="3197" operator="containsText" text="Fully Achieved">
      <formula>NOT(ISERROR(SEARCH("Fully Achieved",E56)))</formula>
    </cfRule>
    <cfRule type="containsText" dxfId="3138" priority="3198" operator="containsText" text="Fully Achieved">
      <formula>NOT(ISERROR(SEARCH("Fully Achieved",E56)))</formula>
    </cfRule>
    <cfRule type="containsText" dxfId="3137" priority="3199" operator="containsText" text="Fully Achieved">
      <formula>NOT(ISERROR(SEARCH("Fully Achieved",E56)))</formula>
    </cfRule>
    <cfRule type="containsText" dxfId="3136" priority="3200" operator="containsText" text="Deferred">
      <formula>NOT(ISERROR(SEARCH("Deferred",E56)))</formula>
    </cfRule>
    <cfRule type="containsText" dxfId="3135" priority="3201" operator="containsText" text="Deleted">
      <formula>NOT(ISERROR(SEARCH("Deleted",E56)))</formula>
    </cfRule>
    <cfRule type="containsText" dxfId="3134" priority="3202" operator="containsText" text="In Danger of Falling Behind Target">
      <formula>NOT(ISERROR(SEARCH("In Danger of Falling Behind Target",E56)))</formula>
    </cfRule>
    <cfRule type="containsText" dxfId="3133" priority="3203" operator="containsText" text="Not yet due">
      <formula>NOT(ISERROR(SEARCH("Not yet due",E56)))</formula>
    </cfRule>
    <cfRule type="containsText" dxfId="3132" priority="3204" operator="containsText" text="Update not Provided">
      <formula>NOT(ISERROR(SEARCH("Update not Provided",E56)))</formula>
    </cfRule>
  </conditionalFormatting>
  <conditionalFormatting sqref="E64:E70">
    <cfRule type="containsText" dxfId="3131" priority="3133" operator="containsText" text="On track to be achieved">
      <formula>NOT(ISERROR(SEARCH("On track to be achieved",E64)))</formula>
    </cfRule>
    <cfRule type="containsText" dxfId="3130" priority="3134" operator="containsText" text="Deferred">
      <formula>NOT(ISERROR(SEARCH("Deferred",E64)))</formula>
    </cfRule>
    <cfRule type="containsText" dxfId="3129" priority="3135" operator="containsText" text="Deleted">
      <formula>NOT(ISERROR(SEARCH("Deleted",E64)))</formula>
    </cfRule>
    <cfRule type="containsText" dxfId="3128" priority="3136" operator="containsText" text="In Danger of Falling Behind Target">
      <formula>NOT(ISERROR(SEARCH("In Danger of Falling Behind Target",E64)))</formula>
    </cfRule>
    <cfRule type="containsText" dxfId="3127" priority="3137" operator="containsText" text="Not yet due">
      <formula>NOT(ISERROR(SEARCH("Not yet due",E64)))</formula>
    </cfRule>
    <cfRule type="containsText" dxfId="3126" priority="3138" operator="containsText" text="Update not Provided">
      <formula>NOT(ISERROR(SEARCH("Update not Provided",E64)))</formula>
    </cfRule>
    <cfRule type="containsText" dxfId="3125" priority="3139" operator="containsText" text="Not yet due">
      <formula>NOT(ISERROR(SEARCH("Not yet due",E64)))</formula>
    </cfRule>
    <cfRule type="containsText" dxfId="3124" priority="3140" operator="containsText" text="Completed Behind Schedule">
      <formula>NOT(ISERROR(SEARCH("Completed Behind Schedule",E64)))</formula>
    </cfRule>
    <cfRule type="containsText" dxfId="3123" priority="3141" operator="containsText" text="Off Target">
      <formula>NOT(ISERROR(SEARCH("Off Target",E64)))</formula>
    </cfRule>
    <cfRule type="containsText" dxfId="3122" priority="3142" operator="containsText" text="On Track to be Achieved">
      <formula>NOT(ISERROR(SEARCH("On Track to be Achieved",E64)))</formula>
    </cfRule>
    <cfRule type="containsText" dxfId="3121" priority="3143" operator="containsText" text="Fully Achieved">
      <formula>NOT(ISERROR(SEARCH("Fully Achieved",E64)))</formula>
    </cfRule>
    <cfRule type="containsText" dxfId="3120" priority="3144" operator="containsText" text="Not yet due">
      <formula>NOT(ISERROR(SEARCH("Not yet due",E64)))</formula>
    </cfRule>
    <cfRule type="containsText" dxfId="3119" priority="3145" operator="containsText" text="Not Yet Due">
      <formula>NOT(ISERROR(SEARCH("Not Yet Due",E64)))</formula>
    </cfRule>
    <cfRule type="containsText" dxfId="3118" priority="3146" operator="containsText" text="Deferred">
      <formula>NOT(ISERROR(SEARCH("Deferred",E64)))</formula>
    </cfRule>
    <cfRule type="containsText" dxfId="3117" priority="3147" operator="containsText" text="Deleted">
      <formula>NOT(ISERROR(SEARCH("Deleted",E64)))</formula>
    </cfRule>
    <cfRule type="containsText" dxfId="3116" priority="3148" operator="containsText" text="In Danger of Falling Behind Target">
      <formula>NOT(ISERROR(SEARCH("In Danger of Falling Behind Target",E64)))</formula>
    </cfRule>
    <cfRule type="containsText" dxfId="3115" priority="3149" operator="containsText" text="Not yet due">
      <formula>NOT(ISERROR(SEARCH("Not yet due",E64)))</formula>
    </cfRule>
    <cfRule type="containsText" dxfId="3114" priority="3150" operator="containsText" text="Completed Behind Schedule">
      <formula>NOT(ISERROR(SEARCH("Completed Behind Schedule",E64)))</formula>
    </cfRule>
    <cfRule type="containsText" dxfId="3113" priority="3151" operator="containsText" text="Off Target">
      <formula>NOT(ISERROR(SEARCH("Off Target",E64)))</formula>
    </cfRule>
    <cfRule type="containsText" dxfId="3112" priority="3152" operator="containsText" text="In Danger of Falling Behind Target">
      <formula>NOT(ISERROR(SEARCH("In Danger of Falling Behind Target",E64)))</formula>
    </cfRule>
    <cfRule type="containsText" dxfId="3111" priority="3153" operator="containsText" text="On Track to be Achieved">
      <formula>NOT(ISERROR(SEARCH("On Track to be Achieved",E64)))</formula>
    </cfRule>
    <cfRule type="containsText" dxfId="3110" priority="3154" operator="containsText" text="Fully Achieved">
      <formula>NOT(ISERROR(SEARCH("Fully Achieved",E64)))</formula>
    </cfRule>
    <cfRule type="containsText" dxfId="3109" priority="3155" operator="containsText" text="Update not Provided">
      <formula>NOT(ISERROR(SEARCH("Update not Provided",E64)))</formula>
    </cfRule>
    <cfRule type="containsText" dxfId="3108" priority="3156" operator="containsText" text="Not yet due">
      <formula>NOT(ISERROR(SEARCH("Not yet due",E64)))</formula>
    </cfRule>
    <cfRule type="containsText" dxfId="3107" priority="3157" operator="containsText" text="Completed Behind Schedule">
      <formula>NOT(ISERROR(SEARCH("Completed Behind Schedule",E64)))</formula>
    </cfRule>
    <cfRule type="containsText" dxfId="3106" priority="3158" operator="containsText" text="Off Target">
      <formula>NOT(ISERROR(SEARCH("Off Target",E64)))</formula>
    </cfRule>
    <cfRule type="containsText" dxfId="3105" priority="3159" operator="containsText" text="In Danger of Falling Behind Target">
      <formula>NOT(ISERROR(SEARCH("In Danger of Falling Behind Target",E64)))</formula>
    </cfRule>
    <cfRule type="containsText" dxfId="3104" priority="3160" operator="containsText" text="On Track to be Achieved">
      <formula>NOT(ISERROR(SEARCH("On Track to be Achieved",E64)))</formula>
    </cfRule>
    <cfRule type="containsText" dxfId="3103" priority="3161" operator="containsText" text="Fully Achieved">
      <formula>NOT(ISERROR(SEARCH("Fully Achieved",E64)))</formula>
    </cfRule>
    <cfRule type="containsText" dxfId="3102" priority="3162" operator="containsText" text="Fully Achieved">
      <formula>NOT(ISERROR(SEARCH("Fully Achieved",E64)))</formula>
    </cfRule>
    <cfRule type="containsText" dxfId="3101" priority="3163" operator="containsText" text="Fully Achieved">
      <formula>NOT(ISERROR(SEARCH("Fully Achieved",E64)))</formula>
    </cfRule>
    <cfRule type="containsText" dxfId="3100" priority="3164" operator="containsText" text="Deferred">
      <formula>NOT(ISERROR(SEARCH("Deferred",E64)))</formula>
    </cfRule>
    <cfRule type="containsText" dxfId="3099" priority="3165" operator="containsText" text="Deleted">
      <formula>NOT(ISERROR(SEARCH("Deleted",E64)))</formula>
    </cfRule>
    <cfRule type="containsText" dxfId="3098" priority="3166" operator="containsText" text="In Danger of Falling Behind Target">
      <formula>NOT(ISERROR(SEARCH("In Danger of Falling Behind Target",E64)))</formula>
    </cfRule>
    <cfRule type="containsText" dxfId="3097" priority="3167" operator="containsText" text="Not yet due">
      <formula>NOT(ISERROR(SEARCH("Not yet due",E64)))</formula>
    </cfRule>
    <cfRule type="containsText" dxfId="3096" priority="3168" operator="containsText" text="Update not Provided">
      <formula>NOT(ISERROR(SEARCH("Update not Provided",E64)))</formula>
    </cfRule>
  </conditionalFormatting>
  <conditionalFormatting sqref="E75">
    <cfRule type="containsText" dxfId="3095" priority="3097" operator="containsText" text="On track to be achieved">
      <formula>NOT(ISERROR(SEARCH("On track to be achieved",E75)))</formula>
    </cfRule>
    <cfRule type="containsText" dxfId="3094" priority="3098" operator="containsText" text="Deferred">
      <formula>NOT(ISERROR(SEARCH("Deferred",E75)))</formula>
    </cfRule>
    <cfRule type="containsText" dxfId="3093" priority="3099" operator="containsText" text="Deleted">
      <formula>NOT(ISERROR(SEARCH("Deleted",E75)))</formula>
    </cfRule>
    <cfRule type="containsText" dxfId="3092" priority="3100" operator="containsText" text="In Danger of Falling Behind Target">
      <formula>NOT(ISERROR(SEARCH("In Danger of Falling Behind Target",E75)))</formula>
    </cfRule>
    <cfRule type="containsText" dxfId="3091" priority="3101" operator="containsText" text="Not yet due">
      <formula>NOT(ISERROR(SEARCH("Not yet due",E75)))</formula>
    </cfRule>
    <cfRule type="containsText" dxfId="3090" priority="3102" operator="containsText" text="Update not Provided">
      <formula>NOT(ISERROR(SEARCH("Update not Provided",E75)))</formula>
    </cfRule>
    <cfRule type="containsText" dxfId="3089" priority="3103" operator="containsText" text="Not yet due">
      <formula>NOT(ISERROR(SEARCH("Not yet due",E75)))</formula>
    </cfRule>
    <cfRule type="containsText" dxfId="3088" priority="3104" operator="containsText" text="Completed Behind Schedule">
      <formula>NOT(ISERROR(SEARCH("Completed Behind Schedule",E75)))</formula>
    </cfRule>
    <cfRule type="containsText" dxfId="3087" priority="3105" operator="containsText" text="Off Target">
      <formula>NOT(ISERROR(SEARCH("Off Target",E75)))</formula>
    </cfRule>
    <cfRule type="containsText" dxfId="3086" priority="3106" operator="containsText" text="On Track to be Achieved">
      <formula>NOT(ISERROR(SEARCH("On Track to be Achieved",E75)))</formula>
    </cfRule>
    <cfRule type="containsText" dxfId="3085" priority="3107" operator="containsText" text="Fully Achieved">
      <formula>NOT(ISERROR(SEARCH("Fully Achieved",E75)))</formula>
    </cfRule>
    <cfRule type="containsText" dxfId="3084" priority="3108" operator="containsText" text="Not yet due">
      <formula>NOT(ISERROR(SEARCH("Not yet due",E75)))</formula>
    </cfRule>
    <cfRule type="containsText" dxfId="3083" priority="3109" operator="containsText" text="Not Yet Due">
      <formula>NOT(ISERROR(SEARCH("Not Yet Due",E75)))</formula>
    </cfRule>
    <cfRule type="containsText" dxfId="3082" priority="3110" operator="containsText" text="Deferred">
      <formula>NOT(ISERROR(SEARCH("Deferred",E75)))</formula>
    </cfRule>
    <cfRule type="containsText" dxfId="3081" priority="3111" operator="containsText" text="Deleted">
      <formula>NOT(ISERROR(SEARCH("Deleted",E75)))</formula>
    </cfRule>
    <cfRule type="containsText" dxfId="3080" priority="3112" operator="containsText" text="In Danger of Falling Behind Target">
      <formula>NOT(ISERROR(SEARCH("In Danger of Falling Behind Target",E75)))</formula>
    </cfRule>
    <cfRule type="containsText" dxfId="3079" priority="3113" operator="containsText" text="Not yet due">
      <formula>NOT(ISERROR(SEARCH("Not yet due",E75)))</formula>
    </cfRule>
    <cfRule type="containsText" dxfId="3078" priority="3114" operator="containsText" text="Completed Behind Schedule">
      <formula>NOT(ISERROR(SEARCH("Completed Behind Schedule",E75)))</formula>
    </cfRule>
    <cfRule type="containsText" dxfId="3077" priority="3115" operator="containsText" text="Off Target">
      <formula>NOT(ISERROR(SEARCH("Off Target",E75)))</formula>
    </cfRule>
    <cfRule type="containsText" dxfId="3076" priority="3116" operator="containsText" text="In Danger of Falling Behind Target">
      <formula>NOT(ISERROR(SEARCH("In Danger of Falling Behind Target",E75)))</formula>
    </cfRule>
    <cfRule type="containsText" dxfId="3075" priority="3117" operator="containsText" text="On Track to be Achieved">
      <formula>NOT(ISERROR(SEARCH("On Track to be Achieved",E75)))</formula>
    </cfRule>
    <cfRule type="containsText" dxfId="3074" priority="3118" operator="containsText" text="Fully Achieved">
      <formula>NOT(ISERROR(SEARCH("Fully Achieved",E75)))</formula>
    </cfRule>
    <cfRule type="containsText" dxfId="3073" priority="3119" operator="containsText" text="Update not Provided">
      <formula>NOT(ISERROR(SEARCH("Update not Provided",E75)))</formula>
    </cfRule>
    <cfRule type="containsText" dxfId="3072" priority="3120" operator="containsText" text="Not yet due">
      <formula>NOT(ISERROR(SEARCH("Not yet due",E75)))</formula>
    </cfRule>
    <cfRule type="containsText" dxfId="3071" priority="3121" operator="containsText" text="Completed Behind Schedule">
      <formula>NOT(ISERROR(SEARCH("Completed Behind Schedule",E75)))</formula>
    </cfRule>
    <cfRule type="containsText" dxfId="3070" priority="3122" operator="containsText" text="Off Target">
      <formula>NOT(ISERROR(SEARCH("Off Target",E75)))</formula>
    </cfRule>
    <cfRule type="containsText" dxfId="3069" priority="3123" operator="containsText" text="In Danger of Falling Behind Target">
      <formula>NOT(ISERROR(SEARCH("In Danger of Falling Behind Target",E75)))</formula>
    </cfRule>
    <cfRule type="containsText" dxfId="3068" priority="3124" operator="containsText" text="On Track to be Achieved">
      <formula>NOT(ISERROR(SEARCH("On Track to be Achieved",E75)))</formula>
    </cfRule>
    <cfRule type="containsText" dxfId="3067" priority="3125" operator="containsText" text="Fully Achieved">
      <formula>NOT(ISERROR(SEARCH("Fully Achieved",E75)))</formula>
    </cfRule>
    <cfRule type="containsText" dxfId="3066" priority="3126" operator="containsText" text="Fully Achieved">
      <formula>NOT(ISERROR(SEARCH("Fully Achieved",E75)))</formula>
    </cfRule>
    <cfRule type="containsText" dxfId="3065" priority="3127" operator="containsText" text="Fully Achieved">
      <formula>NOT(ISERROR(SEARCH("Fully Achieved",E75)))</formula>
    </cfRule>
    <cfRule type="containsText" dxfId="3064" priority="3128" operator="containsText" text="Deferred">
      <formula>NOT(ISERROR(SEARCH("Deferred",E75)))</formula>
    </cfRule>
    <cfRule type="containsText" dxfId="3063" priority="3129" operator="containsText" text="Deleted">
      <formula>NOT(ISERROR(SEARCH("Deleted",E75)))</formula>
    </cfRule>
    <cfRule type="containsText" dxfId="3062" priority="3130" operator="containsText" text="In Danger of Falling Behind Target">
      <formula>NOT(ISERROR(SEARCH("In Danger of Falling Behind Target",E75)))</formula>
    </cfRule>
    <cfRule type="containsText" dxfId="3061" priority="3131" operator="containsText" text="Not yet due">
      <formula>NOT(ISERROR(SEARCH("Not yet due",E75)))</formula>
    </cfRule>
    <cfRule type="containsText" dxfId="3060" priority="3132" operator="containsText" text="Update not Provided">
      <formula>NOT(ISERROR(SEARCH("Update not Provided",E75)))</formula>
    </cfRule>
  </conditionalFormatting>
  <conditionalFormatting sqref="E77:E83">
    <cfRule type="containsText" dxfId="3059" priority="3061" operator="containsText" text="On track to be achieved">
      <formula>NOT(ISERROR(SEARCH("On track to be achieved",E77)))</formula>
    </cfRule>
    <cfRule type="containsText" dxfId="3058" priority="3062" operator="containsText" text="Deferred">
      <formula>NOT(ISERROR(SEARCH("Deferred",E77)))</formula>
    </cfRule>
    <cfRule type="containsText" dxfId="3057" priority="3063" operator="containsText" text="Deleted">
      <formula>NOT(ISERROR(SEARCH("Deleted",E77)))</formula>
    </cfRule>
    <cfRule type="containsText" dxfId="3056" priority="3064" operator="containsText" text="In Danger of Falling Behind Target">
      <formula>NOT(ISERROR(SEARCH("In Danger of Falling Behind Target",E77)))</formula>
    </cfRule>
    <cfRule type="containsText" dxfId="3055" priority="3065" operator="containsText" text="Not yet due">
      <formula>NOT(ISERROR(SEARCH("Not yet due",E77)))</formula>
    </cfRule>
    <cfRule type="containsText" dxfId="3054" priority="3066" operator="containsText" text="Update not Provided">
      <formula>NOT(ISERROR(SEARCH("Update not Provided",E77)))</formula>
    </cfRule>
    <cfRule type="containsText" dxfId="3053" priority="3067" operator="containsText" text="Not yet due">
      <formula>NOT(ISERROR(SEARCH("Not yet due",E77)))</formula>
    </cfRule>
    <cfRule type="containsText" dxfId="3052" priority="3068" operator="containsText" text="Completed Behind Schedule">
      <formula>NOT(ISERROR(SEARCH("Completed Behind Schedule",E77)))</formula>
    </cfRule>
    <cfRule type="containsText" dxfId="3051" priority="3069" operator="containsText" text="Off Target">
      <formula>NOT(ISERROR(SEARCH("Off Target",E77)))</formula>
    </cfRule>
    <cfRule type="containsText" dxfId="3050" priority="3070" operator="containsText" text="On Track to be Achieved">
      <formula>NOT(ISERROR(SEARCH("On Track to be Achieved",E77)))</formula>
    </cfRule>
    <cfRule type="containsText" dxfId="3049" priority="3071" operator="containsText" text="Fully Achieved">
      <formula>NOT(ISERROR(SEARCH("Fully Achieved",E77)))</formula>
    </cfRule>
    <cfRule type="containsText" dxfId="3048" priority="3072" operator="containsText" text="Not yet due">
      <formula>NOT(ISERROR(SEARCH("Not yet due",E77)))</formula>
    </cfRule>
    <cfRule type="containsText" dxfId="3047" priority="3073" operator="containsText" text="Not Yet Due">
      <formula>NOT(ISERROR(SEARCH("Not Yet Due",E77)))</formula>
    </cfRule>
    <cfRule type="containsText" dxfId="3046" priority="3074" operator="containsText" text="Deferred">
      <formula>NOT(ISERROR(SEARCH("Deferred",E77)))</formula>
    </cfRule>
    <cfRule type="containsText" dxfId="3045" priority="3075" operator="containsText" text="Deleted">
      <formula>NOT(ISERROR(SEARCH("Deleted",E77)))</formula>
    </cfRule>
    <cfRule type="containsText" dxfId="3044" priority="3076" operator="containsText" text="In Danger of Falling Behind Target">
      <formula>NOT(ISERROR(SEARCH("In Danger of Falling Behind Target",E77)))</formula>
    </cfRule>
    <cfRule type="containsText" dxfId="3043" priority="3077" operator="containsText" text="Not yet due">
      <formula>NOT(ISERROR(SEARCH("Not yet due",E77)))</formula>
    </cfRule>
    <cfRule type="containsText" dxfId="3042" priority="3078" operator="containsText" text="Completed Behind Schedule">
      <formula>NOT(ISERROR(SEARCH("Completed Behind Schedule",E77)))</formula>
    </cfRule>
    <cfRule type="containsText" dxfId="3041" priority="3079" operator="containsText" text="Off Target">
      <formula>NOT(ISERROR(SEARCH("Off Target",E77)))</formula>
    </cfRule>
    <cfRule type="containsText" dxfId="3040" priority="3080" operator="containsText" text="In Danger of Falling Behind Target">
      <formula>NOT(ISERROR(SEARCH("In Danger of Falling Behind Target",E77)))</formula>
    </cfRule>
    <cfRule type="containsText" dxfId="3039" priority="3081" operator="containsText" text="On Track to be Achieved">
      <formula>NOT(ISERROR(SEARCH("On Track to be Achieved",E77)))</formula>
    </cfRule>
    <cfRule type="containsText" dxfId="3038" priority="3082" operator="containsText" text="Fully Achieved">
      <formula>NOT(ISERROR(SEARCH("Fully Achieved",E77)))</formula>
    </cfRule>
    <cfRule type="containsText" dxfId="3037" priority="3083" operator="containsText" text="Update not Provided">
      <formula>NOT(ISERROR(SEARCH("Update not Provided",E77)))</formula>
    </cfRule>
    <cfRule type="containsText" dxfId="3036" priority="3084" operator="containsText" text="Not yet due">
      <formula>NOT(ISERROR(SEARCH("Not yet due",E77)))</formula>
    </cfRule>
    <cfRule type="containsText" dxfId="3035" priority="3085" operator="containsText" text="Completed Behind Schedule">
      <formula>NOT(ISERROR(SEARCH("Completed Behind Schedule",E77)))</formula>
    </cfRule>
    <cfRule type="containsText" dxfId="3034" priority="3086" operator="containsText" text="Off Target">
      <formula>NOT(ISERROR(SEARCH("Off Target",E77)))</formula>
    </cfRule>
    <cfRule type="containsText" dxfId="3033" priority="3087" operator="containsText" text="In Danger of Falling Behind Target">
      <formula>NOT(ISERROR(SEARCH("In Danger of Falling Behind Target",E77)))</formula>
    </cfRule>
    <cfRule type="containsText" dxfId="3032" priority="3088" operator="containsText" text="On Track to be Achieved">
      <formula>NOT(ISERROR(SEARCH("On Track to be Achieved",E77)))</formula>
    </cfRule>
    <cfRule type="containsText" dxfId="3031" priority="3089" operator="containsText" text="Fully Achieved">
      <formula>NOT(ISERROR(SEARCH("Fully Achieved",E77)))</formula>
    </cfRule>
    <cfRule type="containsText" dxfId="3030" priority="3090" operator="containsText" text="Fully Achieved">
      <formula>NOT(ISERROR(SEARCH("Fully Achieved",E77)))</formula>
    </cfRule>
    <cfRule type="containsText" dxfId="3029" priority="3091" operator="containsText" text="Fully Achieved">
      <formula>NOT(ISERROR(SEARCH("Fully Achieved",E77)))</formula>
    </cfRule>
    <cfRule type="containsText" dxfId="3028" priority="3092" operator="containsText" text="Deferred">
      <formula>NOT(ISERROR(SEARCH("Deferred",E77)))</formula>
    </cfRule>
    <cfRule type="containsText" dxfId="3027" priority="3093" operator="containsText" text="Deleted">
      <formula>NOT(ISERROR(SEARCH("Deleted",E77)))</formula>
    </cfRule>
    <cfRule type="containsText" dxfId="3026" priority="3094" operator="containsText" text="In Danger of Falling Behind Target">
      <formula>NOT(ISERROR(SEARCH("In Danger of Falling Behind Target",E77)))</formula>
    </cfRule>
    <cfRule type="containsText" dxfId="3025" priority="3095" operator="containsText" text="Not yet due">
      <formula>NOT(ISERROR(SEARCH("Not yet due",E77)))</formula>
    </cfRule>
    <cfRule type="containsText" dxfId="3024" priority="3096" operator="containsText" text="Update not Provided">
      <formula>NOT(ISERROR(SEARCH("Update not Provided",E77)))</formula>
    </cfRule>
  </conditionalFormatting>
  <conditionalFormatting sqref="E85">
    <cfRule type="containsText" dxfId="3023" priority="3025" operator="containsText" text="On track to be achieved">
      <formula>NOT(ISERROR(SEARCH("On track to be achieved",E85)))</formula>
    </cfRule>
    <cfRule type="containsText" dxfId="3022" priority="3026" operator="containsText" text="Deferred">
      <formula>NOT(ISERROR(SEARCH("Deferred",E85)))</formula>
    </cfRule>
    <cfRule type="containsText" dxfId="3021" priority="3027" operator="containsText" text="Deleted">
      <formula>NOT(ISERROR(SEARCH("Deleted",E85)))</formula>
    </cfRule>
    <cfRule type="containsText" dxfId="3020" priority="3028" operator="containsText" text="In Danger of Falling Behind Target">
      <formula>NOT(ISERROR(SEARCH("In Danger of Falling Behind Target",E85)))</formula>
    </cfRule>
    <cfRule type="containsText" dxfId="3019" priority="3029" operator="containsText" text="Not yet due">
      <formula>NOT(ISERROR(SEARCH("Not yet due",E85)))</formula>
    </cfRule>
    <cfRule type="containsText" dxfId="3018" priority="3030" operator="containsText" text="Update not Provided">
      <formula>NOT(ISERROR(SEARCH("Update not Provided",E85)))</formula>
    </cfRule>
    <cfRule type="containsText" dxfId="3017" priority="3031" operator="containsText" text="Not yet due">
      <formula>NOT(ISERROR(SEARCH("Not yet due",E85)))</formula>
    </cfRule>
    <cfRule type="containsText" dxfId="3016" priority="3032" operator="containsText" text="Completed Behind Schedule">
      <formula>NOT(ISERROR(SEARCH("Completed Behind Schedule",E85)))</formula>
    </cfRule>
    <cfRule type="containsText" dxfId="3015" priority="3033" operator="containsText" text="Off Target">
      <formula>NOT(ISERROR(SEARCH("Off Target",E85)))</formula>
    </cfRule>
    <cfRule type="containsText" dxfId="3014" priority="3034" operator="containsText" text="On Track to be Achieved">
      <formula>NOT(ISERROR(SEARCH("On Track to be Achieved",E85)))</formula>
    </cfRule>
    <cfRule type="containsText" dxfId="3013" priority="3035" operator="containsText" text="Fully Achieved">
      <formula>NOT(ISERROR(SEARCH("Fully Achieved",E85)))</formula>
    </cfRule>
    <cfRule type="containsText" dxfId="3012" priority="3036" operator="containsText" text="Not yet due">
      <formula>NOT(ISERROR(SEARCH("Not yet due",E85)))</formula>
    </cfRule>
    <cfRule type="containsText" dxfId="3011" priority="3037" operator="containsText" text="Not Yet Due">
      <formula>NOT(ISERROR(SEARCH("Not Yet Due",E85)))</formula>
    </cfRule>
    <cfRule type="containsText" dxfId="3010" priority="3038" operator="containsText" text="Deferred">
      <formula>NOT(ISERROR(SEARCH("Deferred",E85)))</formula>
    </cfRule>
    <cfRule type="containsText" dxfId="3009" priority="3039" operator="containsText" text="Deleted">
      <formula>NOT(ISERROR(SEARCH("Deleted",E85)))</formula>
    </cfRule>
    <cfRule type="containsText" dxfId="3008" priority="3040" operator="containsText" text="In Danger of Falling Behind Target">
      <formula>NOT(ISERROR(SEARCH("In Danger of Falling Behind Target",E85)))</formula>
    </cfRule>
    <cfRule type="containsText" dxfId="3007" priority="3041" operator="containsText" text="Not yet due">
      <formula>NOT(ISERROR(SEARCH("Not yet due",E85)))</formula>
    </cfRule>
    <cfRule type="containsText" dxfId="3006" priority="3042" operator="containsText" text="Completed Behind Schedule">
      <formula>NOT(ISERROR(SEARCH("Completed Behind Schedule",E85)))</formula>
    </cfRule>
    <cfRule type="containsText" dxfId="3005" priority="3043" operator="containsText" text="Off Target">
      <formula>NOT(ISERROR(SEARCH("Off Target",E85)))</formula>
    </cfRule>
    <cfRule type="containsText" dxfId="3004" priority="3044" operator="containsText" text="In Danger of Falling Behind Target">
      <formula>NOT(ISERROR(SEARCH("In Danger of Falling Behind Target",E85)))</formula>
    </cfRule>
    <cfRule type="containsText" dxfId="3003" priority="3045" operator="containsText" text="On Track to be Achieved">
      <formula>NOT(ISERROR(SEARCH("On Track to be Achieved",E85)))</formula>
    </cfRule>
    <cfRule type="containsText" dxfId="3002" priority="3046" operator="containsText" text="Fully Achieved">
      <formula>NOT(ISERROR(SEARCH("Fully Achieved",E85)))</formula>
    </cfRule>
    <cfRule type="containsText" dxfId="3001" priority="3047" operator="containsText" text="Update not Provided">
      <formula>NOT(ISERROR(SEARCH("Update not Provided",E85)))</formula>
    </cfRule>
    <cfRule type="containsText" dxfId="3000" priority="3048" operator="containsText" text="Not yet due">
      <formula>NOT(ISERROR(SEARCH("Not yet due",E85)))</formula>
    </cfRule>
    <cfRule type="containsText" dxfId="2999" priority="3049" operator="containsText" text="Completed Behind Schedule">
      <formula>NOT(ISERROR(SEARCH("Completed Behind Schedule",E85)))</formula>
    </cfRule>
    <cfRule type="containsText" dxfId="2998" priority="3050" operator="containsText" text="Off Target">
      <formula>NOT(ISERROR(SEARCH("Off Target",E85)))</formula>
    </cfRule>
    <cfRule type="containsText" dxfId="2997" priority="3051" operator="containsText" text="In Danger of Falling Behind Target">
      <formula>NOT(ISERROR(SEARCH("In Danger of Falling Behind Target",E85)))</formula>
    </cfRule>
    <cfRule type="containsText" dxfId="2996" priority="3052" operator="containsText" text="On Track to be Achieved">
      <formula>NOT(ISERROR(SEARCH("On Track to be Achieved",E85)))</formula>
    </cfRule>
    <cfRule type="containsText" dxfId="2995" priority="3053" operator="containsText" text="Fully Achieved">
      <formula>NOT(ISERROR(SEARCH("Fully Achieved",E85)))</formula>
    </cfRule>
    <cfRule type="containsText" dxfId="2994" priority="3054" operator="containsText" text="Fully Achieved">
      <formula>NOT(ISERROR(SEARCH("Fully Achieved",E85)))</formula>
    </cfRule>
    <cfRule type="containsText" dxfId="2993" priority="3055" operator="containsText" text="Fully Achieved">
      <formula>NOT(ISERROR(SEARCH("Fully Achieved",E85)))</formula>
    </cfRule>
    <cfRule type="containsText" dxfId="2992" priority="3056" operator="containsText" text="Deferred">
      <formula>NOT(ISERROR(SEARCH("Deferred",E85)))</formula>
    </cfRule>
    <cfRule type="containsText" dxfId="2991" priority="3057" operator="containsText" text="Deleted">
      <formula>NOT(ISERROR(SEARCH("Deleted",E85)))</formula>
    </cfRule>
    <cfRule type="containsText" dxfId="2990" priority="3058" operator="containsText" text="In Danger of Falling Behind Target">
      <formula>NOT(ISERROR(SEARCH("In Danger of Falling Behind Target",E85)))</formula>
    </cfRule>
    <cfRule type="containsText" dxfId="2989" priority="3059" operator="containsText" text="Not yet due">
      <formula>NOT(ISERROR(SEARCH("Not yet due",E85)))</formula>
    </cfRule>
    <cfRule type="containsText" dxfId="2988" priority="3060" operator="containsText" text="Update not Provided">
      <formula>NOT(ISERROR(SEARCH("Update not Provided",E85)))</formula>
    </cfRule>
  </conditionalFormatting>
  <conditionalFormatting sqref="E87:E88">
    <cfRule type="containsText" dxfId="2987" priority="2989" operator="containsText" text="On track to be achieved">
      <formula>NOT(ISERROR(SEARCH("On track to be achieved",E87)))</formula>
    </cfRule>
    <cfRule type="containsText" dxfId="2986" priority="2990" operator="containsText" text="Deferred">
      <formula>NOT(ISERROR(SEARCH("Deferred",E87)))</formula>
    </cfRule>
    <cfRule type="containsText" dxfId="2985" priority="2991" operator="containsText" text="Deleted">
      <formula>NOT(ISERROR(SEARCH("Deleted",E87)))</formula>
    </cfRule>
    <cfRule type="containsText" dxfId="2984" priority="2992" operator="containsText" text="In Danger of Falling Behind Target">
      <formula>NOT(ISERROR(SEARCH("In Danger of Falling Behind Target",E87)))</formula>
    </cfRule>
    <cfRule type="containsText" dxfId="2983" priority="2993" operator="containsText" text="Not yet due">
      <formula>NOT(ISERROR(SEARCH("Not yet due",E87)))</formula>
    </cfRule>
    <cfRule type="containsText" dxfId="2982" priority="2994" operator="containsText" text="Update not Provided">
      <formula>NOT(ISERROR(SEARCH("Update not Provided",E87)))</formula>
    </cfRule>
    <cfRule type="containsText" dxfId="2981" priority="2995" operator="containsText" text="Not yet due">
      <formula>NOT(ISERROR(SEARCH("Not yet due",E87)))</formula>
    </cfRule>
    <cfRule type="containsText" dxfId="2980" priority="2996" operator="containsText" text="Completed Behind Schedule">
      <formula>NOT(ISERROR(SEARCH("Completed Behind Schedule",E87)))</formula>
    </cfRule>
    <cfRule type="containsText" dxfId="2979" priority="2997" operator="containsText" text="Off Target">
      <formula>NOT(ISERROR(SEARCH("Off Target",E87)))</formula>
    </cfRule>
    <cfRule type="containsText" dxfId="2978" priority="2998" operator="containsText" text="On Track to be Achieved">
      <formula>NOT(ISERROR(SEARCH("On Track to be Achieved",E87)))</formula>
    </cfRule>
    <cfRule type="containsText" dxfId="2977" priority="2999" operator="containsText" text="Fully Achieved">
      <formula>NOT(ISERROR(SEARCH("Fully Achieved",E87)))</formula>
    </cfRule>
    <cfRule type="containsText" dxfId="2976" priority="3000" operator="containsText" text="Not yet due">
      <formula>NOT(ISERROR(SEARCH("Not yet due",E87)))</formula>
    </cfRule>
    <cfRule type="containsText" dxfId="2975" priority="3001" operator="containsText" text="Not Yet Due">
      <formula>NOT(ISERROR(SEARCH("Not Yet Due",E87)))</formula>
    </cfRule>
    <cfRule type="containsText" dxfId="2974" priority="3002" operator="containsText" text="Deferred">
      <formula>NOT(ISERROR(SEARCH("Deferred",E87)))</formula>
    </cfRule>
    <cfRule type="containsText" dxfId="2973" priority="3003" operator="containsText" text="Deleted">
      <formula>NOT(ISERROR(SEARCH("Deleted",E87)))</formula>
    </cfRule>
    <cfRule type="containsText" dxfId="2972" priority="3004" operator="containsText" text="In Danger of Falling Behind Target">
      <formula>NOT(ISERROR(SEARCH("In Danger of Falling Behind Target",E87)))</formula>
    </cfRule>
    <cfRule type="containsText" dxfId="2971" priority="3005" operator="containsText" text="Not yet due">
      <formula>NOT(ISERROR(SEARCH("Not yet due",E87)))</formula>
    </cfRule>
    <cfRule type="containsText" dxfId="2970" priority="3006" operator="containsText" text="Completed Behind Schedule">
      <formula>NOT(ISERROR(SEARCH("Completed Behind Schedule",E87)))</formula>
    </cfRule>
    <cfRule type="containsText" dxfId="2969" priority="3007" operator="containsText" text="Off Target">
      <formula>NOT(ISERROR(SEARCH("Off Target",E87)))</formula>
    </cfRule>
    <cfRule type="containsText" dxfId="2968" priority="3008" operator="containsText" text="In Danger of Falling Behind Target">
      <formula>NOT(ISERROR(SEARCH("In Danger of Falling Behind Target",E87)))</formula>
    </cfRule>
    <cfRule type="containsText" dxfId="2967" priority="3009" operator="containsText" text="On Track to be Achieved">
      <formula>NOT(ISERROR(SEARCH("On Track to be Achieved",E87)))</formula>
    </cfRule>
    <cfRule type="containsText" dxfId="2966" priority="3010" operator="containsText" text="Fully Achieved">
      <formula>NOT(ISERROR(SEARCH("Fully Achieved",E87)))</formula>
    </cfRule>
    <cfRule type="containsText" dxfId="2965" priority="3011" operator="containsText" text="Update not Provided">
      <formula>NOT(ISERROR(SEARCH("Update not Provided",E87)))</formula>
    </cfRule>
    <cfRule type="containsText" dxfId="2964" priority="3012" operator="containsText" text="Not yet due">
      <formula>NOT(ISERROR(SEARCH("Not yet due",E87)))</formula>
    </cfRule>
    <cfRule type="containsText" dxfId="2963" priority="3013" operator="containsText" text="Completed Behind Schedule">
      <formula>NOT(ISERROR(SEARCH("Completed Behind Schedule",E87)))</formula>
    </cfRule>
    <cfRule type="containsText" dxfId="2962" priority="3014" operator="containsText" text="Off Target">
      <formula>NOT(ISERROR(SEARCH("Off Target",E87)))</formula>
    </cfRule>
    <cfRule type="containsText" dxfId="2961" priority="3015" operator="containsText" text="In Danger of Falling Behind Target">
      <formula>NOT(ISERROR(SEARCH("In Danger of Falling Behind Target",E87)))</formula>
    </cfRule>
    <cfRule type="containsText" dxfId="2960" priority="3016" operator="containsText" text="On Track to be Achieved">
      <formula>NOT(ISERROR(SEARCH("On Track to be Achieved",E87)))</formula>
    </cfRule>
    <cfRule type="containsText" dxfId="2959" priority="3017" operator="containsText" text="Fully Achieved">
      <formula>NOT(ISERROR(SEARCH("Fully Achieved",E87)))</formula>
    </cfRule>
    <cfRule type="containsText" dxfId="2958" priority="3018" operator="containsText" text="Fully Achieved">
      <formula>NOT(ISERROR(SEARCH("Fully Achieved",E87)))</formula>
    </cfRule>
    <cfRule type="containsText" dxfId="2957" priority="3019" operator="containsText" text="Fully Achieved">
      <formula>NOT(ISERROR(SEARCH("Fully Achieved",E87)))</formula>
    </cfRule>
    <cfRule type="containsText" dxfId="2956" priority="3020" operator="containsText" text="Deferred">
      <formula>NOT(ISERROR(SEARCH("Deferred",E87)))</formula>
    </cfRule>
    <cfRule type="containsText" dxfId="2955" priority="3021" operator="containsText" text="Deleted">
      <formula>NOT(ISERROR(SEARCH("Deleted",E87)))</formula>
    </cfRule>
    <cfRule type="containsText" dxfId="2954" priority="3022" operator="containsText" text="In Danger of Falling Behind Target">
      <formula>NOT(ISERROR(SEARCH("In Danger of Falling Behind Target",E87)))</formula>
    </cfRule>
    <cfRule type="containsText" dxfId="2953" priority="3023" operator="containsText" text="Not yet due">
      <formula>NOT(ISERROR(SEARCH("Not yet due",E87)))</formula>
    </cfRule>
    <cfRule type="containsText" dxfId="2952" priority="3024" operator="containsText" text="Update not Provided">
      <formula>NOT(ISERROR(SEARCH("Update not Provided",E87)))</formula>
    </cfRule>
  </conditionalFormatting>
  <conditionalFormatting sqref="E90:E94">
    <cfRule type="containsText" dxfId="2951" priority="2953" operator="containsText" text="On track to be achieved">
      <formula>NOT(ISERROR(SEARCH("On track to be achieved",E90)))</formula>
    </cfRule>
    <cfRule type="containsText" dxfId="2950" priority="2954" operator="containsText" text="Deferred">
      <formula>NOT(ISERROR(SEARCH("Deferred",E90)))</formula>
    </cfRule>
    <cfRule type="containsText" dxfId="2949" priority="2955" operator="containsText" text="Deleted">
      <formula>NOT(ISERROR(SEARCH("Deleted",E90)))</formula>
    </cfRule>
    <cfRule type="containsText" dxfId="2948" priority="2956" operator="containsText" text="In Danger of Falling Behind Target">
      <formula>NOT(ISERROR(SEARCH("In Danger of Falling Behind Target",E90)))</formula>
    </cfRule>
    <cfRule type="containsText" dxfId="2947" priority="2957" operator="containsText" text="Not yet due">
      <formula>NOT(ISERROR(SEARCH("Not yet due",E90)))</formula>
    </cfRule>
    <cfRule type="containsText" dxfId="2946" priority="2958" operator="containsText" text="Update not Provided">
      <formula>NOT(ISERROR(SEARCH("Update not Provided",E90)))</formula>
    </cfRule>
    <cfRule type="containsText" dxfId="2945" priority="2959" operator="containsText" text="Not yet due">
      <formula>NOT(ISERROR(SEARCH("Not yet due",E90)))</formula>
    </cfRule>
    <cfRule type="containsText" dxfId="2944" priority="2960" operator="containsText" text="Completed Behind Schedule">
      <formula>NOT(ISERROR(SEARCH("Completed Behind Schedule",E90)))</formula>
    </cfRule>
    <cfRule type="containsText" dxfId="2943" priority="2961" operator="containsText" text="Off Target">
      <formula>NOT(ISERROR(SEARCH("Off Target",E90)))</formula>
    </cfRule>
    <cfRule type="containsText" dxfId="2942" priority="2962" operator="containsText" text="On Track to be Achieved">
      <formula>NOT(ISERROR(SEARCH("On Track to be Achieved",E90)))</formula>
    </cfRule>
    <cfRule type="containsText" dxfId="2941" priority="2963" operator="containsText" text="Fully Achieved">
      <formula>NOT(ISERROR(SEARCH("Fully Achieved",E90)))</formula>
    </cfRule>
    <cfRule type="containsText" dxfId="2940" priority="2964" operator="containsText" text="Not yet due">
      <formula>NOT(ISERROR(SEARCH("Not yet due",E90)))</formula>
    </cfRule>
    <cfRule type="containsText" dxfId="2939" priority="2965" operator="containsText" text="Not Yet Due">
      <formula>NOT(ISERROR(SEARCH("Not Yet Due",E90)))</formula>
    </cfRule>
    <cfRule type="containsText" dxfId="2938" priority="2966" operator="containsText" text="Deferred">
      <formula>NOT(ISERROR(SEARCH("Deferred",E90)))</formula>
    </cfRule>
    <cfRule type="containsText" dxfId="2937" priority="2967" operator="containsText" text="Deleted">
      <formula>NOT(ISERROR(SEARCH("Deleted",E90)))</formula>
    </cfRule>
    <cfRule type="containsText" dxfId="2936" priority="2968" operator="containsText" text="In Danger of Falling Behind Target">
      <formula>NOT(ISERROR(SEARCH("In Danger of Falling Behind Target",E90)))</formula>
    </cfRule>
    <cfRule type="containsText" dxfId="2935" priority="2969" operator="containsText" text="Not yet due">
      <formula>NOT(ISERROR(SEARCH("Not yet due",E90)))</formula>
    </cfRule>
    <cfRule type="containsText" dxfId="2934" priority="2970" operator="containsText" text="Completed Behind Schedule">
      <formula>NOT(ISERROR(SEARCH("Completed Behind Schedule",E90)))</formula>
    </cfRule>
    <cfRule type="containsText" dxfId="2933" priority="2971" operator="containsText" text="Off Target">
      <formula>NOT(ISERROR(SEARCH("Off Target",E90)))</formula>
    </cfRule>
    <cfRule type="containsText" dxfId="2932" priority="2972" operator="containsText" text="In Danger of Falling Behind Target">
      <formula>NOT(ISERROR(SEARCH("In Danger of Falling Behind Target",E90)))</formula>
    </cfRule>
    <cfRule type="containsText" dxfId="2931" priority="2973" operator="containsText" text="On Track to be Achieved">
      <formula>NOT(ISERROR(SEARCH("On Track to be Achieved",E90)))</formula>
    </cfRule>
    <cfRule type="containsText" dxfId="2930" priority="2974" operator="containsText" text="Fully Achieved">
      <formula>NOT(ISERROR(SEARCH("Fully Achieved",E90)))</formula>
    </cfRule>
    <cfRule type="containsText" dxfId="2929" priority="2975" operator="containsText" text="Update not Provided">
      <formula>NOT(ISERROR(SEARCH("Update not Provided",E90)))</formula>
    </cfRule>
    <cfRule type="containsText" dxfId="2928" priority="2976" operator="containsText" text="Not yet due">
      <formula>NOT(ISERROR(SEARCH("Not yet due",E90)))</formula>
    </cfRule>
    <cfRule type="containsText" dxfId="2927" priority="2977" operator="containsText" text="Completed Behind Schedule">
      <formula>NOT(ISERROR(SEARCH("Completed Behind Schedule",E90)))</formula>
    </cfRule>
    <cfRule type="containsText" dxfId="2926" priority="2978" operator="containsText" text="Off Target">
      <formula>NOT(ISERROR(SEARCH("Off Target",E90)))</formula>
    </cfRule>
    <cfRule type="containsText" dxfId="2925" priority="2979" operator="containsText" text="In Danger of Falling Behind Target">
      <formula>NOT(ISERROR(SEARCH("In Danger of Falling Behind Target",E90)))</formula>
    </cfRule>
    <cfRule type="containsText" dxfId="2924" priority="2980" operator="containsText" text="On Track to be Achieved">
      <formula>NOT(ISERROR(SEARCH("On Track to be Achieved",E90)))</formula>
    </cfRule>
    <cfRule type="containsText" dxfId="2923" priority="2981" operator="containsText" text="Fully Achieved">
      <formula>NOT(ISERROR(SEARCH("Fully Achieved",E90)))</formula>
    </cfRule>
    <cfRule type="containsText" dxfId="2922" priority="2982" operator="containsText" text="Fully Achieved">
      <formula>NOT(ISERROR(SEARCH("Fully Achieved",E90)))</formula>
    </cfRule>
    <cfRule type="containsText" dxfId="2921" priority="2983" operator="containsText" text="Fully Achieved">
      <formula>NOT(ISERROR(SEARCH("Fully Achieved",E90)))</formula>
    </cfRule>
    <cfRule type="containsText" dxfId="2920" priority="2984" operator="containsText" text="Deferred">
      <formula>NOT(ISERROR(SEARCH("Deferred",E90)))</formula>
    </cfRule>
    <cfRule type="containsText" dxfId="2919" priority="2985" operator="containsText" text="Deleted">
      <formula>NOT(ISERROR(SEARCH("Deleted",E90)))</formula>
    </cfRule>
    <cfRule type="containsText" dxfId="2918" priority="2986" operator="containsText" text="In Danger of Falling Behind Target">
      <formula>NOT(ISERROR(SEARCH("In Danger of Falling Behind Target",E90)))</formula>
    </cfRule>
    <cfRule type="containsText" dxfId="2917" priority="2987" operator="containsText" text="Not yet due">
      <formula>NOT(ISERROR(SEARCH("Not yet due",E90)))</formula>
    </cfRule>
    <cfRule type="containsText" dxfId="2916" priority="2988" operator="containsText" text="Update not Provided">
      <formula>NOT(ISERROR(SEARCH("Update not Provided",E90)))</formula>
    </cfRule>
  </conditionalFormatting>
  <conditionalFormatting sqref="E96">
    <cfRule type="containsText" dxfId="2915" priority="2917" operator="containsText" text="On track to be achieved">
      <formula>NOT(ISERROR(SEARCH("On track to be achieved",E96)))</formula>
    </cfRule>
    <cfRule type="containsText" dxfId="2914" priority="2918" operator="containsText" text="Deferred">
      <formula>NOT(ISERROR(SEARCH("Deferred",E96)))</formula>
    </cfRule>
    <cfRule type="containsText" dxfId="2913" priority="2919" operator="containsText" text="Deleted">
      <formula>NOT(ISERROR(SEARCH("Deleted",E96)))</formula>
    </cfRule>
    <cfRule type="containsText" dxfId="2912" priority="2920" operator="containsText" text="In Danger of Falling Behind Target">
      <formula>NOT(ISERROR(SEARCH("In Danger of Falling Behind Target",E96)))</formula>
    </cfRule>
    <cfRule type="containsText" dxfId="2911" priority="2921" operator="containsText" text="Not yet due">
      <formula>NOT(ISERROR(SEARCH("Not yet due",E96)))</formula>
    </cfRule>
    <cfRule type="containsText" dxfId="2910" priority="2922" operator="containsText" text="Update not Provided">
      <formula>NOT(ISERROR(SEARCH("Update not Provided",E96)))</formula>
    </cfRule>
    <cfRule type="containsText" dxfId="2909" priority="2923" operator="containsText" text="Not yet due">
      <formula>NOT(ISERROR(SEARCH("Not yet due",E96)))</formula>
    </cfRule>
    <cfRule type="containsText" dxfId="2908" priority="2924" operator="containsText" text="Completed Behind Schedule">
      <formula>NOT(ISERROR(SEARCH("Completed Behind Schedule",E96)))</formula>
    </cfRule>
    <cfRule type="containsText" dxfId="2907" priority="2925" operator="containsText" text="Off Target">
      <formula>NOT(ISERROR(SEARCH("Off Target",E96)))</formula>
    </cfRule>
    <cfRule type="containsText" dxfId="2906" priority="2926" operator="containsText" text="On Track to be Achieved">
      <formula>NOT(ISERROR(SEARCH("On Track to be Achieved",E96)))</formula>
    </cfRule>
    <cfRule type="containsText" dxfId="2905" priority="2927" operator="containsText" text="Fully Achieved">
      <formula>NOT(ISERROR(SEARCH("Fully Achieved",E96)))</formula>
    </cfRule>
    <cfRule type="containsText" dxfId="2904" priority="2928" operator="containsText" text="Not yet due">
      <formula>NOT(ISERROR(SEARCH("Not yet due",E96)))</formula>
    </cfRule>
    <cfRule type="containsText" dxfId="2903" priority="2929" operator="containsText" text="Not Yet Due">
      <formula>NOT(ISERROR(SEARCH("Not Yet Due",E96)))</formula>
    </cfRule>
    <cfRule type="containsText" dxfId="2902" priority="2930" operator="containsText" text="Deferred">
      <formula>NOT(ISERROR(SEARCH("Deferred",E96)))</formula>
    </cfRule>
    <cfRule type="containsText" dxfId="2901" priority="2931" operator="containsText" text="Deleted">
      <formula>NOT(ISERROR(SEARCH("Deleted",E96)))</formula>
    </cfRule>
    <cfRule type="containsText" dxfId="2900" priority="2932" operator="containsText" text="In Danger of Falling Behind Target">
      <formula>NOT(ISERROR(SEARCH("In Danger of Falling Behind Target",E96)))</formula>
    </cfRule>
    <cfRule type="containsText" dxfId="2899" priority="2933" operator="containsText" text="Not yet due">
      <formula>NOT(ISERROR(SEARCH("Not yet due",E96)))</formula>
    </cfRule>
    <cfRule type="containsText" dxfId="2898" priority="2934" operator="containsText" text="Completed Behind Schedule">
      <formula>NOT(ISERROR(SEARCH("Completed Behind Schedule",E96)))</formula>
    </cfRule>
    <cfRule type="containsText" dxfId="2897" priority="2935" operator="containsText" text="Off Target">
      <formula>NOT(ISERROR(SEARCH("Off Target",E96)))</formula>
    </cfRule>
    <cfRule type="containsText" dxfId="2896" priority="2936" operator="containsText" text="In Danger of Falling Behind Target">
      <formula>NOT(ISERROR(SEARCH("In Danger of Falling Behind Target",E96)))</formula>
    </cfRule>
    <cfRule type="containsText" dxfId="2895" priority="2937" operator="containsText" text="On Track to be Achieved">
      <formula>NOT(ISERROR(SEARCH("On Track to be Achieved",E96)))</formula>
    </cfRule>
    <cfRule type="containsText" dxfId="2894" priority="2938" operator="containsText" text="Fully Achieved">
      <formula>NOT(ISERROR(SEARCH("Fully Achieved",E96)))</formula>
    </cfRule>
    <cfRule type="containsText" dxfId="2893" priority="2939" operator="containsText" text="Update not Provided">
      <formula>NOT(ISERROR(SEARCH("Update not Provided",E96)))</formula>
    </cfRule>
    <cfRule type="containsText" dxfId="2892" priority="2940" operator="containsText" text="Not yet due">
      <formula>NOT(ISERROR(SEARCH("Not yet due",E96)))</formula>
    </cfRule>
    <cfRule type="containsText" dxfId="2891" priority="2941" operator="containsText" text="Completed Behind Schedule">
      <formula>NOT(ISERROR(SEARCH("Completed Behind Schedule",E96)))</formula>
    </cfRule>
    <cfRule type="containsText" dxfId="2890" priority="2942" operator="containsText" text="Off Target">
      <formula>NOT(ISERROR(SEARCH("Off Target",E96)))</formula>
    </cfRule>
    <cfRule type="containsText" dxfId="2889" priority="2943" operator="containsText" text="In Danger of Falling Behind Target">
      <formula>NOT(ISERROR(SEARCH("In Danger of Falling Behind Target",E96)))</formula>
    </cfRule>
    <cfRule type="containsText" dxfId="2888" priority="2944" operator="containsText" text="On Track to be Achieved">
      <formula>NOT(ISERROR(SEARCH("On Track to be Achieved",E96)))</formula>
    </cfRule>
    <cfRule type="containsText" dxfId="2887" priority="2945" operator="containsText" text="Fully Achieved">
      <formula>NOT(ISERROR(SEARCH("Fully Achieved",E96)))</formula>
    </cfRule>
    <cfRule type="containsText" dxfId="2886" priority="2946" operator="containsText" text="Fully Achieved">
      <formula>NOT(ISERROR(SEARCH("Fully Achieved",E96)))</formula>
    </cfRule>
    <cfRule type="containsText" dxfId="2885" priority="2947" operator="containsText" text="Fully Achieved">
      <formula>NOT(ISERROR(SEARCH("Fully Achieved",E96)))</formula>
    </cfRule>
    <cfRule type="containsText" dxfId="2884" priority="2948" operator="containsText" text="Deferred">
      <formula>NOT(ISERROR(SEARCH("Deferred",E96)))</formula>
    </cfRule>
    <cfRule type="containsText" dxfId="2883" priority="2949" operator="containsText" text="Deleted">
      <formula>NOT(ISERROR(SEARCH("Deleted",E96)))</formula>
    </cfRule>
    <cfRule type="containsText" dxfId="2882" priority="2950" operator="containsText" text="In Danger of Falling Behind Target">
      <formula>NOT(ISERROR(SEARCH("In Danger of Falling Behind Target",E96)))</formula>
    </cfRule>
    <cfRule type="containsText" dxfId="2881" priority="2951" operator="containsText" text="Not yet due">
      <formula>NOT(ISERROR(SEARCH("Not yet due",E96)))</formula>
    </cfRule>
    <cfRule type="containsText" dxfId="2880" priority="2952" operator="containsText" text="Update not Provided">
      <formula>NOT(ISERROR(SEARCH("Update not Provided",E96)))</formula>
    </cfRule>
  </conditionalFormatting>
  <conditionalFormatting sqref="E102:E121">
    <cfRule type="containsText" dxfId="2879" priority="2881" operator="containsText" text="On track to be achieved">
      <formula>NOT(ISERROR(SEARCH("On track to be achieved",E102)))</formula>
    </cfRule>
    <cfRule type="containsText" dxfId="2878" priority="2882" operator="containsText" text="Deferred">
      <formula>NOT(ISERROR(SEARCH("Deferred",E102)))</formula>
    </cfRule>
    <cfRule type="containsText" dxfId="2877" priority="2883" operator="containsText" text="Deleted">
      <formula>NOT(ISERROR(SEARCH("Deleted",E102)))</formula>
    </cfRule>
    <cfRule type="containsText" dxfId="2876" priority="2884" operator="containsText" text="In Danger of Falling Behind Target">
      <formula>NOT(ISERROR(SEARCH("In Danger of Falling Behind Target",E102)))</formula>
    </cfRule>
    <cfRule type="containsText" dxfId="2875" priority="2885" operator="containsText" text="Not yet due">
      <formula>NOT(ISERROR(SEARCH("Not yet due",E102)))</formula>
    </cfRule>
    <cfRule type="containsText" dxfId="2874" priority="2886" operator="containsText" text="Update not Provided">
      <formula>NOT(ISERROR(SEARCH("Update not Provided",E102)))</formula>
    </cfRule>
    <cfRule type="containsText" dxfId="2873" priority="2887" operator="containsText" text="Not yet due">
      <formula>NOT(ISERROR(SEARCH("Not yet due",E102)))</formula>
    </cfRule>
    <cfRule type="containsText" dxfId="2872" priority="2888" operator="containsText" text="Completed Behind Schedule">
      <formula>NOT(ISERROR(SEARCH("Completed Behind Schedule",E102)))</formula>
    </cfRule>
    <cfRule type="containsText" dxfId="2871" priority="2889" operator="containsText" text="Off Target">
      <formula>NOT(ISERROR(SEARCH("Off Target",E102)))</formula>
    </cfRule>
    <cfRule type="containsText" dxfId="2870" priority="2890" operator="containsText" text="On Track to be Achieved">
      <formula>NOT(ISERROR(SEARCH("On Track to be Achieved",E102)))</formula>
    </cfRule>
    <cfRule type="containsText" dxfId="2869" priority="2891" operator="containsText" text="Fully Achieved">
      <formula>NOT(ISERROR(SEARCH("Fully Achieved",E102)))</formula>
    </cfRule>
    <cfRule type="containsText" dxfId="2868" priority="2892" operator="containsText" text="Not yet due">
      <formula>NOT(ISERROR(SEARCH("Not yet due",E102)))</formula>
    </cfRule>
    <cfRule type="containsText" dxfId="2867" priority="2893" operator="containsText" text="Not Yet Due">
      <formula>NOT(ISERROR(SEARCH("Not Yet Due",E102)))</formula>
    </cfRule>
    <cfRule type="containsText" dxfId="2866" priority="2894" operator="containsText" text="Deferred">
      <formula>NOT(ISERROR(SEARCH("Deferred",E102)))</formula>
    </cfRule>
    <cfRule type="containsText" dxfId="2865" priority="2895" operator="containsText" text="Deleted">
      <formula>NOT(ISERROR(SEARCH("Deleted",E102)))</formula>
    </cfRule>
    <cfRule type="containsText" dxfId="2864" priority="2896" operator="containsText" text="In Danger of Falling Behind Target">
      <formula>NOT(ISERROR(SEARCH("In Danger of Falling Behind Target",E102)))</formula>
    </cfRule>
    <cfRule type="containsText" dxfId="2863" priority="2897" operator="containsText" text="Not yet due">
      <formula>NOT(ISERROR(SEARCH("Not yet due",E102)))</formula>
    </cfRule>
    <cfRule type="containsText" dxfId="2862" priority="2898" operator="containsText" text="Completed Behind Schedule">
      <formula>NOT(ISERROR(SEARCH("Completed Behind Schedule",E102)))</formula>
    </cfRule>
    <cfRule type="containsText" dxfId="2861" priority="2899" operator="containsText" text="Off Target">
      <formula>NOT(ISERROR(SEARCH("Off Target",E102)))</formula>
    </cfRule>
    <cfRule type="containsText" dxfId="2860" priority="2900" operator="containsText" text="In Danger of Falling Behind Target">
      <formula>NOT(ISERROR(SEARCH("In Danger of Falling Behind Target",E102)))</formula>
    </cfRule>
    <cfRule type="containsText" dxfId="2859" priority="2901" operator="containsText" text="On Track to be Achieved">
      <formula>NOT(ISERROR(SEARCH("On Track to be Achieved",E102)))</formula>
    </cfRule>
    <cfRule type="containsText" dxfId="2858" priority="2902" operator="containsText" text="Fully Achieved">
      <formula>NOT(ISERROR(SEARCH("Fully Achieved",E102)))</formula>
    </cfRule>
    <cfRule type="containsText" dxfId="2857" priority="2903" operator="containsText" text="Update not Provided">
      <formula>NOT(ISERROR(SEARCH("Update not Provided",E102)))</formula>
    </cfRule>
    <cfRule type="containsText" dxfId="2856" priority="2904" operator="containsText" text="Not yet due">
      <formula>NOT(ISERROR(SEARCH("Not yet due",E102)))</formula>
    </cfRule>
    <cfRule type="containsText" dxfId="2855" priority="2905" operator="containsText" text="Completed Behind Schedule">
      <formula>NOT(ISERROR(SEARCH("Completed Behind Schedule",E102)))</formula>
    </cfRule>
    <cfRule type="containsText" dxfId="2854" priority="2906" operator="containsText" text="Off Target">
      <formula>NOT(ISERROR(SEARCH("Off Target",E102)))</formula>
    </cfRule>
    <cfRule type="containsText" dxfId="2853" priority="2907" operator="containsText" text="In Danger of Falling Behind Target">
      <formula>NOT(ISERROR(SEARCH("In Danger of Falling Behind Target",E102)))</formula>
    </cfRule>
    <cfRule type="containsText" dxfId="2852" priority="2908" operator="containsText" text="On Track to be Achieved">
      <formula>NOT(ISERROR(SEARCH("On Track to be Achieved",E102)))</formula>
    </cfRule>
    <cfRule type="containsText" dxfId="2851" priority="2909" operator="containsText" text="Fully Achieved">
      <formula>NOT(ISERROR(SEARCH("Fully Achieved",E102)))</formula>
    </cfRule>
    <cfRule type="containsText" dxfId="2850" priority="2910" operator="containsText" text="Fully Achieved">
      <formula>NOT(ISERROR(SEARCH("Fully Achieved",E102)))</formula>
    </cfRule>
    <cfRule type="containsText" dxfId="2849" priority="2911" operator="containsText" text="Fully Achieved">
      <formula>NOT(ISERROR(SEARCH("Fully Achieved",E102)))</formula>
    </cfRule>
    <cfRule type="containsText" dxfId="2848" priority="2912" operator="containsText" text="Deferred">
      <formula>NOT(ISERROR(SEARCH("Deferred",E102)))</formula>
    </cfRule>
    <cfRule type="containsText" dxfId="2847" priority="2913" operator="containsText" text="Deleted">
      <formula>NOT(ISERROR(SEARCH("Deleted",E102)))</formula>
    </cfRule>
    <cfRule type="containsText" dxfId="2846" priority="2914" operator="containsText" text="In Danger of Falling Behind Target">
      <formula>NOT(ISERROR(SEARCH("In Danger of Falling Behind Target",E102)))</formula>
    </cfRule>
    <cfRule type="containsText" dxfId="2845" priority="2915" operator="containsText" text="Not yet due">
      <formula>NOT(ISERROR(SEARCH("Not yet due",E102)))</formula>
    </cfRule>
    <cfRule type="containsText" dxfId="2844" priority="2916" operator="containsText" text="Update not Provided">
      <formula>NOT(ISERROR(SEARCH("Update not Provided",E102)))</formula>
    </cfRule>
  </conditionalFormatting>
  <conditionalFormatting sqref="E30">
    <cfRule type="containsText" dxfId="2843" priority="2845" operator="containsText" text="On track to be achieved">
      <formula>NOT(ISERROR(SEARCH("On track to be achieved",E30)))</formula>
    </cfRule>
    <cfRule type="containsText" dxfId="2842" priority="2846" operator="containsText" text="Deferred">
      <formula>NOT(ISERROR(SEARCH("Deferred",E30)))</formula>
    </cfRule>
    <cfRule type="containsText" dxfId="2841" priority="2847" operator="containsText" text="Deleted">
      <formula>NOT(ISERROR(SEARCH("Deleted",E30)))</formula>
    </cfRule>
    <cfRule type="containsText" dxfId="2840" priority="2848" operator="containsText" text="In Danger of Falling Behind Target">
      <formula>NOT(ISERROR(SEARCH("In Danger of Falling Behind Target",E30)))</formula>
    </cfRule>
    <cfRule type="containsText" dxfId="2839" priority="2849" operator="containsText" text="Not yet due">
      <formula>NOT(ISERROR(SEARCH("Not yet due",E30)))</formula>
    </cfRule>
    <cfRule type="containsText" dxfId="2838" priority="2850" operator="containsText" text="Update not Provided">
      <formula>NOT(ISERROR(SEARCH("Update not Provided",E30)))</formula>
    </cfRule>
    <cfRule type="containsText" dxfId="2837" priority="2851" operator="containsText" text="Not yet due">
      <formula>NOT(ISERROR(SEARCH("Not yet due",E30)))</formula>
    </cfRule>
    <cfRule type="containsText" dxfId="2836" priority="2852" operator="containsText" text="Completed Behind Schedule">
      <formula>NOT(ISERROR(SEARCH("Completed Behind Schedule",E30)))</formula>
    </cfRule>
    <cfRule type="containsText" dxfId="2835" priority="2853" operator="containsText" text="Off Target">
      <formula>NOT(ISERROR(SEARCH("Off Target",E30)))</formula>
    </cfRule>
    <cfRule type="containsText" dxfId="2834" priority="2854" operator="containsText" text="On Track to be Achieved">
      <formula>NOT(ISERROR(SEARCH("On Track to be Achieved",E30)))</formula>
    </cfRule>
    <cfRule type="containsText" dxfId="2833" priority="2855" operator="containsText" text="Fully Achieved">
      <formula>NOT(ISERROR(SEARCH("Fully Achieved",E30)))</formula>
    </cfRule>
    <cfRule type="containsText" dxfId="2832" priority="2856" operator="containsText" text="Not yet due">
      <formula>NOT(ISERROR(SEARCH("Not yet due",E30)))</formula>
    </cfRule>
    <cfRule type="containsText" dxfId="2831" priority="2857" operator="containsText" text="Not Yet Due">
      <formula>NOT(ISERROR(SEARCH("Not Yet Due",E30)))</formula>
    </cfRule>
    <cfRule type="containsText" dxfId="2830" priority="2858" operator="containsText" text="Deferred">
      <formula>NOT(ISERROR(SEARCH("Deferred",E30)))</formula>
    </cfRule>
    <cfRule type="containsText" dxfId="2829" priority="2859" operator="containsText" text="Deleted">
      <formula>NOT(ISERROR(SEARCH("Deleted",E30)))</formula>
    </cfRule>
    <cfRule type="containsText" dxfId="2828" priority="2860" operator="containsText" text="In Danger of Falling Behind Target">
      <formula>NOT(ISERROR(SEARCH("In Danger of Falling Behind Target",E30)))</formula>
    </cfRule>
    <cfRule type="containsText" dxfId="2827" priority="2861" operator="containsText" text="Not yet due">
      <formula>NOT(ISERROR(SEARCH("Not yet due",E30)))</formula>
    </cfRule>
    <cfRule type="containsText" dxfId="2826" priority="2862" operator="containsText" text="Completed Behind Schedule">
      <formula>NOT(ISERROR(SEARCH("Completed Behind Schedule",E30)))</formula>
    </cfRule>
    <cfRule type="containsText" dxfId="2825" priority="2863" operator="containsText" text="Off Target">
      <formula>NOT(ISERROR(SEARCH("Off Target",E30)))</formula>
    </cfRule>
    <cfRule type="containsText" dxfId="2824" priority="2864" operator="containsText" text="In Danger of Falling Behind Target">
      <formula>NOT(ISERROR(SEARCH("In Danger of Falling Behind Target",E30)))</formula>
    </cfRule>
    <cfRule type="containsText" dxfId="2823" priority="2865" operator="containsText" text="On Track to be Achieved">
      <formula>NOT(ISERROR(SEARCH("On Track to be Achieved",E30)))</formula>
    </cfRule>
    <cfRule type="containsText" dxfId="2822" priority="2866" operator="containsText" text="Fully Achieved">
      <formula>NOT(ISERROR(SEARCH("Fully Achieved",E30)))</formula>
    </cfRule>
    <cfRule type="containsText" dxfId="2821" priority="2867" operator="containsText" text="Update not Provided">
      <formula>NOT(ISERROR(SEARCH("Update not Provided",E30)))</formula>
    </cfRule>
    <cfRule type="containsText" dxfId="2820" priority="2868" operator="containsText" text="Not yet due">
      <formula>NOT(ISERROR(SEARCH("Not yet due",E30)))</formula>
    </cfRule>
    <cfRule type="containsText" dxfId="2819" priority="2869" operator="containsText" text="Completed Behind Schedule">
      <formula>NOT(ISERROR(SEARCH("Completed Behind Schedule",E30)))</formula>
    </cfRule>
    <cfRule type="containsText" dxfId="2818" priority="2870" operator="containsText" text="Off Target">
      <formula>NOT(ISERROR(SEARCH("Off Target",E30)))</formula>
    </cfRule>
    <cfRule type="containsText" dxfId="2817" priority="2871" operator="containsText" text="In Danger of Falling Behind Target">
      <formula>NOT(ISERROR(SEARCH("In Danger of Falling Behind Target",E30)))</formula>
    </cfRule>
    <cfRule type="containsText" dxfId="2816" priority="2872" operator="containsText" text="On Track to be Achieved">
      <formula>NOT(ISERROR(SEARCH("On Track to be Achieved",E30)))</formula>
    </cfRule>
    <cfRule type="containsText" dxfId="2815" priority="2873" operator="containsText" text="Fully Achieved">
      <formula>NOT(ISERROR(SEARCH("Fully Achieved",E30)))</formula>
    </cfRule>
    <cfRule type="containsText" dxfId="2814" priority="2874" operator="containsText" text="Fully Achieved">
      <formula>NOT(ISERROR(SEARCH("Fully Achieved",E30)))</formula>
    </cfRule>
    <cfRule type="containsText" dxfId="2813" priority="2875" operator="containsText" text="Fully Achieved">
      <formula>NOT(ISERROR(SEARCH("Fully Achieved",E30)))</formula>
    </cfRule>
    <cfRule type="containsText" dxfId="2812" priority="2876" operator="containsText" text="Deferred">
      <formula>NOT(ISERROR(SEARCH("Deferred",E30)))</formula>
    </cfRule>
    <cfRule type="containsText" dxfId="2811" priority="2877" operator="containsText" text="Deleted">
      <formula>NOT(ISERROR(SEARCH("Deleted",E30)))</formula>
    </cfRule>
    <cfRule type="containsText" dxfId="2810" priority="2878" operator="containsText" text="In Danger of Falling Behind Target">
      <formula>NOT(ISERROR(SEARCH("In Danger of Falling Behind Target",E30)))</formula>
    </cfRule>
    <cfRule type="containsText" dxfId="2809" priority="2879" operator="containsText" text="Not yet due">
      <formula>NOT(ISERROR(SEARCH("Not yet due",E30)))</formula>
    </cfRule>
    <cfRule type="containsText" dxfId="2808" priority="2880" operator="containsText" text="Update not Provided">
      <formula>NOT(ISERROR(SEARCH("Update not Provided",E30)))</formula>
    </cfRule>
  </conditionalFormatting>
  <conditionalFormatting sqref="E31">
    <cfRule type="containsText" dxfId="2807" priority="2809" operator="containsText" text="On track to be achieved">
      <formula>NOT(ISERROR(SEARCH("On track to be achieved",E31)))</formula>
    </cfRule>
    <cfRule type="containsText" dxfId="2806" priority="2810" operator="containsText" text="Deferred">
      <formula>NOT(ISERROR(SEARCH("Deferred",E31)))</formula>
    </cfRule>
    <cfRule type="containsText" dxfId="2805" priority="2811" operator="containsText" text="Deleted">
      <formula>NOT(ISERROR(SEARCH("Deleted",E31)))</formula>
    </cfRule>
    <cfRule type="containsText" dxfId="2804" priority="2812" operator="containsText" text="In Danger of Falling Behind Target">
      <formula>NOT(ISERROR(SEARCH("In Danger of Falling Behind Target",E31)))</formula>
    </cfRule>
    <cfRule type="containsText" dxfId="2803" priority="2813" operator="containsText" text="Not yet due">
      <formula>NOT(ISERROR(SEARCH("Not yet due",E31)))</formula>
    </cfRule>
    <cfRule type="containsText" dxfId="2802" priority="2814" operator="containsText" text="Update not Provided">
      <formula>NOT(ISERROR(SEARCH("Update not Provided",E31)))</formula>
    </cfRule>
    <cfRule type="containsText" dxfId="2801" priority="2815" operator="containsText" text="Not yet due">
      <formula>NOT(ISERROR(SEARCH("Not yet due",E31)))</formula>
    </cfRule>
    <cfRule type="containsText" dxfId="2800" priority="2816" operator="containsText" text="Completed Behind Schedule">
      <formula>NOT(ISERROR(SEARCH("Completed Behind Schedule",E31)))</formula>
    </cfRule>
    <cfRule type="containsText" dxfId="2799" priority="2817" operator="containsText" text="Off Target">
      <formula>NOT(ISERROR(SEARCH("Off Target",E31)))</formula>
    </cfRule>
    <cfRule type="containsText" dxfId="2798" priority="2818" operator="containsText" text="On Track to be Achieved">
      <formula>NOT(ISERROR(SEARCH("On Track to be Achieved",E31)))</formula>
    </cfRule>
    <cfRule type="containsText" dxfId="2797" priority="2819" operator="containsText" text="Fully Achieved">
      <formula>NOT(ISERROR(SEARCH("Fully Achieved",E31)))</formula>
    </cfRule>
    <cfRule type="containsText" dxfId="2796" priority="2820" operator="containsText" text="Not yet due">
      <formula>NOT(ISERROR(SEARCH("Not yet due",E31)))</formula>
    </cfRule>
    <cfRule type="containsText" dxfId="2795" priority="2821" operator="containsText" text="Not Yet Due">
      <formula>NOT(ISERROR(SEARCH("Not Yet Due",E31)))</formula>
    </cfRule>
    <cfRule type="containsText" dxfId="2794" priority="2822" operator="containsText" text="Deferred">
      <formula>NOT(ISERROR(SEARCH("Deferred",E31)))</formula>
    </cfRule>
    <cfRule type="containsText" dxfId="2793" priority="2823" operator="containsText" text="Deleted">
      <formula>NOT(ISERROR(SEARCH("Deleted",E31)))</formula>
    </cfRule>
    <cfRule type="containsText" dxfId="2792" priority="2824" operator="containsText" text="In Danger of Falling Behind Target">
      <formula>NOT(ISERROR(SEARCH("In Danger of Falling Behind Target",E31)))</formula>
    </cfRule>
    <cfRule type="containsText" dxfId="2791" priority="2825" operator="containsText" text="Not yet due">
      <formula>NOT(ISERROR(SEARCH("Not yet due",E31)))</formula>
    </cfRule>
    <cfRule type="containsText" dxfId="2790" priority="2826" operator="containsText" text="Completed Behind Schedule">
      <formula>NOT(ISERROR(SEARCH("Completed Behind Schedule",E31)))</formula>
    </cfRule>
    <cfRule type="containsText" dxfId="2789" priority="2827" operator="containsText" text="Off Target">
      <formula>NOT(ISERROR(SEARCH("Off Target",E31)))</formula>
    </cfRule>
    <cfRule type="containsText" dxfId="2788" priority="2828" operator="containsText" text="In Danger of Falling Behind Target">
      <formula>NOT(ISERROR(SEARCH("In Danger of Falling Behind Target",E31)))</formula>
    </cfRule>
    <cfRule type="containsText" dxfId="2787" priority="2829" operator="containsText" text="On Track to be Achieved">
      <formula>NOT(ISERROR(SEARCH("On Track to be Achieved",E31)))</formula>
    </cfRule>
    <cfRule type="containsText" dxfId="2786" priority="2830" operator="containsText" text="Fully Achieved">
      <formula>NOT(ISERROR(SEARCH("Fully Achieved",E31)))</formula>
    </cfRule>
    <cfRule type="containsText" dxfId="2785" priority="2831" operator="containsText" text="Update not Provided">
      <formula>NOT(ISERROR(SEARCH("Update not Provided",E31)))</formula>
    </cfRule>
    <cfRule type="containsText" dxfId="2784" priority="2832" operator="containsText" text="Not yet due">
      <formula>NOT(ISERROR(SEARCH("Not yet due",E31)))</formula>
    </cfRule>
    <cfRule type="containsText" dxfId="2783" priority="2833" operator="containsText" text="Completed Behind Schedule">
      <formula>NOT(ISERROR(SEARCH("Completed Behind Schedule",E31)))</formula>
    </cfRule>
    <cfRule type="containsText" dxfId="2782" priority="2834" operator="containsText" text="Off Target">
      <formula>NOT(ISERROR(SEARCH("Off Target",E31)))</formula>
    </cfRule>
    <cfRule type="containsText" dxfId="2781" priority="2835" operator="containsText" text="In Danger of Falling Behind Target">
      <formula>NOT(ISERROR(SEARCH("In Danger of Falling Behind Target",E31)))</formula>
    </cfRule>
    <cfRule type="containsText" dxfId="2780" priority="2836" operator="containsText" text="On Track to be Achieved">
      <formula>NOT(ISERROR(SEARCH("On Track to be Achieved",E31)))</formula>
    </cfRule>
    <cfRule type="containsText" dxfId="2779" priority="2837" operator="containsText" text="Fully Achieved">
      <formula>NOT(ISERROR(SEARCH("Fully Achieved",E31)))</formula>
    </cfRule>
    <cfRule type="containsText" dxfId="2778" priority="2838" operator="containsText" text="Fully Achieved">
      <formula>NOT(ISERROR(SEARCH("Fully Achieved",E31)))</formula>
    </cfRule>
    <cfRule type="containsText" dxfId="2777" priority="2839" operator="containsText" text="Fully Achieved">
      <formula>NOT(ISERROR(SEARCH("Fully Achieved",E31)))</formula>
    </cfRule>
    <cfRule type="containsText" dxfId="2776" priority="2840" operator="containsText" text="Deferred">
      <formula>NOT(ISERROR(SEARCH("Deferred",E31)))</formula>
    </cfRule>
    <cfRule type="containsText" dxfId="2775" priority="2841" operator="containsText" text="Deleted">
      <formula>NOT(ISERROR(SEARCH("Deleted",E31)))</formula>
    </cfRule>
    <cfRule type="containsText" dxfId="2774" priority="2842" operator="containsText" text="In Danger of Falling Behind Target">
      <formula>NOT(ISERROR(SEARCH("In Danger of Falling Behind Target",E31)))</formula>
    </cfRule>
    <cfRule type="containsText" dxfId="2773" priority="2843" operator="containsText" text="Not yet due">
      <formula>NOT(ISERROR(SEARCH("Not yet due",E31)))</formula>
    </cfRule>
    <cfRule type="containsText" dxfId="2772" priority="2844" operator="containsText" text="Update not Provided">
      <formula>NOT(ISERROR(SEARCH("Update not Provided",E31)))</formula>
    </cfRule>
  </conditionalFormatting>
  <conditionalFormatting sqref="E33">
    <cfRule type="containsText" dxfId="2771" priority="2773" operator="containsText" text="On track to be achieved">
      <formula>NOT(ISERROR(SEARCH("On track to be achieved",E33)))</formula>
    </cfRule>
    <cfRule type="containsText" dxfId="2770" priority="2774" operator="containsText" text="Deferred">
      <formula>NOT(ISERROR(SEARCH("Deferred",E33)))</formula>
    </cfRule>
    <cfRule type="containsText" dxfId="2769" priority="2775" operator="containsText" text="Deleted">
      <formula>NOT(ISERROR(SEARCH("Deleted",E33)))</formula>
    </cfRule>
    <cfRule type="containsText" dxfId="2768" priority="2776" operator="containsText" text="In Danger of Falling Behind Target">
      <formula>NOT(ISERROR(SEARCH("In Danger of Falling Behind Target",E33)))</formula>
    </cfRule>
    <cfRule type="containsText" dxfId="2767" priority="2777" operator="containsText" text="Not yet due">
      <formula>NOT(ISERROR(SEARCH("Not yet due",E33)))</formula>
    </cfRule>
    <cfRule type="containsText" dxfId="2766" priority="2778" operator="containsText" text="Update not Provided">
      <formula>NOT(ISERROR(SEARCH("Update not Provided",E33)))</formula>
    </cfRule>
    <cfRule type="containsText" dxfId="2765" priority="2779" operator="containsText" text="Not yet due">
      <formula>NOT(ISERROR(SEARCH("Not yet due",E33)))</formula>
    </cfRule>
    <cfRule type="containsText" dxfId="2764" priority="2780" operator="containsText" text="Completed Behind Schedule">
      <formula>NOT(ISERROR(SEARCH("Completed Behind Schedule",E33)))</formula>
    </cfRule>
    <cfRule type="containsText" dxfId="2763" priority="2781" operator="containsText" text="Off Target">
      <formula>NOT(ISERROR(SEARCH("Off Target",E33)))</formula>
    </cfRule>
    <cfRule type="containsText" dxfId="2762" priority="2782" operator="containsText" text="On Track to be Achieved">
      <formula>NOT(ISERROR(SEARCH("On Track to be Achieved",E33)))</formula>
    </cfRule>
    <cfRule type="containsText" dxfId="2761" priority="2783" operator="containsText" text="Fully Achieved">
      <formula>NOT(ISERROR(SEARCH("Fully Achieved",E33)))</formula>
    </cfRule>
    <cfRule type="containsText" dxfId="2760" priority="2784" operator="containsText" text="Not yet due">
      <formula>NOT(ISERROR(SEARCH("Not yet due",E33)))</formula>
    </cfRule>
    <cfRule type="containsText" dxfId="2759" priority="2785" operator="containsText" text="Not Yet Due">
      <formula>NOT(ISERROR(SEARCH("Not Yet Due",E33)))</formula>
    </cfRule>
    <cfRule type="containsText" dxfId="2758" priority="2786" operator="containsText" text="Deferred">
      <formula>NOT(ISERROR(SEARCH("Deferred",E33)))</formula>
    </cfRule>
    <cfRule type="containsText" dxfId="2757" priority="2787" operator="containsText" text="Deleted">
      <formula>NOT(ISERROR(SEARCH("Deleted",E33)))</formula>
    </cfRule>
    <cfRule type="containsText" dxfId="2756" priority="2788" operator="containsText" text="In Danger of Falling Behind Target">
      <formula>NOT(ISERROR(SEARCH("In Danger of Falling Behind Target",E33)))</formula>
    </cfRule>
    <cfRule type="containsText" dxfId="2755" priority="2789" operator="containsText" text="Not yet due">
      <formula>NOT(ISERROR(SEARCH("Not yet due",E33)))</formula>
    </cfRule>
    <cfRule type="containsText" dxfId="2754" priority="2790" operator="containsText" text="Completed Behind Schedule">
      <formula>NOT(ISERROR(SEARCH("Completed Behind Schedule",E33)))</formula>
    </cfRule>
    <cfRule type="containsText" dxfId="2753" priority="2791" operator="containsText" text="Off Target">
      <formula>NOT(ISERROR(SEARCH("Off Target",E33)))</formula>
    </cfRule>
    <cfRule type="containsText" dxfId="2752" priority="2792" operator="containsText" text="In Danger of Falling Behind Target">
      <formula>NOT(ISERROR(SEARCH("In Danger of Falling Behind Target",E33)))</formula>
    </cfRule>
    <cfRule type="containsText" dxfId="2751" priority="2793" operator="containsText" text="On Track to be Achieved">
      <formula>NOT(ISERROR(SEARCH("On Track to be Achieved",E33)))</formula>
    </cfRule>
    <cfRule type="containsText" dxfId="2750" priority="2794" operator="containsText" text="Fully Achieved">
      <formula>NOT(ISERROR(SEARCH("Fully Achieved",E33)))</formula>
    </cfRule>
    <cfRule type="containsText" dxfId="2749" priority="2795" operator="containsText" text="Update not Provided">
      <formula>NOT(ISERROR(SEARCH("Update not Provided",E33)))</formula>
    </cfRule>
    <cfRule type="containsText" dxfId="2748" priority="2796" operator="containsText" text="Not yet due">
      <formula>NOT(ISERROR(SEARCH("Not yet due",E33)))</formula>
    </cfRule>
    <cfRule type="containsText" dxfId="2747" priority="2797" operator="containsText" text="Completed Behind Schedule">
      <formula>NOT(ISERROR(SEARCH("Completed Behind Schedule",E33)))</formula>
    </cfRule>
    <cfRule type="containsText" dxfId="2746" priority="2798" operator="containsText" text="Off Target">
      <formula>NOT(ISERROR(SEARCH("Off Target",E33)))</formula>
    </cfRule>
    <cfRule type="containsText" dxfId="2745" priority="2799" operator="containsText" text="In Danger of Falling Behind Target">
      <formula>NOT(ISERROR(SEARCH("In Danger of Falling Behind Target",E33)))</formula>
    </cfRule>
    <cfRule type="containsText" dxfId="2744" priority="2800" operator="containsText" text="On Track to be Achieved">
      <formula>NOT(ISERROR(SEARCH("On Track to be Achieved",E33)))</formula>
    </cfRule>
    <cfRule type="containsText" dxfId="2743" priority="2801" operator="containsText" text="Fully Achieved">
      <formula>NOT(ISERROR(SEARCH("Fully Achieved",E33)))</formula>
    </cfRule>
    <cfRule type="containsText" dxfId="2742" priority="2802" operator="containsText" text="Fully Achieved">
      <formula>NOT(ISERROR(SEARCH("Fully Achieved",E33)))</formula>
    </cfRule>
    <cfRule type="containsText" dxfId="2741" priority="2803" operator="containsText" text="Fully Achieved">
      <formula>NOT(ISERROR(SEARCH("Fully Achieved",E33)))</formula>
    </cfRule>
    <cfRule type="containsText" dxfId="2740" priority="2804" operator="containsText" text="Deferred">
      <formula>NOT(ISERROR(SEARCH("Deferred",E33)))</formula>
    </cfRule>
    <cfRule type="containsText" dxfId="2739" priority="2805" operator="containsText" text="Deleted">
      <formula>NOT(ISERROR(SEARCH("Deleted",E33)))</formula>
    </cfRule>
    <cfRule type="containsText" dxfId="2738" priority="2806" operator="containsText" text="In Danger of Falling Behind Target">
      <formula>NOT(ISERROR(SEARCH("In Danger of Falling Behind Target",E33)))</formula>
    </cfRule>
    <cfRule type="containsText" dxfId="2737" priority="2807" operator="containsText" text="Not yet due">
      <formula>NOT(ISERROR(SEARCH("Not yet due",E33)))</formula>
    </cfRule>
    <cfRule type="containsText" dxfId="2736" priority="2808" operator="containsText" text="Update not Provided">
      <formula>NOT(ISERROR(SEARCH("Update not Provided",E33)))</formula>
    </cfRule>
  </conditionalFormatting>
  <conditionalFormatting sqref="E62 E55 E51 E48 E42:E43 E39:E40 E36:E37 E34">
    <cfRule type="containsText" dxfId="2735" priority="2737" operator="containsText" text="On track to be achieved">
      <formula>NOT(ISERROR(SEARCH("On track to be achieved",E34)))</formula>
    </cfRule>
    <cfRule type="containsText" dxfId="2734" priority="2738" operator="containsText" text="Deferred">
      <formula>NOT(ISERROR(SEARCH("Deferred",E34)))</formula>
    </cfRule>
    <cfRule type="containsText" dxfId="2733" priority="2739" operator="containsText" text="Deleted">
      <formula>NOT(ISERROR(SEARCH("Deleted",E34)))</formula>
    </cfRule>
    <cfRule type="containsText" dxfId="2732" priority="2740" operator="containsText" text="In Danger of Falling Behind Target">
      <formula>NOT(ISERROR(SEARCH("In Danger of Falling Behind Target",E34)))</formula>
    </cfRule>
    <cfRule type="containsText" dxfId="2731" priority="2741" operator="containsText" text="Not yet due">
      <formula>NOT(ISERROR(SEARCH("Not yet due",E34)))</formula>
    </cfRule>
    <cfRule type="containsText" dxfId="2730" priority="2742" operator="containsText" text="Update not Provided">
      <formula>NOT(ISERROR(SEARCH("Update not Provided",E34)))</formula>
    </cfRule>
    <cfRule type="containsText" dxfId="2729" priority="2743" operator="containsText" text="Not yet due">
      <formula>NOT(ISERROR(SEARCH("Not yet due",E34)))</formula>
    </cfRule>
    <cfRule type="containsText" dxfId="2728" priority="2744" operator="containsText" text="Completed Behind Schedule">
      <formula>NOT(ISERROR(SEARCH("Completed Behind Schedule",E34)))</formula>
    </cfRule>
    <cfRule type="containsText" dxfId="2727" priority="2745" operator="containsText" text="Off Target">
      <formula>NOT(ISERROR(SEARCH("Off Target",E34)))</formula>
    </cfRule>
    <cfRule type="containsText" dxfId="2726" priority="2746" operator="containsText" text="On Track to be Achieved">
      <formula>NOT(ISERROR(SEARCH("On Track to be Achieved",E34)))</formula>
    </cfRule>
    <cfRule type="containsText" dxfId="2725" priority="2747" operator="containsText" text="Fully Achieved">
      <formula>NOT(ISERROR(SEARCH("Fully Achieved",E34)))</formula>
    </cfRule>
    <cfRule type="containsText" dxfId="2724" priority="2748" operator="containsText" text="Not yet due">
      <formula>NOT(ISERROR(SEARCH("Not yet due",E34)))</formula>
    </cfRule>
    <cfRule type="containsText" dxfId="2723" priority="2749" operator="containsText" text="Not Yet Due">
      <formula>NOT(ISERROR(SEARCH("Not Yet Due",E34)))</formula>
    </cfRule>
    <cfRule type="containsText" dxfId="2722" priority="2750" operator="containsText" text="Deferred">
      <formula>NOT(ISERROR(SEARCH("Deferred",E34)))</formula>
    </cfRule>
    <cfRule type="containsText" dxfId="2721" priority="2751" operator="containsText" text="Deleted">
      <formula>NOT(ISERROR(SEARCH("Deleted",E34)))</formula>
    </cfRule>
    <cfRule type="containsText" dxfId="2720" priority="2752" operator="containsText" text="In Danger of Falling Behind Target">
      <formula>NOT(ISERROR(SEARCH("In Danger of Falling Behind Target",E34)))</formula>
    </cfRule>
    <cfRule type="containsText" dxfId="2719" priority="2753" operator="containsText" text="Not yet due">
      <formula>NOT(ISERROR(SEARCH("Not yet due",E34)))</formula>
    </cfRule>
    <cfRule type="containsText" dxfId="2718" priority="2754" operator="containsText" text="Completed Behind Schedule">
      <formula>NOT(ISERROR(SEARCH("Completed Behind Schedule",E34)))</formula>
    </cfRule>
    <cfRule type="containsText" dxfId="2717" priority="2755" operator="containsText" text="Off Target">
      <formula>NOT(ISERROR(SEARCH("Off Target",E34)))</formula>
    </cfRule>
    <cfRule type="containsText" dxfId="2716" priority="2756" operator="containsText" text="In Danger of Falling Behind Target">
      <formula>NOT(ISERROR(SEARCH("In Danger of Falling Behind Target",E34)))</formula>
    </cfRule>
    <cfRule type="containsText" dxfId="2715" priority="2757" operator="containsText" text="On Track to be Achieved">
      <formula>NOT(ISERROR(SEARCH("On Track to be Achieved",E34)))</formula>
    </cfRule>
    <cfRule type="containsText" dxfId="2714" priority="2758" operator="containsText" text="Fully Achieved">
      <formula>NOT(ISERROR(SEARCH("Fully Achieved",E34)))</formula>
    </cfRule>
    <cfRule type="containsText" dxfId="2713" priority="2759" operator="containsText" text="Update not Provided">
      <formula>NOT(ISERROR(SEARCH("Update not Provided",E34)))</formula>
    </cfRule>
    <cfRule type="containsText" dxfId="2712" priority="2760" operator="containsText" text="Not yet due">
      <formula>NOT(ISERROR(SEARCH("Not yet due",E34)))</formula>
    </cfRule>
    <cfRule type="containsText" dxfId="2711" priority="2761" operator="containsText" text="Completed Behind Schedule">
      <formula>NOT(ISERROR(SEARCH("Completed Behind Schedule",E34)))</formula>
    </cfRule>
    <cfRule type="containsText" dxfId="2710" priority="2762" operator="containsText" text="Off Target">
      <formula>NOT(ISERROR(SEARCH("Off Target",E34)))</formula>
    </cfRule>
    <cfRule type="containsText" dxfId="2709" priority="2763" operator="containsText" text="In Danger of Falling Behind Target">
      <formula>NOT(ISERROR(SEARCH("In Danger of Falling Behind Target",E34)))</formula>
    </cfRule>
    <cfRule type="containsText" dxfId="2708" priority="2764" operator="containsText" text="On Track to be Achieved">
      <formula>NOT(ISERROR(SEARCH("On Track to be Achieved",E34)))</formula>
    </cfRule>
    <cfRule type="containsText" dxfId="2707" priority="2765" operator="containsText" text="Fully Achieved">
      <formula>NOT(ISERROR(SEARCH("Fully Achieved",E34)))</formula>
    </cfRule>
    <cfRule type="containsText" dxfId="2706" priority="2766" operator="containsText" text="Fully Achieved">
      <formula>NOT(ISERROR(SEARCH("Fully Achieved",E34)))</formula>
    </cfRule>
    <cfRule type="containsText" dxfId="2705" priority="2767" operator="containsText" text="Fully Achieved">
      <formula>NOT(ISERROR(SEARCH("Fully Achieved",E34)))</formula>
    </cfRule>
    <cfRule type="containsText" dxfId="2704" priority="2768" operator="containsText" text="Deferred">
      <formula>NOT(ISERROR(SEARCH("Deferred",E34)))</formula>
    </cfRule>
    <cfRule type="containsText" dxfId="2703" priority="2769" operator="containsText" text="Deleted">
      <formula>NOT(ISERROR(SEARCH("Deleted",E34)))</formula>
    </cfRule>
    <cfRule type="containsText" dxfId="2702" priority="2770" operator="containsText" text="In Danger of Falling Behind Target">
      <formula>NOT(ISERROR(SEARCH("In Danger of Falling Behind Target",E34)))</formula>
    </cfRule>
    <cfRule type="containsText" dxfId="2701" priority="2771" operator="containsText" text="Not yet due">
      <formula>NOT(ISERROR(SEARCH("Not yet due",E34)))</formula>
    </cfRule>
    <cfRule type="containsText" dxfId="2700" priority="2772" operator="containsText" text="Update not Provided">
      <formula>NOT(ISERROR(SEARCH("Update not Provided",E34)))</formula>
    </cfRule>
  </conditionalFormatting>
  <conditionalFormatting sqref="E71">
    <cfRule type="containsText" dxfId="2699" priority="2701" operator="containsText" text="On track to be achieved">
      <formula>NOT(ISERROR(SEARCH("On track to be achieved",E71)))</formula>
    </cfRule>
    <cfRule type="containsText" dxfId="2698" priority="2702" operator="containsText" text="Deferred">
      <formula>NOT(ISERROR(SEARCH("Deferred",E71)))</formula>
    </cfRule>
    <cfRule type="containsText" dxfId="2697" priority="2703" operator="containsText" text="Deleted">
      <formula>NOT(ISERROR(SEARCH("Deleted",E71)))</formula>
    </cfRule>
    <cfRule type="containsText" dxfId="2696" priority="2704" operator="containsText" text="In Danger of Falling Behind Target">
      <formula>NOT(ISERROR(SEARCH("In Danger of Falling Behind Target",E71)))</formula>
    </cfRule>
    <cfRule type="containsText" dxfId="2695" priority="2705" operator="containsText" text="Not yet due">
      <formula>NOT(ISERROR(SEARCH("Not yet due",E71)))</formula>
    </cfRule>
    <cfRule type="containsText" dxfId="2694" priority="2706" operator="containsText" text="Update not Provided">
      <formula>NOT(ISERROR(SEARCH("Update not Provided",E71)))</formula>
    </cfRule>
    <cfRule type="containsText" dxfId="2693" priority="2707" operator="containsText" text="Not yet due">
      <formula>NOT(ISERROR(SEARCH("Not yet due",E71)))</formula>
    </cfRule>
    <cfRule type="containsText" dxfId="2692" priority="2708" operator="containsText" text="Completed Behind Schedule">
      <formula>NOT(ISERROR(SEARCH("Completed Behind Schedule",E71)))</formula>
    </cfRule>
    <cfRule type="containsText" dxfId="2691" priority="2709" operator="containsText" text="Off Target">
      <formula>NOT(ISERROR(SEARCH("Off Target",E71)))</formula>
    </cfRule>
    <cfRule type="containsText" dxfId="2690" priority="2710" operator="containsText" text="On Track to be Achieved">
      <formula>NOT(ISERROR(SEARCH("On Track to be Achieved",E71)))</formula>
    </cfRule>
    <cfRule type="containsText" dxfId="2689" priority="2711" operator="containsText" text="Fully Achieved">
      <formula>NOT(ISERROR(SEARCH("Fully Achieved",E71)))</formula>
    </cfRule>
    <cfRule type="containsText" dxfId="2688" priority="2712" operator="containsText" text="Not yet due">
      <formula>NOT(ISERROR(SEARCH("Not yet due",E71)))</formula>
    </cfRule>
    <cfRule type="containsText" dxfId="2687" priority="2713" operator="containsText" text="Not Yet Due">
      <formula>NOT(ISERROR(SEARCH("Not Yet Due",E71)))</formula>
    </cfRule>
    <cfRule type="containsText" dxfId="2686" priority="2714" operator="containsText" text="Deferred">
      <formula>NOT(ISERROR(SEARCH("Deferred",E71)))</formula>
    </cfRule>
    <cfRule type="containsText" dxfId="2685" priority="2715" operator="containsText" text="Deleted">
      <formula>NOT(ISERROR(SEARCH("Deleted",E71)))</formula>
    </cfRule>
    <cfRule type="containsText" dxfId="2684" priority="2716" operator="containsText" text="In Danger of Falling Behind Target">
      <formula>NOT(ISERROR(SEARCH("In Danger of Falling Behind Target",E71)))</formula>
    </cfRule>
    <cfRule type="containsText" dxfId="2683" priority="2717" operator="containsText" text="Not yet due">
      <formula>NOT(ISERROR(SEARCH("Not yet due",E71)))</formula>
    </cfRule>
    <cfRule type="containsText" dxfId="2682" priority="2718" operator="containsText" text="Completed Behind Schedule">
      <formula>NOT(ISERROR(SEARCH("Completed Behind Schedule",E71)))</formula>
    </cfRule>
    <cfRule type="containsText" dxfId="2681" priority="2719" operator="containsText" text="Off Target">
      <formula>NOT(ISERROR(SEARCH("Off Target",E71)))</formula>
    </cfRule>
    <cfRule type="containsText" dxfId="2680" priority="2720" operator="containsText" text="In Danger of Falling Behind Target">
      <formula>NOT(ISERROR(SEARCH("In Danger of Falling Behind Target",E71)))</formula>
    </cfRule>
    <cfRule type="containsText" dxfId="2679" priority="2721" operator="containsText" text="On Track to be Achieved">
      <formula>NOT(ISERROR(SEARCH("On Track to be Achieved",E71)))</formula>
    </cfRule>
    <cfRule type="containsText" dxfId="2678" priority="2722" operator="containsText" text="Fully Achieved">
      <formula>NOT(ISERROR(SEARCH("Fully Achieved",E71)))</formula>
    </cfRule>
    <cfRule type="containsText" dxfId="2677" priority="2723" operator="containsText" text="Update not Provided">
      <formula>NOT(ISERROR(SEARCH("Update not Provided",E71)))</formula>
    </cfRule>
    <cfRule type="containsText" dxfId="2676" priority="2724" operator="containsText" text="Not yet due">
      <formula>NOT(ISERROR(SEARCH("Not yet due",E71)))</formula>
    </cfRule>
    <cfRule type="containsText" dxfId="2675" priority="2725" operator="containsText" text="Completed Behind Schedule">
      <formula>NOT(ISERROR(SEARCH("Completed Behind Schedule",E71)))</formula>
    </cfRule>
    <cfRule type="containsText" dxfId="2674" priority="2726" operator="containsText" text="Off Target">
      <formula>NOT(ISERROR(SEARCH("Off Target",E71)))</formula>
    </cfRule>
    <cfRule type="containsText" dxfId="2673" priority="2727" operator="containsText" text="In Danger of Falling Behind Target">
      <formula>NOT(ISERROR(SEARCH("In Danger of Falling Behind Target",E71)))</formula>
    </cfRule>
    <cfRule type="containsText" dxfId="2672" priority="2728" operator="containsText" text="On Track to be Achieved">
      <formula>NOT(ISERROR(SEARCH("On Track to be Achieved",E71)))</formula>
    </cfRule>
    <cfRule type="containsText" dxfId="2671" priority="2729" operator="containsText" text="Fully Achieved">
      <formula>NOT(ISERROR(SEARCH("Fully Achieved",E71)))</formula>
    </cfRule>
    <cfRule type="containsText" dxfId="2670" priority="2730" operator="containsText" text="Fully Achieved">
      <formula>NOT(ISERROR(SEARCH("Fully Achieved",E71)))</formula>
    </cfRule>
    <cfRule type="containsText" dxfId="2669" priority="2731" operator="containsText" text="Fully Achieved">
      <formula>NOT(ISERROR(SEARCH("Fully Achieved",E71)))</formula>
    </cfRule>
    <cfRule type="containsText" dxfId="2668" priority="2732" operator="containsText" text="Deferred">
      <formula>NOT(ISERROR(SEARCH("Deferred",E71)))</formula>
    </cfRule>
    <cfRule type="containsText" dxfId="2667" priority="2733" operator="containsText" text="Deleted">
      <formula>NOT(ISERROR(SEARCH("Deleted",E71)))</formula>
    </cfRule>
    <cfRule type="containsText" dxfId="2666" priority="2734" operator="containsText" text="In Danger of Falling Behind Target">
      <formula>NOT(ISERROR(SEARCH("In Danger of Falling Behind Target",E71)))</formula>
    </cfRule>
    <cfRule type="containsText" dxfId="2665" priority="2735" operator="containsText" text="Not yet due">
      <formula>NOT(ISERROR(SEARCH("Not yet due",E71)))</formula>
    </cfRule>
    <cfRule type="containsText" dxfId="2664" priority="2736" operator="containsText" text="Update not Provided">
      <formula>NOT(ISERROR(SEARCH("Update not Provided",E71)))</formula>
    </cfRule>
  </conditionalFormatting>
  <conditionalFormatting sqref="E84 E76 E71:E74">
    <cfRule type="containsText" dxfId="2663" priority="2665" operator="containsText" text="On track to be achieved">
      <formula>NOT(ISERROR(SEARCH("On track to be achieved",E71)))</formula>
    </cfRule>
    <cfRule type="containsText" dxfId="2662" priority="2666" operator="containsText" text="Deferred">
      <formula>NOT(ISERROR(SEARCH("Deferred",E71)))</formula>
    </cfRule>
    <cfRule type="containsText" dxfId="2661" priority="2667" operator="containsText" text="Deleted">
      <formula>NOT(ISERROR(SEARCH("Deleted",E71)))</formula>
    </cfRule>
    <cfRule type="containsText" dxfId="2660" priority="2668" operator="containsText" text="In Danger of Falling Behind Target">
      <formula>NOT(ISERROR(SEARCH("In Danger of Falling Behind Target",E71)))</formula>
    </cfRule>
    <cfRule type="containsText" dxfId="2659" priority="2669" operator="containsText" text="Not yet due">
      <formula>NOT(ISERROR(SEARCH("Not yet due",E71)))</formula>
    </cfRule>
    <cfRule type="containsText" dxfId="2658" priority="2670" operator="containsText" text="Update not Provided">
      <formula>NOT(ISERROR(SEARCH("Update not Provided",E71)))</formula>
    </cfRule>
    <cfRule type="containsText" dxfId="2657" priority="2671" operator="containsText" text="Not yet due">
      <formula>NOT(ISERROR(SEARCH("Not yet due",E71)))</formula>
    </cfRule>
    <cfRule type="containsText" dxfId="2656" priority="2672" operator="containsText" text="Completed Behind Schedule">
      <formula>NOT(ISERROR(SEARCH("Completed Behind Schedule",E71)))</formula>
    </cfRule>
    <cfRule type="containsText" dxfId="2655" priority="2673" operator="containsText" text="Off Target">
      <formula>NOT(ISERROR(SEARCH("Off Target",E71)))</formula>
    </cfRule>
    <cfRule type="containsText" dxfId="2654" priority="2674" operator="containsText" text="On Track to be Achieved">
      <formula>NOT(ISERROR(SEARCH("On Track to be Achieved",E71)))</formula>
    </cfRule>
    <cfRule type="containsText" dxfId="2653" priority="2675" operator="containsText" text="Fully Achieved">
      <formula>NOT(ISERROR(SEARCH("Fully Achieved",E71)))</formula>
    </cfRule>
    <cfRule type="containsText" dxfId="2652" priority="2676" operator="containsText" text="Not yet due">
      <formula>NOT(ISERROR(SEARCH("Not yet due",E71)))</formula>
    </cfRule>
    <cfRule type="containsText" dxfId="2651" priority="2677" operator="containsText" text="Not Yet Due">
      <formula>NOT(ISERROR(SEARCH("Not Yet Due",E71)))</formula>
    </cfRule>
    <cfRule type="containsText" dxfId="2650" priority="2678" operator="containsText" text="Deferred">
      <formula>NOT(ISERROR(SEARCH("Deferred",E71)))</formula>
    </cfRule>
    <cfRule type="containsText" dxfId="2649" priority="2679" operator="containsText" text="Deleted">
      <formula>NOT(ISERROR(SEARCH("Deleted",E71)))</formula>
    </cfRule>
    <cfRule type="containsText" dxfId="2648" priority="2680" operator="containsText" text="In Danger of Falling Behind Target">
      <formula>NOT(ISERROR(SEARCH("In Danger of Falling Behind Target",E71)))</formula>
    </cfRule>
    <cfRule type="containsText" dxfId="2647" priority="2681" operator="containsText" text="Not yet due">
      <formula>NOT(ISERROR(SEARCH("Not yet due",E71)))</formula>
    </cfRule>
    <cfRule type="containsText" dxfId="2646" priority="2682" operator="containsText" text="Completed Behind Schedule">
      <formula>NOT(ISERROR(SEARCH("Completed Behind Schedule",E71)))</formula>
    </cfRule>
    <cfRule type="containsText" dxfId="2645" priority="2683" operator="containsText" text="Off Target">
      <formula>NOT(ISERROR(SEARCH("Off Target",E71)))</formula>
    </cfRule>
    <cfRule type="containsText" dxfId="2644" priority="2684" operator="containsText" text="In Danger of Falling Behind Target">
      <formula>NOT(ISERROR(SEARCH("In Danger of Falling Behind Target",E71)))</formula>
    </cfRule>
    <cfRule type="containsText" dxfId="2643" priority="2685" operator="containsText" text="On Track to be Achieved">
      <formula>NOT(ISERROR(SEARCH("On Track to be Achieved",E71)))</formula>
    </cfRule>
    <cfRule type="containsText" dxfId="2642" priority="2686" operator="containsText" text="Fully Achieved">
      <formula>NOT(ISERROR(SEARCH("Fully Achieved",E71)))</formula>
    </cfRule>
    <cfRule type="containsText" dxfId="2641" priority="2687" operator="containsText" text="Update not Provided">
      <formula>NOT(ISERROR(SEARCH("Update not Provided",E71)))</formula>
    </cfRule>
    <cfRule type="containsText" dxfId="2640" priority="2688" operator="containsText" text="Not yet due">
      <formula>NOT(ISERROR(SEARCH("Not yet due",E71)))</formula>
    </cfRule>
    <cfRule type="containsText" dxfId="2639" priority="2689" operator="containsText" text="Completed Behind Schedule">
      <formula>NOT(ISERROR(SEARCH("Completed Behind Schedule",E71)))</formula>
    </cfRule>
    <cfRule type="containsText" dxfId="2638" priority="2690" operator="containsText" text="Off Target">
      <formula>NOT(ISERROR(SEARCH("Off Target",E71)))</formula>
    </cfRule>
    <cfRule type="containsText" dxfId="2637" priority="2691" operator="containsText" text="In Danger of Falling Behind Target">
      <formula>NOT(ISERROR(SEARCH("In Danger of Falling Behind Target",E71)))</formula>
    </cfRule>
    <cfRule type="containsText" dxfId="2636" priority="2692" operator="containsText" text="On Track to be Achieved">
      <formula>NOT(ISERROR(SEARCH("On Track to be Achieved",E71)))</formula>
    </cfRule>
    <cfRule type="containsText" dxfId="2635" priority="2693" operator="containsText" text="Fully Achieved">
      <formula>NOT(ISERROR(SEARCH("Fully Achieved",E71)))</formula>
    </cfRule>
    <cfRule type="containsText" dxfId="2634" priority="2694" operator="containsText" text="Fully Achieved">
      <formula>NOT(ISERROR(SEARCH("Fully Achieved",E71)))</formula>
    </cfRule>
    <cfRule type="containsText" dxfId="2633" priority="2695" operator="containsText" text="Fully Achieved">
      <formula>NOT(ISERROR(SEARCH("Fully Achieved",E71)))</formula>
    </cfRule>
    <cfRule type="containsText" dxfId="2632" priority="2696" operator="containsText" text="Deferred">
      <formula>NOT(ISERROR(SEARCH("Deferred",E71)))</formula>
    </cfRule>
    <cfRule type="containsText" dxfId="2631" priority="2697" operator="containsText" text="Deleted">
      <formula>NOT(ISERROR(SEARCH("Deleted",E71)))</formula>
    </cfRule>
    <cfRule type="containsText" dxfId="2630" priority="2698" operator="containsText" text="In Danger of Falling Behind Target">
      <formula>NOT(ISERROR(SEARCH("In Danger of Falling Behind Target",E71)))</formula>
    </cfRule>
    <cfRule type="containsText" dxfId="2629" priority="2699" operator="containsText" text="Not yet due">
      <formula>NOT(ISERROR(SEARCH("Not yet due",E71)))</formula>
    </cfRule>
    <cfRule type="containsText" dxfId="2628" priority="2700" operator="containsText" text="Update not Provided">
      <formula>NOT(ISERROR(SEARCH("Update not Provided",E71)))</formula>
    </cfRule>
  </conditionalFormatting>
  <conditionalFormatting sqref="E122 E97:E101 E95 E89">
    <cfRule type="containsText" dxfId="2627" priority="2629" operator="containsText" text="On track to be achieved">
      <formula>NOT(ISERROR(SEARCH("On track to be achieved",E89)))</formula>
    </cfRule>
    <cfRule type="containsText" dxfId="2626" priority="2630" operator="containsText" text="Deferred">
      <formula>NOT(ISERROR(SEARCH("Deferred",E89)))</formula>
    </cfRule>
    <cfRule type="containsText" dxfId="2625" priority="2631" operator="containsText" text="Deleted">
      <formula>NOT(ISERROR(SEARCH("Deleted",E89)))</formula>
    </cfRule>
    <cfRule type="containsText" dxfId="2624" priority="2632" operator="containsText" text="In Danger of Falling Behind Target">
      <formula>NOT(ISERROR(SEARCH("In Danger of Falling Behind Target",E89)))</formula>
    </cfRule>
    <cfRule type="containsText" dxfId="2623" priority="2633" operator="containsText" text="Not yet due">
      <formula>NOT(ISERROR(SEARCH("Not yet due",E89)))</formula>
    </cfRule>
    <cfRule type="containsText" dxfId="2622" priority="2634" operator="containsText" text="Update not Provided">
      <formula>NOT(ISERROR(SEARCH("Update not Provided",E89)))</formula>
    </cfRule>
    <cfRule type="containsText" dxfId="2621" priority="2635" operator="containsText" text="Not yet due">
      <formula>NOT(ISERROR(SEARCH("Not yet due",E89)))</formula>
    </cfRule>
    <cfRule type="containsText" dxfId="2620" priority="2636" operator="containsText" text="Completed Behind Schedule">
      <formula>NOT(ISERROR(SEARCH("Completed Behind Schedule",E89)))</formula>
    </cfRule>
    <cfRule type="containsText" dxfId="2619" priority="2637" operator="containsText" text="Off Target">
      <formula>NOT(ISERROR(SEARCH("Off Target",E89)))</formula>
    </cfRule>
    <cfRule type="containsText" dxfId="2618" priority="2638" operator="containsText" text="On Track to be Achieved">
      <formula>NOT(ISERROR(SEARCH("On Track to be Achieved",E89)))</formula>
    </cfRule>
    <cfRule type="containsText" dxfId="2617" priority="2639" operator="containsText" text="Fully Achieved">
      <formula>NOT(ISERROR(SEARCH("Fully Achieved",E89)))</formula>
    </cfRule>
    <cfRule type="containsText" dxfId="2616" priority="2640" operator="containsText" text="Not yet due">
      <formula>NOT(ISERROR(SEARCH("Not yet due",E89)))</formula>
    </cfRule>
    <cfRule type="containsText" dxfId="2615" priority="2641" operator="containsText" text="Not Yet Due">
      <formula>NOT(ISERROR(SEARCH("Not Yet Due",E89)))</formula>
    </cfRule>
    <cfRule type="containsText" dxfId="2614" priority="2642" operator="containsText" text="Deferred">
      <formula>NOT(ISERROR(SEARCH("Deferred",E89)))</formula>
    </cfRule>
    <cfRule type="containsText" dxfId="2613" priority="2643" operator="containsText" text="Deleted">
      <formula>NOT(ISERROR(SEARCH("Deleted",E89)))</formula>
    </cfRule>
    <cfRule type="containsText" dxfId="2612" priority="2644" operator="containsText" text="In Danger of Falling Behind Target">
      <formula>NOT(ISERROR(SEARCH("In Danger of Falling Behind Target",E89)))</formula>
    </cfRule>
    <cfRule type="containsText" dxfId="2611" priority="2645" operator="containsText" text="Not yet due">
      <formula>NOT(ISERROR(SEARCH("Not yet due",E89)))</formula>
    </cfRule>
    <cfRule type="containsText" dxfId="2610" priority="2646" operator="containsText" text="Completed Behind Schedule">
      <formula>NOT(ISERROR(SEARCH("Completed Behind Schedule",E89)))</formula>
    </cfRule>
    <cfRule type="containsText" dxfId="2609" priority="2647" operator="containsText" text="Off Target">
      <formula>NOT(ISERROR(SEARCH("Off Target",E89)))</formula>
    </cfRule>
    <cfRule type="containsText" dxfId="2608" priority="2648" operator="containsText" text="In Danger of Falling Behind Target">
      <formula>NOT(ISERROR(SEARCH("In Danger of Falling Behind Target",E89)))</formula>
    </cfRule>
    <cfRule type="containsText" dxfId="2607" priority="2649" operator="containsText" text="On Track to be Achieved">
      <formula>NOT(ISERROR(SEARCH("On Track to be Achieved",E89)))</formula>
    </cfRule>
    <cfRule type="containsText" dxfId="2606" priority="2650" operator="containsText" text="Fully Achieved">
      <formula>NOT(ISERROR(SEARCH("Fully Achieved",E89)))</formula>
    </cfRule>
    <cfRule type="containsText" dxfId="2605" priority="2651" operator="containsText" text="Update not Provided">
      <formula>NOT(ISERROR(SEARCH("Update not Provided",E89)))</formula>
    </cfRule>
    <cfRule type="containsText" dxfId="2604" priority="2652" operator="containsText" text="Not yet due">
      <formula>NOT(ISERROR(SEARCH("Not yet due",E89)))</formula>
    </cfRule>
    <cfRule type="containsText" dxfId="2603" priority="2653" operator="containsText" text="Completed Behind Schedule">
      <formula>NOT(ISERROR(SEARCH("Completed Behind Schedule",E89)))</formula>
    </cfRule>
    <cfRule type="containsText" dxfId="2602" priority="2654" operator="containsText" text="Off Target">
      <formula>NOT(ISERROR(SEARCH("Off Target",E89)))</formula>
    </cfRule>
    <cfRule type="containsText" dxfId="2601" priority="2655" operator="containsText" text="In Danger of Falling Behind Target">
      <formula>NOT(ISERROR(SEARCH("In Danger of Falling Behind Target",E89)))</formula>
    </cfRule>
    <cfRule type="containsText" dxfId="2600" priority="2656" operator="containsText" text="On Track to be Achieved">
      <formula>NOT(ISERROR(SEARCH("On Track to be Achieved",E89)))</formula>
    </cfRule>
    <cfRule type="containsText" dxfId="2599" priority="2657" operator="containsText" text="Fully Achieved">
      <formula>NOT(ISERROR(SEARCH("Fully Achieved",E89)))</formula>
    </cfRule>
    <cfRule type="containsText" dxfId="2598" priority="2658" operator="containsText" text="Fully Achieved">
      <formula>NOT(ISERROR(SEARCH("Fully Achieved",E89)))</formula>
    </cfRule>
    <cfRule type="containsText" dxfId="2597" priority="2659" operator="containsText" text="Fully Achieved">
      <formula>NOT(ISERROR(SEARCH("Fully Achieved",E89)))</formula>
    </cfRule>
    <cfRule type="containsText" dxfId="2596" priority="2660" operator="containsText" text="Deferred">
      <formula>NOT(ISERROR(SEARCH("Deferred",E89)))</formula>
    </cfRule>
    <cfRule type="containsText" dxfId="2595" priority="2661" operator="containsText" text="Deleted">
      <formula>NOT(ISERROR(SEARCH("Deleted",E89)))</formula>
    </cfRule>
    <cfRule type="containsText" dxfId="2594" priority="2662" operator="containsText" text="In Danger of Falling Behind Target">
      <formula>NOT(ISERROR(SEARCH("In Danger of Falling Behind Target",E89)))</formula>
    </cfRule>
    <cfRule type="containsText" dxfId="2593" priority="2663" operator="containsText" text="Not yet due">
      <formula>NOT(ISERROR(SEARCH("Not yet due",E89)))</formula>
    </cfRule>
    <cfRule type="containsText" dxfId="2592" priority="2664" operator="containsText" text="Update not Provided">
      <formula>NOT(ISERROR(SEARCH("Update not Provided",E89)))</formula>
    </cfRule>
  </conditionalFormatting>
  <conditionalFormatting sqref="E122">
    <cfRule type="containsText" dxfId="2591" priority="2593" operator="containsText" text="On track to be achieved">
      <formula>NOT(ISERROR(SEARCH("On track to be achieved",E122)))</formula>
    </cfRule>
    <cfRule type="containsText" dxfId="2590" priority="2594" operator="containsText" text="Deferred">
      <formula>NOT(ISERROR(SEARCH("Deferred",E122)))</formula>
    </cfRule>
    <cfRule type="containsText" dxfId="2589" priority="2595" operator="containsText" text="Deleted">
      <formula>NOT(ISERROR(SEARCH("Deleted",E122)))</formula>
    </cfRule>
    <cfRule type="containsText" dxfId="2588" priority="2596" operator="containsText" text="In Danger of Falling Behind Target">
      <formula>NOT(ISERROR(SEARCH("In Danger of Falling Behind Target",E122)))</formula>
    </cfRule>
    <cfRule type="containsText" dxfId="2587" priority="2597" operator="containsText" text="Not yet due">
      <formula>NOT(ISERROR(SEARCH("Not yet due",E122)))</formula>
    </cfRule>
    <cfRule type="containsText" dxfId="2586" priority="2598" operator="containsText" text="Update not Provided">
      <formula>NOT(ISERROR(SEARCH("Update not Provided",E122)))</formula>
    </cfRule>
    <cfRule type="containsText" dxfId="2585" priority="2599" operator="containsText" text="Not yet due">
      <formula>NOT(ISERROR(SEARCH("Not yet due",E122)))</formula>
    </cfRule>
    <cfRule type="containsText" dxfId="2584" priority="2600" operator="containsText" text="Completed Behind Schedule">
      <formula>NOT(ISERROR(SEARCH("Completed Behind Schedule",E122)))</formula>
    </cfRule>
    <cfRule type="containsText" dxfId="2583" priority="2601" operator="containsText" text="Off Target">
      <formula>NOT(ISERROR(SEARCH("Off Target",E122)))</formula>
    </cfRule>
    <cfRule type="containsText" dxfId="2582" priority="2602" operator="containsText" text="On Track to be Achieved">
      <formula>NOT(ISERROR(SEARCH("On Track to be Achieved",E122)))</formula>
    </cfRule>
    <cfRule type="containsText" dxfId="2581" priority="2603" operator="containsText" text="Fully Achieved">
      <formula>NOT(ISERROR(SEARCH("Fully Achieved",E122)))</formula>
    </cfRule>
    <cfRule type="containsText" dxfId="2580" priority="2604" operator="containsText" text="Not yet due">
      <formula>NOT(ISERROR(SEARCH("Not yet due",E122)))</formula>
    </cfRule>
    <cfRule type="containsText" dxfId="2579" priority="2605" operator="containsText" text="Not Yet Due">
      <formula>NOT(ISERROR(SEARCH("Not Yet Due",E122)))</formula>
    </cfRule>
    <cfRule type="containsText" dxfId="2578" priority="2606" operator="containsText" text="Deferred">
      <formula>NOT(ISERROR(SEARCH("Deferred",E122)))</formula>
    </cfRule>
    <cfRule type="containsText" dxfId="2577" priority="2607" operator="containsText" text="Deleted">
      <formula>NOT(ISERROR(SEARCH("Deleted",E122)))</formula>
    </cfRule>
    <cfRule type="containsText" dxfId="2576" priority="2608" operator="containsText" text="In Danger of Falling Behind Target">
      <formula>NOT(ISERROR(SEARCH("In Danger of Falling Behind Target",E122)))</formula>
    </cfRule>
    <cfRule type="containsText" dxfId="2575" priority="2609" operator="containsText" text="Not yet due">
      <formula>NOT(ISERROR(SEARCH("Not yet due",E122)))</formula>
    </cfRule>
    <cfRule type="containsText" dxfId="2574" priority="2610" operator="containsText" text="Completed Behind Schedule">
      <formula>NOT(ISERROR(SEARCH("Completed Behind Schedule",E122)))</formula>
    </cfRule>
    <cfRule type="containsText" dxfId="2573" priority="2611" operator="containsText" text="Off Target">
      <formula>NOT(ISERROR(SEARCH("Off Target",E122)))</formula>
    </cfRule>
    <cfRule type="containsText" dxfId="2572" priority="2612" operator="containsText" text="In Danger of Falling Behind Target">
      <formula>NOT(ISERROR(SEARCH("In Danger of Falling Behind Target",E122)))</formula>
    </cfRule>
    <cfRule type="containsText" dxfId="2571" priority="2613" operator="containsText" text="On Track to be Achieved">
      <formula>NOT(ISERROR(SEARCH("On Track to be Achieved",E122)))</formula>
    </cfRule>
    <cfRule type="containsText" dxfId="2570" priority="2614" operator="containsText" text="Fully Achieved">
      <formula>NOT(ISERROR(SEARCH("Fully Achieved",E122)))</formula>
    </cfRule>
    <cfRule type="containsText" dxfId="2569" priority="2615" operator="containsText" text="Update not Provided">
      <formula>NOT(ISERROR(SEARCH("Update not Provided",E122)))</formula>
    </cfRule>
    <cfRule type="containsText" dxfId="2568" priority="2616" operator="containsText" text="Not yet due">
      <formula>NOT(ISERROR(SEARCH("Not yet due",E122)))</formula>
    </cfRule>
    <cfRule type="containsText" dxfId="2567" priority="2617" operator="containsText" text="Completed Behind Schedule">
      <formula>NOT(ISERROR(SEARCH("Completed Behind Schedule",E122)))</formula>
    </cfRule>
    <cfRule type="containsText" dxfId="2566" priority="2618" operator="containsText" text="Off Target">
      <formula>NOT(ISERROR(SEARCH("Off Target",E122)))</formula>
    </cfRule>
    <cfRule type="containsText" dxfId="2565" priority="2619" operator="containsText" text="In Danger of Falling Behind Target">
      <formula>NOT(ISERROR(SEARCH("In Danger of Falling Behind Target",E122)))</formula>
    </cfRule>
    <cfRule type="containsText" dxfId="2564" priority="2620" operator="containsText" text="On Track to be Achieved">
      <formula>NOT(ISERROR(SEARCH("On Track to be Achieved",E122)))</formula>
    </cfRule>
    <cfRule type="containsText" dxfId="2563" priority="2621" operator="containsText" text="Fully Achieved">
      <formula>NOT(ISERROR(SEARCH("Fully Achieved",E122)))</formula>
    </cfRule>
    <cfRule type="containsText" dxfId="2562" priority="2622" operator="containsText" text="Fully Achieved">
      <formula>NOT(ISERROR(SEARCH("Fully Achieved",E122)))</formula>
    </cfRule>
    <cfRule type="containsText" dxfId="2561" priority="2623" operator="containsText" text="Fully Achieved">
      <formula>NOT(ISERROR(SEARCH("Fully Achieved",E122)))</formula>
    </cfRule>
    <cfRule type="containsText" dxfId="2560" priority="2624" operator="containsText" text="Deferred">
      <formula>NOT(ISERROR(SEARCH("Deferred",E122)))</formula>
    </cfRule>
    <cfRule type="containsText" dxfId="2559" priority="2625" operator="containsText" text="Deleted">
      <formula>NOT(ISERROR(SEARCH("Deleted",E122)))</formula>
    </cfRule>
    <cfRule type="containsText" dxfId="2558" priority="2626" operator="containsText" text="In Danger of Falling Behind Target">
      <formula>NOT(ISERROR(SEARCH("In Danger of Falling Behind Target",E122)))</formula>
    </cfRule>
    <cfRule type="containsText" dxfId="2557" priority="2627" operator="containsText" text="Not yet due">
      <formula>NOT(ISERROR(SEARCH("Not yet due",E122)))</formula>
    </cfRule>
    <cfRule type="containsText" dxfId="2556" priority="2628" operator="containsText" text="Update not Provided">
      <formula>NOT(ISERROR(SEARCH("Update not Provided",E122)))</formula>
    </cfRule>
  </conditionalFormatting>
  <conditionalFormatting sqref="E8">
    <cfRule type="containsText" dxfId="2555" priority="2557" operator="containsText" text="On track to be achieved">
      <formula>NOT(ISERROR(SEARCH("On track to be achieved",E8)))</formula>
    </cfRule>
    <cfRule type="containsText" dxfId="2554" priority="2558" operator="containsText" text="Deferred">
      <formula>NOT(ISERROR(SEARCH("Deferred",E8)))</formula>
    </cfRule>
    <cfRule type="containsText" dxfId="2553" priority="2559" operator="containsText" text="Deleted">
      <formula>NOT(ISERROR(SEARCH("Deleted",E8)))</formula>
    </cfRule>
    <cfRule type="containsText" dxfId="2552" priority="2560" operator="containsText" text="In Danger of Falling Behind Target">
      <formula>NOT(ISERROR(SEARCH("In Danger of Falling Behind Target",E8)))</formula>
    </cfRule>
    <cfRule type="containsText" dxfId="2551" priority="2561" operator="containsText" text="Not yet due">
      <formula>NOT(ISERROR(SEARCH("Not yet due",E8)))</formula>
    </cfRule>
    <cfRule type="containsText" dxfId="2550" priority="2562" operator="containsText" text="Update not Provided">
      <formula>NOT(ISERROR(SEARCH("Update not Provided",E8)))</formula>
    </cfRule>
    <cfRule type="containsText" dxfId="2549" priority="2563" operator="containsText" text="Not yet due">
      <formula>NOT(ISERROR(SEARCH("Not yet due",E8)))</formula>
    </cfRule>
    <cfRule type="containsText" dxfId="2548" priority="2564" operator="containsText" text="Completed Behind Schedule">
      <formula>NOT(ISERROR(SEARCH("Completed Behind Schedule",E8)))</formula>
    </cfRule>
    <cfRule type="containsText" dxfId="2547" priority="2565" operator="containsText" text="Off Target">
      <formula>NOT(ISERROR(SEARCH("Off Target",E8)))</formula>
    </cfRule>
    <cfRule type="containsText" dxfId="2546" priority="2566" operator="containsText" text="On Track to be Achieved">
      <formula>NOT(ISERROR(SEARCH("On Track to be Achieved",E8)))</formula>
    </cfRule>
    <cfRule type="containsText" dxfId="2545" priority="2567" operator="containsText" text="Fully Achieved">
      <formula>NOT(ISERROR(SEARCH("Fully Achieved",E8)))</formula>
    </cfRule>
    <cfRule type="containsText" dxfId="2544" priority="2568" operator="containsText" text="Not yet due">
      <formula>NOT(ISERROR(SEARCH("Not yet due",E8)))</formula>
    </cfRule>
    <cfRule type="containsText" dxfId="2543" priority="2569" operator="containsText" text="Not Yet Due">
      <formula>NOT(ISERROR(SEARCH("Not Yet Due",E8)))</formula>
    </cfRule>
    <cfRule type="containsText" dxfId="2542" priority="2570" operator="containsText" text="Deferred">
      <formula>NOT(ISERROR(SEARCH("Deferred",E8)))</formula>
    </cfRule>
    <cfRule type="containsText" dxfId="2541" priority="2571" operator="containsText" text="Deleted">
      <formula>NOT(ISERROR(SEARCH("Deleted",E8)))</formula>
    </cfRule>
    <cfRule type="containsText" dxfId="2540" priority="2572" operator="containsText" text="In Danger of Falling Behind Target">
      <formula>NOT(ISERROR(SEARCH("In Danger of Falling Behind Target",E8)))</formula>
    </cfRule>
    <cfRule type="containsText" dxfId="2539" priority="2573" operator="containsText" text="Not yet due">
      <formula>NOT(ISERROR(SEARCH("Not yet due",E8)))</formula>
    </cfRule>
    <cfRule type="containsText" dxfId="2538" priority="2574" operator="containsText" text="Completed Behind Schedule">
      <formula>NOT(ISERROR(SEARCH("Completed Behind Schedule",E8)))</formula>
    </cfRule>
    <cfRule type="containsText" dxfId="2537" priority="2575" operator="containsText" text="Off Target">
      <formula>NOT(ISERROR(SEARCH("Off Target",E8)))</formula>
    </cfRule>
    <cfRule type="containsText" dxfId="2536" priority="2576" operator="containsText" text="In Danger of Falling Behind Target">
      <formula>NOT(ISERROR(SEARCH("In Danger of Falling Behind Target",E8)))</formula>
    </cfRule>
    <cfRule type="containsText" dxfId="2535" priority="2577" operator="containsText" text="On Track to be Achieved">
      <formula>NOT(ISERROR(SEARCH("On Track to be Achieved",E8)))</formula>
    </cfRule>
    <cfRule type="containsText" dxfId="2534" priority="2578" operator="containsText" text="Fully Achieved">
      <formula>NOT(ISERROR(SEARCH("Fully Achieved",E8)))</formula>
    </cfRule>
    <cfRule type="containsText" dxfId="2533" priority="2579" operator="containsText" text="Update not Provided">
      <formula>NOT(ISERROR(SEARCH("Update not Provided",E8)))</formula>
    </cfRule>
    <cfRule type="containsText" dxfId="2532" priority="2580" operator="containsText" text="Not yet due">
      <formula>NOT(ISERROR(SEARCH("Not yet due",E8)))</formula>
    </cfRule>
    <cfRule type="containsText" dxfId="2531" priority="2581" operator="containsText" text="Completed Behind Schedule">
      <formula>NOT(ISERROR(SEARCH("Completed Behind Schedule",E8)))</formula>
    </cfRule>
    <cfRule type="containsText" dxfId="2530" priority="2582" operator="containsText" text="Off Target">
      <formula>NOT(ISERROR(SEARCH("Off Target",E8)))</formula>
    </cfRule>
    <cfRule type="containsText" dxfId="2529" priority="2583" operator="containsText" text="In Danger of Falling Behind Target">
      <formula>NOT(ISERROR(SEARCH("In Danger of Falling Behind Target",E8)))</formula>
    </cfRule>
    <cfRule type="containsText" dxfId="2528" priority="2584" operator="containsText" text="On Track to be Achieved">
      <formula>NOT(ISERROR(SEARCH("On Track to be Achieved",E8)))</formula>
    </cfRule>
    <cfRule type="containsText" dxfId="2527" priority="2585" operator="containsText" text="Fully Achieved">
      <formula>NOT(ISERROR(SEARCH("Fully Achieved",E8)))</formula>
    </cfRule>
    <cfRule type="containsText" dxfId="2526" priority="2586" operator="containsText" text="Fully Achieved">
      <formula>NOT(ISERROR(SEARCH("Fully Achieved",E8)))</formula>
    </cfRule>
    <cfRule type="containsText" dxfId="2525" priority="2587" operator="containsText" text="Fully Achieved">
      <formula>NOT(ISERROR(SEARCH("Fully Achieved",E8)))</formula>
    </cfRule>
    <cfRule type="containsText" dxfId="2524" priority="2588" operator="containsText" text="Deferred">
      <formula>NOT(ISERROR(SEARCH("Deferred",E8)))</formula>
    </cfRule>
    <cfRule type="containsText" dxfId="2523" priority="2589" operator="containsText" text="Deleted">
      <formula>NOT(ISERROR(SEARCH("Deleted",E8)))</formula>
    </cfRule>
    <cfRule type="containsText" dxfId="2522" priority="2590" operator="containsText" text="In Danger of Falling Behind Target">
      <formula>NOT(ISERROR(SEARCH("In Danger of Falling Behind Target",E8)))</formula>
    </cfRule>
    <cfRule type="containsText" dxfId="2521" priority="2591" operator="containsText" text="Not yet due">
      <formula>NOT(ISERROR(SEARCH("Not yet due",E8)))</formula>
    </cfRule>
    <cfRule type="containsText" dxfId="2520" priority="2592" operator="containsText" text="Update not Provided">
      <formula>NOT(ISERROR(SEARCH("Update not Provided",E8)))</formula>
    </cfRule>
  </conditionalFormatting>
  <conditionalFormatting sqref="G4:G26 G28:G29">
    <cfRule type="containsText" dxfId="2519" priority="2521" operator="containsText" text="On track to be achieved">
      <formula>NOT(ISERROR(SEARCH("On track to be achieved",G4)))</formula>
    </cfRule>
    <cfRule type="containsText" dxfId="2518" priority="2522" operator="containsText" text="Deferred">
      <formula>NOT(ISERROR(SEARCH("Deferred",G4)))</formula>
    </cfRule>
    <cfRule type="containsText" dxfId="2517" priority="2523" operator="containsText" text="Deleted">
      <formula>NOT(ISERROR(SEARCH("Deleted",G4)))</formula>
    </cfRule>
    <cfRule type="containsText" dxfId="2516" priority="2524" operator="containsText" text="In Danger of Falling Behind Target">
      <formula>NOT(ISERROR(SEARCH("In Danger of Falling Behind Target",G4)))</formula>
    </cfRule>
    <cfRule type="containsText" dxfId="2515" priority="2525" operator="containsText" text="Not yet due">
      <formula>NOT(ISERROR(SEARCH("Not yet due",G4)))</formula>
    </cfRule>
    <cfRule type="containsText" dxfId="2514" priority="2526" operator="containsText" text="Update not Provided">
      <formula>NOT(ISERROR(SEARCH("Update not Provided",G4)))</formula>
    </cfRule>
    <cfRule type="containsText" dxfId="2513" priority="2527" operator="containsText" text="Not yet due">
      <formula>NOT(ISERROR(SEARCH("Not yet due",G4)))</formula>
    </cfRule>
    <cfRule type="containsText" dxfId="2512" priority="2528" operator="containsText" text="Completed Behind Schedule">
      <formula>NOT(ISERROR(SEARCH("Completed Behind Schedule",G4)))</formula>
    </cfRule>
    <cfRule type="containsText" dxfId="2511" priority="2529" operator="containsText" text="Off Target">
      <formula>NOT(ISERROR(SEARCH("Off Target",G4)))</formula>
    </cfRule>
    <cfRule type="containsText" dxfId="2510" priority="2530" operator="containsText" text="On Track to be Achieved">
      <formula>NOT(ISERROR(SEARCH("On Track to be Achieved",G4)))</formula>
    </cfRule>
    <cfRule type="containsText" dxfId="2509" priority="2531" operator="containsText" text="Fully Achieved">
      <formula>NOT(ISERROR(SEARCH("Fully Achieved",G4)))</formula>
    </cfRule>
    <cfRule type="containsText" dxfId="2508" priority="2532" operator="containsText" text="Not yet due">
      <formula>NOT(ISERROR(SEARCH("Not yet due",G4)))</formula>
    </cfRule>
    <cfRule type="containsText" dxfId="2507" priority="2533" operator="containsText" text="Not Yet Due">
      <formula>NOT(ISERROR(SEARCH("Not Yet Due",G4)))</formula>
    </cfRule>
    <cfRule type="containsText" dxfId="2506" priority="2534" operator="containsText" text="Deferred">
      <formula>NOT(ISERROR(SEARCH("Deferred",G4)))</formula>
    </cfRule>
    <cfRule type="containsText" dxfId="2505" priority="2535" operator="containsText" text="Deleted">
      <formula>NOT(ISERROR(SEARCH("Deleted",G4)))</formula>
    </cfRule>
    <cfRule type="containsText" dxfId="2504" priority="2536" operator="containsText" text="In Danger of Falling Behind Target">
      <formula>NOT(ISERROR(SEARCH("In Danger of Falling Behind Target",G4)))</formula>
    </cfRule>
    <cfRule type="containsText" dxfId="2503" priority="2537" operator="containsText" text="Not yet due">
      <formula>NOT(ISERROR(SEARCH("Not yet due",G4)))</formula>
    </cfRule>
    <cfRule type="containsText" dxfId="2502" priority="2538" operator="containsText" text="Completed Behind Schedule">
      <formula>NOT(ISERROR(SEARCH("Completed Behind Schedule",G4)))</formula>
    </cfRule>
    <cfRule type="containsText" dxfId="2501" priority="2539" operator="containsText" text="Off Target">
      <formula>NOT(ISERROR(SEARCH("Off Target",G4)))</formula>
    </cfRule>
    <cfRule type="containsText" dxfId="2500" priority="2540" operator="containsText" text="In Danger of Falling Behind Target">
      <formula>NOT(ISERROR(SEARCH("In Danger of Falling Behind Target",G4)))</formula>
    </cfRule>
    <cfRule type="containsText" dxfId="2499" priority="2541" operator="containsText" text="On Track to be Achieved">
      <formula>NOT(ISERROR(SEARCH("On Track to be Achieved",G4)))</formula>
    </cfRule>
    <cfRule type="containsText" dxfId="2498" priority="2542" operator="containsText" text="Fully Achieved">
      <formula>NOT(ISERROR(SEARCH("Fully Achieved",G4)))</formula>
    </cfRule>
    <cfRule type="containsText" dxfId="2497" priority="2543" operator="containsText" text="Update not Provided">
      <formula>NOT(ISERROR(SEARCH("Update not Provided",G4)))</formula>
    </cfRule>
    <cfRule type="containsText" dxfId="2496" priority="2544" operator="containsText" text="Not yet due">
      <formula>NOT(ISERROR(SEARCH("Not yet due",G4)))</formula>
    </cfRule>
    <cfRule type="containsText" dxfId="2495" priority="2545" operator="containsText" text="Completed Behind Schedule">
      <formula>NOT(ISERROR(SEARCH("Completed Behind Schedule",G4)))</formula>
    </cfRule>
    <cfRule type="containsText" dxfId="2494" priority="2546" operator="containsText" text="Off Target">
      <formula>NOT(ISERROR(SEARCH("Off Target",G4)))</formula>
    </cfRule>
    <cfRule type="containsText" dxfId="2493" priority="2547" operator="containsText" text="In Danger of Falling Behind Target">
      <formula>NOT(ISERROR(SEARCH("In Danger of Falling Behind Target",G4)))</formula>
    </cfRule>
    <cfRule type="containsText" dxfId="2492" priority="2548" operator="containsText" text="On Track to be Achieved">
      <formula>NOT(ISERROR(SEARCH("On Track to be Achieved",G4)))</formula>
    </cfRule>
    <cfRule type="containsText" dxfId="2491" priority="2549" operator="containsText" text="Fully Achieved">
      <formula>NOT(ISERROR(SEARCH("Fully Achieved",G4)))</formula>
    </cfRule>
    <cfRule type="containsText" dxfId="2490" priority="2550" operator="containsText" text="Fully Achieved">
      <formula>NOT(ISERROR(SEARCH("Fully Achieved",G4)))</formula>
    </cfRule>
    <cfRule type="containsText" dxfId="2489" priority="2551" operator="containsText" text="Fully Achieved">
      <formula>NOT(ISERROR(SEARCH("Fully Achieved",G4)))</formula>
    </cfRule>
    <cfRule type="containsText" dxfId="2488" priority="2552" operator="containsText" text="Deferred">
      <formula>NOT(ISERROR(SEARCH("Deferred",G4)))</formula>
    </cfRule>
    <cfRule type="containsText" dxfId="2487" priority="2553" operator="containsText" text="Deleted">
      <formula>NOT(ISERROR(SEARCH("Deleted",G4)))</formula>
    </cfRule>
    <cfRule type="containsText" dxfId="2486" priority="2554" operator="containsText" text="In Danger of Falling Behind Target">
      <formula>NOT(ISERROR(SEARCH("In Danger of Falling Behind Target",G4)))</formula>
    </cfRule>
    <cfRule type="containsText" dxfId="2485" priority="2555" operator="containsText" text="Not yet due">
      <formula>NOT(ISERROR(SEARCH("Not yet due",G4)))</formula>
    </cfRule>
    <cfRule type="containsText" dxfId="2484" priority="2556" operator="containsText" text="Update not Provided">
      <formula>NOT(ISERROR(SEARCH("Update not Provided",G4)))</formula>
    </cfRule>
  </conditionalFormatting>
  <conditionalFormatting sqref="G30">
    <cfRule type="containsText" dxfId="2483" priority="2485" operator="containsText" text="On track to be achieved">
      <formula>NOT(ISERROR(SEARCH("On track to be achieved",G30)))</formula>
    </cfRule>
    <cfRule type="containsText" dxfId="2482" priority="2486" operator="containsText" text="Deferred">
      <formula>NOT(ISERROR(SEARCH("Deferred",G30)))</formula>
    </cfRule>
    <cfRule type="containsText" dxfId="2481" priority="2487" operator="containsText" text="Deleted">
      <formula>NOT(ISERROR(SEARCH("Deleted",G30)))</formula>
    </cfRule>
    <cfRule type="containsText" dxfId="2480" priority="2488" operator="containsText" text="In Danger of Falling Behind Target">
      <formula>NOT(ISERROR(SEARCH("In Danger of Falling Behind Target",G30)))</formula>
    </cfRule>
    <cfRule type="containsText" dxfId="2479" priority="2489" operator="containsText" text="Not yet due">
      <formula>NOT(ISERROR(SEARCH("Not yet due",G30)))</formula>
    </cfRule>
    <cfRule type="containsText" dxfId="2478" priority="2490" operator="containsText" text="Update not Provided">
      <formula>NOT(ISERROR(SEARCH("Update not Provided",G30)))</formula>
    </cfRule>
    <cfRule type="containsText" dxfId="2477" priority="2491" operator="containsText" text="Not yet due">
      <formula>NOT(ISERROR(SEARCH("Not yet due",G30)))</formula>
    </cfRule>
    <cfRule type="containsText" dxfId="2476" priority="2492" operator="containsText" text="Completed Behind Schedule">
      <formula>NOT(ISERROR(SEARCH("Completed Behind Schedule",G30)))</formula>
    </cfRule>
    <cfRule type="containsText" dxfId="2475" priority="2493" operator="containsText" text="Off Target">
      <formula>NOT(ISERROR(SEARCH("Off Target",G30)))</formula>
    </cfRule>
    <cfRule type="containsText" dxfId="2474" priority="2494" operator="containsText" text="On Track to be Achieved">
      <formula>NOT(ISERROR(SEARCH("On Track to be Achieved",G30)))</formula>
    </cfRule>
    <cfRule type="containsText" dxfId="2473" priority="2495" operator="containsText" text="Fully Achieved">
      <formula>NOT(ISERROR(SEARCH("Fully Achieved",G30)))</formula>
    </cfRule>
    <cfRule type="containsText" dxfId="2472" priority="2496" operator="containsText" text="Not yet due">
      <formula>NOT(ISERROR(SEARCH("Not yet due",G30)))</formula>
    </cfRule>
    <cfRule type="containsText" dxfId="2471" priority="2497" operator="containsText" text="Not Yet Due">
      <formula>NOT(ISERROR(SEARCH("Not Yet Due",G30)))</formula>
    </cfRule>
    <cfRule type="containsText" dxfId="2470" priority="2498" operator="containsText" text="Deferred">
      <formula>NOT(ISERROR(SEARCH("Deferred",G30)))</formula>
    </cfRule>
    <cfRule type="containsText" dxfId="2469" priority="2499" operator="containsText" text="Deleted">
      <formula>NOT(ISERROR(SEARCH("Deleted",G30)))</formula>
    </cfRule>
    <cfRule type="containsText" dxfId="2468" priority="2500" operator="containsText" text="In Danger of Falling Behind Target">
      <formula>NOT(ISERROR(SEARCH("In Danger of Falling Behind Target",G30)))</formula>
    </cfRule>
    <cfRule type="containsText" dxfId="2467" priority="2501" operator="containsText" text="Not yet due">
      <formula>NOT(ISERROR(SEARCH("Not yet due",G30)))</formula>
    </cfRule>
    <cfRule type="containsText" dxfId="2466" priority="2502" operator="containsText" text="Completed Behind Schedule">
      <formula>NOT(ISERROR(SEARCH("Completed Behind Schedule",G30)))</formula>
    </cfRule>
    <cfRule type="containsText" dxfId="2465" priority="2503" operator="containsText" text="Off Target">
      <formula>NOT(ISERROR(SEARCH("Off Target",G30)))</formula>
    </cfRule>
    <cfRule type="containsText" dxfId="2464" priority="2504" operator="containsText" text="In Danger of Falling Behind Target">
      <formula>NOT(ISERROR(SEARCH("In Danger of Falling Behind Target",G30)))</formula>
    </cfRule>
    <cfRule type="containsText" dxfId="2463" priority="2505" operator="containsText" text="On Track to be Achieved">
      <formula>NOT(ISERROR(SEARCH("On Track to be Achieved",G30)))</formula>
    </cfRule>
    <cfRule type="containsText" dxfId="2462" priority="2506" operator="containsText" text="Fully Achieved">
      <formula>NOT(ISERROR(SEARCH("Fully Achieved",G30)))</formula>
    </cfRule>
    <cfRule type="containsText" dxfId="2461" priority="2507" operator="containsText" text="Update not Provided">
      <formula>NOT(ISERROR(SEARCH("Update not Provided",G30)))</formula>
    </cfRule>
    <cfRule type="containsText" dxfId="2460" priority="2508" operator="containsText" text="Not yet due">
      <formula>NOT(ISERROR(SEARCH("Not yet due",G30)))</formula>
    </cfRule>
    <cfRule type="containsText" dxfId="2459" priority="2509" operator="containsText" text="Completed Behind Schedule">
      <formula>NOT(ISERROR(SEARCH("Completed Behind Schedule",G30)))</formula>
    </cfRule>
    <cfRule type="containsText" dxfId="2458" priority="2510" operator="containsText" text="Off Target">
      <formula>NOT(ISERROR(SEARCH("Off Target",G30)))</formula>
    </cfRule>
    <cfRule type="containsText" dxfId="2457" priority="2511" operator="containsText" text="In Danger of Falling Behind Target">
      <formula>NOT(ISERROR(SEARCH("In Danger of Falling Behind Target",G30)))</formula>
    </cfRule>
    <cfRule type="containsText" dxfId="2456" priority="2512" operator="containsText" text="On Track to be Achieved">
      <formula>NOT(ISERROR(SEARCH("On Track to be Achieved",G30)))</formula>
    </cfRule>
    <cfRule type="containsText" dxfId="2455" priority="2513" operator="containsText" text="Fully Achieved">
      <formula>NOT(ISERROR(SEARCH("Fully Achieved",G30)))</formula>
    </cfRule>
    <cfRule type="containsText" dxfId="2454" priority="2514" operator="containsText" text="Fully Achieved">
      <formula>NOT(ISERROR(SEARCH("Fully Achieved",G30)))</formula>
    </cfRule>
    <cfRule type="containsText" dxfId="2453" priority="2515" operator="containsText" text="Fully Achieved">
      <formula>NOT(ISERROR(SEARCH("Fully Achieved",G30)))</formula>
    </cfRule>
    <cfRule type="containsText" dxfId="2452" priority="2516" operator="containsText" text="Deferred">
      <formula>NOT(ISERROR(SEARCH("Deferred",G30)))</formula>
    </cfRule>
    <cfRule type="containsText" dxfId="2451" priority="2517" operator="containsText" text="Deleted">
      <formula>NOT(ISERROR(SEARCH("Deleted",G30)))</formula>
    </cfRule>
    <cfRule type="containsText" dxfId="2450" priority="2518" operator="containsText" text="In Danger of Falling Behind Target">
      <formula>NOT(ISERROR(SEARCH("In Danger of Falling Behind Target",G30)))</formula>
    </cfRule>
    <cfRule type="containsText" dxfId="2449" priority="2519" operator="containsText" text="Not yet due">
      <formula>NOT(ISERROR(SEARCH("Not yet due",G30)))</formula>
    </cfRule>
    <cfRule type="containsText" dxfId="2448" priority="2520" operator="containsText" text="Update not Provided">
      <formula>NOT(ISERROR(SEARCH("Update not Provided",G30)))</formula>
    </cfRule>
  </conditionalFormatting>
  <conditionalFormatting sqref="G31:G38">
    <cfRule type="containsText" dxfId="2447" priority="2449" operator="containsText" text="On track to be achieved">
      <formula>NOT(ISERROR(SEARCH("On track to be achieved",G31)))</formula>
    </cfRule>
    <cfRule type="containsText" dxfId="2446" priority="2450" operator="containsText" text="Deferred">
      <formula>NOT(ISERROR(SEARCH("Deferred",G31)))</formula>
    </cfRule>
    <cfRule type="containsText" dxfId="2445" priority="2451" operator="containsText" text="Deleted">
      <formula>NOT(ISERROR(SEARCH("Deleted",G31)))</formula>
    </cfRule>
    <cfRule type="containsText" dxfId="2444" priority="2452" operator="containsText" text="In Danger of Falling Behind Target">
      <formula>NOT(ISERROR(SEARCH("In Danger of Falling Behind Target",G31)))</formula>
    </cfRule>
    <cfRule type="containsText" dxfId="2443" priority="2453" operator="containsText" text="Not yet due">
      <formula>NOT(ISERROR(SEARCH("Not yet due",G31)))</formula>
    </cfRule>
    <cfRule type="containsText" dxfId="2442" priority="2454" operator="containsText" text="Update not Provided">
      <formula>NOT(ISERROR(SEARCH("Update not Provided",G31)))</formula>
    </cfRule>
    <cfRule type="containsText" dxfId="2441" priority="2455" operator="containsText" text="Not yet due">
      <formula>NOT(ISERROR(SEARCH("Not yet due",G31)))</formula>
    </cfRule>
    <cfRule type="containsText" dxfId="2440" priority="2456" operator="containsText" text="Completed Behind Schedule">
      <formula>NOT(ISERROR(SEARCH("Completed Behind Schedule",G31)))</formula>
    </cfRule>
    <cfRule type="containsText" dxfId="2439" priority="2457" operator="containsText" text="Off Target">
      <formula>NOT(ISERROR(SEARCH("Off Target",G31)))</formula>
    </cfRule>
    <cfRule type="containsText" dxfId="2438" priority="2458" operator="containsText" text="On Track to be Achieved">
      <formula>NOT(ISERROR(SEARCH("On Track to be Achieved",G31)))</formula>
    </cfRule>
    <cfRule type="containsText" dxfId="2437" priority="2459" operator="containsText" text="Fully Achieved">
      <formula>NOT(ISERROR(SEARCH("Fully Achieved",G31)))</formula>
    </cfRule>
    <cfRule type="containsText" dxfId="2436" priority="2460" operator="containsText" text="Not yet due">
      <formula>NOT(ISERROR(SEARCH("Not yet due",G31)))</formula>
    </cfRule>
    <cfRule type="containsText" dxfId="2435" priority="2461" operator="containsText" text="Not Yet Due">
      <formula>NOT(ISERROR(SEARCH("Not Yet Due",G31)))</formula>
    </cfRule>
    <cfRule type="containsText" dxfId="2434" priority="2462" operator="containsText" text="Deferred">
      <formula>NOT(ISERROR(SEARCH("Deferred",G31)))</formula>
    </cfRule>
    <cfRule type="containsText" dxfId="2433" priority="2463" operator="containsText" text="Deleted">
      <formula>NOT(ISERROR(SEARCH("Deleted",G31)))</formula>
    </cfRule>
    <cfRule type="containsText" dxfId="2432" priority="2464" operator="containsText" text="In Danger of Falling Behind Target">
      <formula>NOT(ISERROR(SEARCH("In Danger of Falling Behind Target",G31)))</formula>
    </cfRule>
    <cfRule type="containsText" dxfId="2431" priority="2465" operator="containsText" text="Not yet due">
      <formula>NOT(ISERROR(SEARCH("Not yet due",G31)))</formula>
    </cfRule>
    <cfRule type="containsText" dxfId="2430" priority="2466" operator="containsText" text="Completed Behind Schedule">
      <formula>NOT(ISERROR(SEARCH("Completed Behind Schedule",G31)))</formula>
    </cfRule>
    <cfRule type="containsText" dxfId="2429" priority="2467" operator="containsText" text="Off Target">
      <formula>NOT(ISERROR(SEARCH("Off Target",G31)))</formula>
    </cfRule>
    <cfRule type="containsText" dxfId="2428" priority="2468" operator="containsText" text="In Danger of Falling Behind Target">
      <formula>NOT(ISERROR(SEARCH("In Danger of Falling Behind Target",G31)))</formula>
    </cfRule>
    <cfRule type="containsText" dxfId="2427" priority="2469" operator="containsText" text="On Track to be Achieved">
      <formula>NOT(ISERROR(SEARCH("On Track to be Achieved",G31)))</formula>
    </cfRule>
    <cfRule type="containsText" dxfId="2426" priority="2470" operator="containsText" text="Fully Achieved">
      <formula>NOT(ISERROR(SEARCH("Fully Achieved",G31)))</formula>
    </cfRule>
    <cfRule type="containsText" dxfId="2425" priority="2471" operator="containsText" text="Update not Provided">
      <formula>NOT(ISERROR(SEARCH("Update not Provided",G31)))</formula>
    </cfRule>
    <cfRule type="containsText" dxfId="2424" priority="2472" operator="containsText" text="Not yet due">
      <formula>NOT(ISERROR(SEARCH("Not yet due",G31)))</formula>
    </cfRule>
    <cfRule type="containsText" dxfId="2423" priority="2473" operator="containsText" text="Completed Behind Schedule">
      <formula>NOT(ISERROR(SEARCH("Completed Behind Schedule",G31)))</formula>
    </cfRule>
    <cfRule type="containsText" dxfId="2422" priority="2474" operator="containsText" text="Off Target">
      <formula>NOT(ISERROR(SEARCH("Off Target",G31)))</formula>
    </cfRule>
    <cfRule type="containsText" dxfId="2421" priority="2475" operator="containsText" text="In Danger of Falling Behind Target">
      <formula>NOT(ISERROR(SEARCH("In Danger of Falling Behind Target",G31)))</formula>
    </cfRule>
    <cfRule type="containsText" dxfId="2420" priority="2476" operator="containsText" text="On Track to be Achieved">
      <formula>NOT(ISERROR(SEARCH("On Track to be Achieved",G31)))</formula>
    </cfRule>
    <cfRule type="containsText" dxfId="2419" priority="2477" operator="containsText" text="Fully Achieved">
      <formula>NOT(ISERROR(SEARCH("Fully Achieved",G31)))</formula>
    </cfRule>
    <cfRule type="containsText" dxfId="2418" priority="2478" operator="containsText" text="Fully Achieved">
      <formula>NOT(ISERROR(SEARCH("Fully Achieved",G31)))</formula>
    </cfRule>
    <cfRule type="containsText" dxfId="2417" priority="2479" operator="containsText" text="Fully Achieved">
      <formula>NOT(ISERROR(SEARCH("Fully Achieved",G31)))</formula>
    </cfRule>
    <cfRule type="containsText" dxfId="2416" priority="2480" operator="containsText" text="Deferred">
      <formula>NOT(ISERROR(SEARCH("Deferred",G31)))</formula>
    </cfRule>
    <cfRule type="containsText" dxfId="2415" priority="2481" operator="containsText" text="Deleted">
      <formula>NOT(ISERROR(SEARCH("Deleted",G31)))</formula>
    </cfRule>
    <cfRule type="containsText" dxfId="2414" priority="2482" operator="containsText" text="In Danger of Falling Behind Target">
      <formula>NOT(ISERROR(SEARCH("In Danger of Falling Behind Target",G31)))</formula>
    </cfRule>
    <cfRule type="containsText" dxfId="2413" priority="2483" operator="containsText" text="Not yet due">
      <formula>NOT(ISERROR(SEARCH("Not yet due",G31)))</formula>
    </cfRule>
    <cfRule type="containsText" dxfId="2412" priority="2484" operator="containsText" text="Update not Provided">
      <formula>NOT(ISERROR(SEARCH("Update not Provided",G31)))</formula>
    </cfRule>
  </conditionalFormatting>
  <conditionalFormatting sqref="G39:G40">
    <cfRule type="containsText" dxfId="2411" priority="2413" operator="containsText" text="On track to be achieved">
      <formula>NOT(ISERROR(SEARCH("On track to be achieved",G39)))</formula>
    </cfRule>
    <cfRule type="containsText" dxfId="2410" priority="2414" operator="containsText" text="Deferred">
      <formula>NOT(ISERROR(SEARCH("Deferred",G39)))</formula>
    </cfRule>
    <cfRule type="containsText" dxfId="2409" priority="2415" operator="containsText" text="Deleted">
      <formula>NOT(ISERROR(SEARCH("Deleted",G39)))</formula>
    </cfRule>
    <cfRule type="containsText" dxfId="2408" priority="2416" operator="containsText" text="In Danger of Falling Behind Target">
      <formula>NOT(ISERROR(SEARCH("In Danger of Falling Behind Target",G39)))</formula>
    </cfRule>
    <cfRule type="containsText" dxfId="2407" priority="2417" operator="containsText" text="Not yet due">
      <formula>NOT(ISERROR(SEARCH("Not yet due",G39)))</formula>
    </cfRule>
    <cfRule type="containsText" dxfId="2406" priority="2418" operator="containsText" text="Update not Provided">
      <formula>NOT(ISERROR(SEARCH("Update not Provided",G39)))</formula>
    </cfRule>
    <cfRule type="containsText" dxfId="2405" priority="2419" operator="containsText" text="Not yet due">
      <formula>NOT(ISERROR(SEARCH("Not yet due",G39)))</formula>
    </cfRule>
    <cfRule type="containsText" dxfId="2404" priority="2420" operator="containsText" text="Completed Behind Schedule">
      <formula>NOT(ISERROR(SEARCH("Completed Behind Schedule",G39)))</formula>
    </cfRule>
    <cfRule type="containsText" dxfId="2403" priority="2421" operator="containsText" text="Off Target">
      <formula>NOT(ISERROR(SEARCH("Off Target",G39)))</formula>
    </cfRule>
    <cfRule type="containsText" dxfId="2402" priority="2422" operator="containsText" text="On Track to be Achieved">
      <formula>NOT(ISERROR(SEARCH("On Track to be Achieved",G39)))</formula>
    </cfRule>
    <cfRule type="containsText" dxfId="2401" priority="2423" operator="containsText" text="Fully Achieved">
      <formula>NOT(ISERROR(SEARCH("Fully Achieved",G39)))</formula>
    </cfRule>
    <cfRule type="containsText" dxfId="2400" priority="2424" operator="containsText" text="Not yet due">
      <formula>NOT(ISERROR(SEARCH("Not yet due",G39)))</formula>
    </cfRule>
    <cfRule type="containsText" dxfId="2399" priority="2425" operator="containsText" text="Not Yet Due">
      <formula>NOT(ISERROR(SEARCH("Not Yet Due",G39)))</formula>
    </cfRule>
    <cfRule type="containsText" dxfId="2398" priority="2426" operator="containsText" text="Deferred">
      <formula>NOT(ISERROR(SEARCH("Deferred",G39)))</formula>
    </cfRule>
    <cfRule type="containsText" dxfId="2397" priority="2427" operator="containsText" text="Deleted">
      <formula>NOT(ISERROR(SEARCH("Deleted",G39)))</formula>
    </cfRule>
    <cfRule type="containsText" dxfId="2396" priority="2428" operator="containsText" text="In Danger of Falling Behind Target">
      <formula>NOT(ISERROR(SEARCH("In Danger of Falling Behind Target",G39)))</formula>
    </cfRule>
    <cfRule type="containsText" dxfId="2395" priority="2429" operator="containsText" text="Not yet due">
      <formula>NOT(ISERROR(SEARCH("Not yet due",G39)))</formula>
    </cfRule>
    <cfRule type="containsText" dxfId="2394" priority="2430" operator="containsText" text="Completed Behind Schedule">
      <formula>NOT(ISERROR(SEARCH("Completed Behind Schedule",G39)))</formula>
    </cfRule>
    <cfRule type="containsText" dxfId="2393" priority="2431" operator="containsText" text="Off Target">
      <formula>NOT(ISERROR(SEARCH("Off Target",G39)))</formula>
    </cfRule>
    <cfRule type="containsText" dxfId="2392" priority="2432" operator="containsText" text="In Danger of Falling Behind Target">
      <formula>NOT(ISERROR(SEARCH("In Danger of Falling Behind Target",G39)))</formula>
    </cfRule>
    <cfRule type="containsText" dxfId="2391" priority="2433" operator="containsText" text="On Track to be Achieved">
      <formula>NOT(ISERROR(SEARCH("On Track to be Achieved",G39)))</formula>
    </cfRule>
    <cfRule type="containsText" dxfId="2390" priority="2434" operator="containsText" text="Fully Achieved">
      <formula>NOT(ISERROR(SEARCH("Fully Achieved",G39)))</formula>
    </cfRule>
    <cfRule type="containsText" dxfId="2389" priority="2435" operator="containsText" text="Update not Provided">
      <formula>NOT(ISERROR(SEARCH("Update not Provided",G39)))</formula>
    </cfRule>
    <cfRule type="containsText" dxfId="2388" priority="2436" operator="containsText" text="Not yet due">
      <formula>NOT(ISERROR(SEARCH("Not yet due",G39)))</formula>
    </cfRule>
    <cfRule type="containsText" dxfId="2387" priority="2437" operator="containsText" text="Completed Behind Schedule">
      <formula>NOT(ISERROR(SEARCH("Completed Behind Schedule",G39)))</formula>
    </cfRule>
    <cfRule type="containsText" dxfId="2386" priority="2438" operator="containsText" text="Off Target">
      <formula>NOT(ISERROR(SEARCH("Off Target",G39)))</formula>
    </cfRule>
    <cfRule type="containsText" dxfId="2385" priority="2439" operator="containsText" text="In Danger of Falling Behind Target">
      <formula>NOT(ISERROR(SEARCH("In Danger of Falling Behind Target",G39)))</formula>
    </cfRule>
    <cfRule type="containsText" dxfId="2384" priority="2440" operator="containsText" text="On Track to be Achieved">
      <formula>NOT(ISERROR(SEARCH("On Track to be Achieved",G39)))</formula>
    </cfRule>
    <cfRule type="containsText" dxfId="2383" priority="2441" operator="containsText" text="Fully Achieved">
      <formula>NOT(ISERROR(SEARCH("Fully Achieved",G39)))</formula>
    </cfRule>
    <cfRule type="containsText" dxfId="2382" priority="2442" operator="containsText" text="Fully Achieved">
      <formula>NOT(ISERROR(SEARCH("Fully Achieved",G39)))</formula>
    </cfRule>
    <cfRule type="containsText" dxfId="2381" priority="2443" operator="containsText" text="Fully Achieved">
      <formula>NOT(ISERROR(SEARCH("Fully Achieved",G39)))</formula>
    </cfRule>
    <cfRule type="containsText" dxfId="2380" priority="2444" operator="containsText" text="Deferred">
      <formula>NOT(ISERROR(SEARCH("Deferred",G39)))</formula>
    </cfRule>
    <cfRule type="containsText" dxfId="2379" priority="2445" operator="containsText" text="Deleted">
      <formula>NOT(ISERROR(SEARCH("Deleted",G39)))</formula>
    </cfRule>
    <cfRule type="containsText" dxfId="2378" priority="2446" operator="containsText" text="In Danger of Falling Behind Target">
      <formula>NOT(ISERROR(SEARCH("In Danger of Falling Behind Target",G39)))</formula>
    </cfRule>
    <cfRule type="containsText" dxfId="2377" priority="2447" operator="containsText" text="Not yet due">
      <formula>NOT(ISERROR(SEARCH("Not yet due",G39)))</formula>
    </cfRule>
    <cfRule type="containsText" dxfId="2376" priority="2448" operator="containsText" text="Update not Provided">
      <formula>NOT(ISERROR(SEARCH("Update not Provided",G39)))</formula>
    </cfRule>
  </conditionalFormatting>
  <conditionalFormatting sqref="G39:G40">
    <cfRule type="containsText" dxfId="2375" priority="2377" operator="containsText" text="On track to be achieved">
      <formula>NOT(ISERROR(SEARCH("On track to be achieved",G39)))</formula>
    </cfRule>
    <cfRule type="containsText" dxfId="2374" priority="2378" operator="containsText" text="Deferred">
      <formula>NOT(ISERROR(SEARCH("Deferred",G39)))</formula>
    </cfRule>
    <cfRule type="containsText" dxfId="2373" priority="2379" operator="containsText" text="Deleted">
      <formula>NOT(ISERROR(SEARCH("Deleted",G39)))</formula>
    </cfRule>
    <cfRule type="containsText" dxfId="2372" priority="2380" operator="containsText" text="In Danger of Falling Behind Target">
      <formula>NOT(ISERROR(SEARCH("In Danger of Falling Behind Target",G39)))</formula>
    </cfRule>
    <cfRule type="containsText" dxfId="2371" priority="2381" operator="containsText" text="Not yet due">
      <formula>NOT(ISERROR(SEARCH("Not yet due",G39)))</formula>
    </cfRule>
    <cfRule type="containsText" dxfId="2370" priority="2382" operator="containsText" text="Update not Provided">
      <formula>NOT(ISERROR(SEARCH("Update not Provided",G39)))</formula>
    </cfRule>
    <cfRule type="containsText" dxfId="2369" priority="2383" operator="containsText" text="Not yet due">
      <formula>NOT(ISERROR(SEARCH("Not yet due",G39)))</formula>
    </cfRule>
    <cfRule type="containsText" dxfId="2368" priority="2384" operator="containsText" text="Completed Behind Schedule">
      <formula>NOT(ISERROR(SEARCH("Completed Behind Schedule",G39)))</formula>
    </cfRule>
    <cfRule type="containsText" dxfId="2367" priority="2385" operator="containsText" text="Off Target">
      <formula>NOT(ISERROR(SEARCH("Off Target",G39)))</formula>
    </cfRule>
    <cfRule type="containsText" dxfId="2366" priority="2386" operator="containsText" text="On Track to be Achieved">
      <formula>NOT(ISERROR(SEARCH("On Track to be Achieved",G39)))</formula>
    </cfRule>
    <cfRule type="containsText" dxfId="2365" priority="2387" operator="containsText" text="Fully Achieved">
      <formula>NOT(ISERROR(SEARCH("Fully Achieved",G39)))</formula>
    </cfRule>
    <cfRule type="containsText" dxfId="2364" priority="2388" operator="containsText" text="Not yet due">
      <formula>NOT(ISERROR(SEARCH("Not yet due",G39)))</formula>
    </cfRule>
    <cfRule type="containsText" dxfId="2363" priority="2389" operator="containsText" text="Not Yet Due">
      <formula>NOT(ISERROR(SEARCH("Not Yet Due",G39)))</formula>
    </cfRule>
    <cfRule type="containsText" dxfId="2362" priority="2390" operator="containsText" text="Deferred">
      <formula>NOT(ISERROR(SEARCH("Deferred",G39)))</formula>
    </cfRule>
    <cfRule type="containsText" dxfId="2361" priority="2391" operator="containsText" text="Deleted">
      <formula>NOT(ISERROR(SEARCH("Deleted",G39)))</formula>
    </cfRule>
    <cfRule type="containsText" dxfId="2360" priority="2392" operator="containsText" text="In Danger of Falling Behind Target">
      <formula>NOT(ISERROR(SEARCH("In Danger of Falling Behind Target",G39)))</formula>
    </cfRule>
    <cfRule type="containsText" dxfId="2359" priority="2393" operator="containsText" text="Not yet due">
      <formula>NOT(ISERROR(SEARCH("Not yet due",G39)))</formula>
    </cfRule>
    <cfRule type="containsText" dxfId="2358" priority="2394" operator="containsText" text="Completed Behind Schedule">
      <formula>NOT(ISERROR(SEARCH("Completed Behind Schedule",G39)))</formula>
    </cfRule>
    <cfRule type="containsText" dxfId="2357" priority="2395" operator="containsText" text="Off Target">
      <formula>NOT(ISERROR(SEARCH("Off Target",G39)))</formula>
    </cfRule>
    <cfRule type="containsText" dxfId="2356" priority="2396" operator="containsText" text="In Danger of Falling Behind Target">
      <formula>NOT(ISERROR(SEARCH("In Danger of Falling Behind Target",G39)))</formula>
    </cfRule>
    <cfRule type="containsText" dxfId="2355" priority="2397" operator="containsText" text="On Track to be Achieved">
      <formula>NOT(ISERROR(SEARCH("On Track to be Achieved",G39)))</formula>
    </cfRule>
    <cfRule type="containsText" dxfId="2354" priority="2398" operator="containsText" text="Fully Achieved">
      <formula>NOT(ISERROR(SEARCH("Fully Achieved",G39)))</formula>
    </cfRule>
    <cfRule type="containsText" dxfId="2353" priority="2399" operator="containsText" text="Update not Provided">
      <formula>NOT(ISERROR(SEARCH("Update not Provided",G39)))</formula>
    </cfRule>
    <cfRule type="containsText" dxfId="2352" priority="2400" operator="containsText" text="Not yet due">
      <formula>NOT(ISERROR(SEARCH("Not yet due",G39)))</formula>
    </cfRule>
    <cfRule type="containsText" dxfId="2351" priority="2401" operator="containsText" text="Completed Behind Schedule">
      <formula>NOT(ISERROR(SEARCH("Completed Behind Schedule",G39)))</formula>
    </cfRule>
    <cfRule type="containsText" dxfId="2350" priority="2402" operator="containsText" text="Off Target">
      <formula>NOT(ISERROR(SEARCH("Off Target",G39)))</formula>
    </cfRule>
    <cfRule type="containsText" dxfId="2349" priority="2403" operator="containsText" text="In Danger of Falling Behind Target">
      <formula>NOT(ISERROR(SEARCH("In Danger of Falling Behind Target",G39)))</formula>
    </cfRule>
    <cfRule type="containsText" dxfId="2348" priority="2404" operator="containsText" text="On Track to be Achieved">
      <formula>NOT(ISERROR(SEARCH("On Track to be Achieved",G39)))</formula>
    </cfRule>
    <cfRule type="containsText" dxfId="2347" priority="2405" operator="containsText" text="Fully Achieved">
      <formula>NOT(ISERROR(SEARCH("Fully Achieved",G39)))</formula>
    </cfRule>
    <cfRule type="containsText" dxfId="2346" priority="2406" operator="containsText" text="Fully Achieved">
      <formula>NOT(ISERROR(SEARCH("Fully Achieved",G39)))</formula>
    </cfRule>
    <cfRule type="containsText" dxfId="2345" priority="2407" operator="containsText" text="Fully Achieved">
      <formula>NOT(ISERROR(SEARCH("Fully Achieved",G39)))</formula>
    </cfRule>
    <cfRule type="containsText" dxfId="2344" priority="2408" operator="containsText" text="Deferred">
      <formula>NOT(ISERROR(SEARCH("Deferred",G39)))</formula>
    </cfRule>
    <cfRule type="containsText" dxfId="2343" priority="2409" operator="containsText" text="Deleted">
      <formula>NOT(ISERROR(SEARCH("Deleted",G39)))</formula>
    </cfRule>
    <cfRule type="containsText" dxfId="2342" priority="2410" operator="containsText" text="In Danger of Falling Behind Target">
      <formula>NOT(ISERROR(SEARCH("In Danger of Falling Behind Target",G39)))</formula>
    </cfRule>
    <cfRule type="containsText" dxfId="2341" priority="2411" operator="containsText" text="Not yet due">
      <formula>NOT(ISERROR(SEARCH("Not yet due",G39)))</formula>
    </cfRule>
    <cfRule type="containsText" dxfId="2340" priority="2412" operator="containsText" text="Update not Provided">
      <formula>NOT(ISERROR(SEARCH("Update not Provided",G39)))</formula>
    </cfRule>
  </conditionalFormatting>
  <conditionalFormatting sqref="G41:G42">
    <cfRule type="containsText" dxfId="2339" priority="2341" operator="containsText" text="On track to be achieved">
      <formula>NOT(ISERROR(SEARCH("On track to be achieved",G41)))</formula>
    </cfRule>
    <cfRule type="containsText" dxfId="2338" priority="2342" operator="containsText" text="Deferred">
      <formula>NOT(ISERROR(SEARCH("Deferred",G41)))</formula>
    </cfRule>
    <cfRule type="containsText" dxfId="2337" priority="2343" operator="containsText" text="Deleted">
      <formula>NOT(ISERROR(SEARCH("Deleted",G41)))</formula>
    </cfRule>
    <cfRule type="containsText" dxfId="2336" priority="2344" operator="containsText" text="In Danger of Falling Behind Target">
      <formula>NOT(ISERROR(SEARCH("In Danger of Falling Behind Target",G41)))</formula>
    </cfRule>
    <cfRule type="containsText" dxfId="2335" priority="2345" operator="containsText" text="Not yet due">
      <formula>NOT(ISERROR(SEARCH("Not yet due",G41)))</formula>
    </cfRule>
    <cfRule type="containsText" dxfId="2334" priority="2346" operator="containsText" text="Update not Provided">
      <formula>NOT(ISERROR(SEARCH("Update not Provided",G41)))</formula>
    </cfRule>
    <cfRule type="containsText" dxfId="2333" priority="2347" operator="containsText" text="Not yet due">
      <formula>NOT(ISERROR(SEARCH("Not yet due",G41)))</formula>
    </cfRule>
    <cfRule type="containsText" dxfId="2332" priority="2348" operator="containsText" text="Completed Behind Schedule">
      <formula>NOT(ISERROR(SEARCH("Completed Behind Schedule",G41)))</formula>
    </cfRule>
    <cfRule type="containsText" dxfId="2331" priority="2349" operator="containsText" text="Off Target">
      <formula>NOT(ISERROR(SEARCH("Off Target",G41)))</formula>
    </cfRule>
    <cfRule type="containsText" dxfId="2330" priority="2350" operator="containsText" text="On Track to be Achieved">
      <formula>NOT(ISERROR(SEARCH("On Track to be Achieved",G41)))</formula>
    </cfRule>
    <cfRule type="containsText" dxfId="2329" priority="2351" operator="containsText" text="Fully Achieved">
      <formula>NOT(ISERROR(SEARCH("Fully Achieved",G41)))</formula>
    </cfRule>
    <cfRule type="containsText" dxfId="2328" priority="2352" operator="containsText" text="Not yet due">
      <formula>NOT(ISERROR(SEARCH("Not yet due",G41)))</formula>
    </cfRule>
    <cfRule type="containsText" dxfId="2327" priority="2353" operator="containsText" text="Not Yet Due">
      <formula>NOT(ISERROR(SEARCH("Not Yet Due",G41)))</formula>
    </cfRule>
    <cfRule type="containsText" dxfId="2326" priority="2354" operator="containsText" text="Deferred">
      <formula>NOT(ISERROR(SEARCH("Deferred",G41)))</formula>
    </cfRule>
    <cfRule type="containsText" dxfId="2325" priority="2355" operator="containsText" text="Deleted">
      <formula>NOT(ISERROR(SEARCH("Deleted",G41)))</formula>
    </cfRule>
    <cfRule type="containsText" dxfId="2324" priority="2356" operator="containsText" text="In Danger of Falling Behind Target">
      <formula>NOT(ISERROR(SEARCH("In Danger of Falling Behind Target",G41)))</formula>
    </cfRule>
    <cfRule type="containsText" dxfId="2323" priority="2357" operator="containsText" text="Not yet due">
      <formula>NOT(ISERROR(SEARCH("Not yet due",G41)))</formula>
    </cfRule>
    <cfRule type="containsText" dxfId="2322" priority="2358" operator="containsText" text="Completed Behind Schedule">
      <formula>NOT(ISERROR(SEARCH("Completed Behind Schedule",G41)))</formula>
    </cfRule>
    <cfRule type="containsText" dxfId="2321" priority="2359" operator="containsText" text="Off Target">
      <formula>NOT(ISERROR(SEARCH("Off Target",G41)))</formula>
    </cfRule>
    <cfRule type="containsText" dxfId="2320" priority="2360" operator="containsText" text="In Danger of Falling Behind Target">
      <formula>NOT(ISERROR(SEARCH("In Danger of Falling Behind Target",G41)))</formula>
    </cfRule>
    <cfRule type="containsText" dxfId="2319" priority="2361" operator="containsText" text="On Track to be Achieved">
      <formula>NOT(ISERROR(SEARCH("On Track to be Achieved",G41)))</formula>
    </cfRule>
    <cfRule type="containsText" dxfId="2318" priority="2362" operator="containsText" text="Fully Achieved">
      <formula>NOT(ISERROR(SEARCH("Fully Achieved",G41)))</formula>
    </cfRule>
    <cfRule type="containsText" dxfId="2317" priority="2363" operator="containsText" text="Update not Provided">
      <formula>NOT(ISERROR(SEARCH("Update not Provided",G41)))</formula>
    </cfRule>
    <cfRule type="containsText" dxfId="2316" priority="2364" operator="containsText" text="Not yet due">
      <formula>NOT(ISERROR(SEARCH("Not yet due",G41)))</formula>
    </cfRule>
    <cfRule type="containsText" dxfId="2315" priority="2365" operator="containsText" text="Completed Behind Schedule">
      <formula>NOT(ISERROR(SEARCH("Completed Behind Schedule",G41)))</formula>
    </cfRule>
    <cfRule type="containsText" dxfId="2314" priority="2366" operator="containsText" text="Off Target">
      <formula>NOT(ISERROR(SEARCH("Off Target",G41)))</formula>
    </cfRule>
    <cfRule type="containsText" dxfId="2313" priority="2367" operator="containsText" text="In Danger of Falling Behind Target">
      <formula>NOT(ISERROR(SEARCH("In Danger of Falling Behind Target",G41)))</formula>
    </cfRule>
    <cfRule type="containsText" dxfId="2312" priority="2368" operator="containsText" text="On Track to be Achieved">
      <formula>NOT(ISERROR(SEARCH("On Track to be Achieved",G41)))</formula>
    </cfRule>
    <cfRule type="containsText" dxfId="2311" priority="2369" operator="containsText" text="Fully Achieved">
      <formula>NOT(ISERROR(SEARCH("Fully Achieved",G41)))</formula>
    </cfRule>
    <cfRule type="containsText" dxfId="2310" priority="2370" operator="containsText" text="Fully Achieved">
      <formula>NOT(ISERROR(SEARCH("Fully Achieved",G41)))</formula>
    </cfRule>
    <cfRule type="containsText" dxfId="2309" priority="2371" operator="containsText" text="Fully Achieved">
      <formula>NOT(ISERROR(SEARCH("Fully Achieved",G41)))</formula>
    </cfRule>
    <cfRule type="containsText" dxfId="2308" priority="2372" operator="containsText" text="Deferred">
      <formula>NOT(ISERROR(SEARCH("Deferred",G41)))</formula>
    </cfRule>
    <cfRule type="containsText" dxfId="2307" priority="2373" operator="containsText" text="Deleted">
      <formula>NOT(ISERROR(SEARCH("Deleted",G41)))</formula>
    </cfRule>
    <cfRule type="containsText" dxfId="2306" priority="2374" operator="containsText" text="In Danger of Falling Behind Target">
      <formula>NOT(ISERROR(SEARCH("In Danger of Falling Behind Target",G41)))</formula>
    </cfRule>
    <cfRule type="containsText" dxfId="2305" priority="2375" operator="containsText" text="Not yet due">
      <formula>NOT(ISERROR(SEARCH("Not yet due",G41)))</formula>
    </cfRule>
    <cfRule type="containsText" dxfId="2304" priority="2376" operator="containsText" text="Update not Provided">
      <formula>NOT(ISERROR(SEARCH("Update not Provided",G41)))</formula>
    </cfRule>
  </conditionalFormatting>
  <conditionalFormatting sqref="G43">
    <cfRule type="containsText" dxfId="2303" priority="2305" operator="containsText" text="On track to be achieved">
      <formula>NOT(ISERROR(SEARCH("On track to be achieved",G43)))</formula>
    </cfRule>
    <cfRule type="containsText" dxfId="2302" priority="2306" operator="containsText" text="Deferred">
      <formula>NOT(ISERROR(SEARCH("Deferred",G43)))</formula>
    </cfRule>
    <cfRule type="containsText" dxfId="2301" priority="2307" operator="containsText" text="Deleted">
      <formula>NOT(ISERROR(SEARCH("Deleted",G43)))</formula>
    </cfRule>
    <cfRule type="containsText" dxfId="2300" priority="2308" operator="containsText" text="In Danger of Falling Behind Target">
      <formula>NOT(ISERROR(SEARCH("In Danger of Falling Behind Target",G43)))</formula>
    </cfRule>
    <cfRule type="containsText" dxfId="2299" priority="2309" operator="containsText" text="Not yet due">
      <formula>NOT(ISERROR(SEARCH("Not yet due",G43)))</formula>
    </cfRule>
    <cfRule type="containsText" dxfId="2298" priority="2310" operator="containsText" text="Update not Provided">
      <formula>NOT(ISERROR(SEARCH("Update not Provided",G43)))</formula>
    </cfRule>
    <cfRule type="containsText" dxfId="2297" priority="2311" operator="containsText" text="Not yet due">
      <formula>NOT(ISERROR(SEARCH("Not yet due",G43)))</formula>
    </cfRule>
    <cfRule type="containsText" dxfId="2296" priority="2312" operator="containsText" text="Completed Behind Schedule">
      <formula>NOT(ISERROR(SEARCH("Completed Behind Schedule",G43)))</formula>
    </cfRule>
    <cfRule type="containsText" dxfId="2295" priority="2313" operator="containsText" text="Off Target">
      <formula>NOT(ISERROR(SEARCH("Off Target",G43)))</formula>
    </cfRule>
    <cfRule type="containsText" dxfId="2294" priority="2314" operator="containsText" text="On Track to be Achieved">
      <formula>NOT(ISERROR(SEARCH("On Track to be Achieved",G43)))</formula>
    </cfRule>
    <cfRule type="containsText" dxfId="2293" priority="2315" operator="containsText" text="Fully Achieved">
      <formula>NOT(ISERROR(SEARCH("Fully Achieved",G43)))</formula>
    </cfRule>
    <cfRule type="containsText" dxfId="2292" priority="2316" operator="containsText" text="Not yet due">
      <formula>NOT(ISERROR(SEARCH("Not yet due",G43)))</formula>
    </cfRule>
    <cfRule type="containsText" dxfId="2291" priority="2317" operator="containsText" text="Not Yet Due">
      <formula>NOT(ISERROR(SEARCH("Not Yet Due",G43)))</formula>
    </cfRule>
    <cfRule type="containsText" dxfId="2290" priority="2318" operator="containsText" text="Deferred">
      <formula>NOT(ISERROR(SEARCH("Deferred",G43)))</formula>
    </cfRule>
    <cfRule type="containsText" dxfId="2289" priority="2319" operator="containsText" text="Deleted">
      <formula>NOT(ISERROR(SEARCH("Deleted",G43)))</formula>
    </cfRule>
    <cfRule type="containsText" dxfId="2288" priority="2320" operator="containsText" text="In Danger of Falling Behind Target">
      <formula>NOT(ISERROR(SEARCH("In Danger of Falling Behind Target",G43)))</formula>
    </cfRule>
    <cfRule type="containsText" dxfId="2287" priority="2321" operator="containsText" text="Not yet due">
      <formula>NOT(ISERROR(SEARCH("Not yet due",G43)))</formula>
    </cfRule>
    <cfRule type="containsText" dxfId="2286" priority="2322" operator="containsText" text="Completed Behind Schedule">
      <formula>NOT(ISERROR(SEARCH("Completed Behind Schedule",G43)))</formula>
    </cfRule>
    <cfRule type="containsText" dxfId="2285" priority="2323" operator="containsText" text="Off Target">
      <formula>NOT(ISERROR(SEARCH("Off Target",G43)))</formula>
    </cfRule>
    <cfRule type="containsText" dxfId="2284" priority="2324" operator="containsText" text="In Danger of Falling Behind Target">
      <formula>NOT(ISERROR(SEARCH("In Danger of Falling Behind Target",G43)))</formula>
    </cfRule>
    <cfRule type="containsText" dxfId="2283" priority="2325" operator="containsText" text="On Track to be Achieved">
      <formula>NOT(ISERROR(SEARCH("On Track to be Achieved",G43)))</formula>
    </cfRule>
    <cfRule type="containsText" dxfId="2282" priority="2326" operator="containsText" text="Fully Achieved">
      <formula>NOT(ISERROR(SEARCH("Fully Achieved",G43)))</formula>
    </cfRule>
    <cfRule type="containsText" dxfId="2281" priority="2327" operator="containsText" text="Update not Provided">
      <formula>NOT(ISERROR(SEARCH("Update not Provided",G43)))</formula>
    </cfRule>
    <cfRule type="containsText" dxfId="2280" priority="2328" operator="containsText" text="Not yet due">
      <formula>NOT(ISERROR(SEARCH("Not yet due",G43)))</formula>
    </cfRule>
    <cfRule type="containsText" dxfId="2279" priority="2329" operator="containsText" text="Completed Behind Schedule">
      <formula>NOT(ISERROR(SEARCH("Completed Behind Schedule",G43)))</formula>
    </cfRule>
    <cfRule type="containsText" dxfId="2278" priority="2330" operator="containsText" text="Off Target">
      <formula>NOT(ISERROR(SEARCH("Off Target",G43)))</formula>
    </cfRule>
    <cfRule type="containsText" dxfId="2277" priority="2331" operator="containsText" text="In Danger of Falling Behind Target">
      <formula>NOT(ISERROR(SEARCH("In Danger of Falling Behind Target",G43)))</formula>
    </cfRule>
    <cfRule type="containsText" dxfId="2276" priority="2332" operator="containsText" text="On Track to be Achieved">
      <formula>NOT(ISERROR(SEARCH("On Track to be Achieved",G43)))</formula>
    </cfRule>
    <cfRule type="containsText" dxfId="2275" priority="2333" operator="containsText" text="Fully Achieved">
      <formula>NOT(ISERROR(SEARCH("Fully Achieved",G43)))</formula>
    </cfRule>
    <cfRule type="containsText" dxfId="2274" priority="2334" operator="containsText" text="Fully Achieved">
      <formula>NOT(ISERROR(SEARCH("Fully Achieved",G43)))</formula>
    </cfRule>
    <cfRule type="containsText" dxfId="2273" priority="2335" operator="containsText" text="Fully Achieved">
      <formula>NOT(ISERROR(SEARCH("Fully Achieved",G43)))</formula>
    </cfRule>
    <cfRule type="containsText" dxfId="2272" priority="2336" operator="containsText" text="Deferred">
      <formula>NOT(ISERROR(SEARCH("Deferred",G43)))</formula>
    </cfRule>
    <cfRule type="containsText" dxfId="2271" priority="2337" operator="containsText" text="Deleted">
      <formula>NOT(ISERROR(SEARCH("Deleted",G43)))</formula>
    </cfRule>
    <cfRule type="containsText" dxfId="2270" priority="2338" operator="containsText" text="In Danger of Falling Behind Target">
      <formula>NOT(ISERROR(SEARCH("In Danger of Falling Behind Target",G43)))</formula>
    </cfRule>
    <cfRule type="containsText" dxfId="2269" priority="2339" operator="containsText" text="Not yet due">
      <formula>NOT(ISERROR(SEARCH("Not yet due",G43)))</formula>
    </cfRule>
    <cfRule type="containsText" dxfId="2268" priority="2340" operator="containsText" text="Update not Provided">
      <formula>NOT(ISERROR(SEARCH("Update not Provided",G43)))</formula>
    </cfRule>
  </conditionalFormatting>
  <conditionalFormatting sqref="G43">
    <cfRule type="containsText" dxfId="2267" priority="2269" operator="containsText" text="On track to be achieved">
      <formula>NOT(ISERROR(SEARCH("On track to be achieved",G43)))</formula>
    </cfRule>
    <cfRule type="containsText" dxfId="2266" priority="2270" operator="containsText" text="Deferred">
      <formula>NOT(ISERROR(SEARCH("Deferred",G43)))</formula>
    </cfRule>
    <cfRule type="containsText" dxfId="2265" priority="2271" operator="containsText" text="Deleted">
      <formula>NOT(ISERROR(SEARCH("Deleted",G43)))</formula>
    </cfRule>
    <cfRule type="containsText" dxfId="2264" priority="2272" operator="containsText" text="In Danger of Falling Behind Target">
      <formula>NOT(ISERROR(SEARCH("In Danger of Falling Behind Target",G43)))</formula>
    </cfRule>
    <cfRule type="containsText" dxfId="2263" priority="2273" operator="containsText" text="Not yet due">
      <formula>NOT(ISERROR(SEARCH("Not yet due",G43)))</formula>
    </cfRule>
    <cfRule type="containsText" dxfId="2262" priority="2274" operator="containsText" text="Update not Provided">
      <formula>NOT(ISERROR(SEARCH("Update not Provided",G43)))</formula>
    </cfRule>
    <cfRule type="containsText" dxfId="2261" priority="2275" operator="containsText" text="Not yet due">
      <formula>NOT(ISERROR(SEARCH("Not yet due",G43)))</formula>
    </cfRule>
    <cfRule type="containsText" dxfId="2260" priority="2276" operator="containsText" text="Completed Behind Schedule">
      <formula>NOT(ISERROR(SEARCH("Completed Behind Schedule",G43)))</formula>
    </cfRule>
    <cfRule type="containsText" dxfId="2259" priority="2277" operator="containsText" text="Off Target">
      <formula>NOT(ISERROR(SEARCH("Off Target",G43)))</formula>
    </cfRule>
    <cfRule type="containsText" dxfId="2258" priority="2278" operator="containsText" text="On Track to be Achieved">
      <formula>NOT(ISERROR(SEARCH("On Track to be Achieved",G43)))</formula>
    </cfRule>
    <cfRule type="containsText" dxfId="2257" priority="2279" operator="containsText" text="Fully Achieved">
      <formula>NOT(ISERROR(SEARCH("Fully Achieved",G43)))</formula>
    </cfRule>
    <cfRule type="containsText" dxfId="2256" priority="2280" operator="containsText" text="Not yet due">
      <formula>NOT(ISERROR(SEARCH("Not yet due",G43)))</formula>
    </cfRule>
    <cfRule type="containsText" dxfId="2255" priority="2281" operator="containsText" text="Not Yet Due">
      <formula>NOT(ISERROR(SEARCH("Not Yet Due",G43)))</formula>
    </cfRule>
    <cfRule type="containsText" dxfId="2254" priority="2282" operator="containsText" text="Deferred">
      <formula>NOT(ISERROR(SEARCH("Deferred",G43)))</formula>
    </cfRule>
    <cfRule type="containsText" dxfId="2253" priority="2283" operator="containsText" text="Deleted">
      <formula>NOT(ISERROR(SEARCH("Deleted",G43)))</formula>
    </cfRule>
    <cfRule type="containsText" dxfId="2252" priority="2284" operator="containsText" text="In Danger of Falling Behind Target">
      <formula>NOT(ISERROR(SEARCH("In Danger of Falling Behind Target",G43)))</formula>
    </cfRule>
    <cfRule type="containsText" dxfId="2251" priority="2285" operator="containsText" text="Not yet due">
      <formula>NOT(ISERROR(SEARCH("Not yet due",G43)))</formula>
    </cfRule>
    <cfRule type="containsText" dxfId="2250" priority="2286" operator="containsText" text="Completed Behind Schedule">
      <formula>NOT(ISERROR(SEARCH("Completed Behind Schedule",G43)))</formula>
    </cfRule>
    <cfRule type="containsText" dxfId="2249" priority="2287" operator="containsText" text="Off Target">
      <formula>NOT(ISERROR(SEARCH("Off Target",G43)))</formula>
    </cfRule>
    <cfRule type="containsText" dxfId="2248" priority="2288" operator="containsText" text="In Danger of Falling Behind Target">
      <formula>NOT(ISERROR(SEARCH("In Danger of Falling Behind Target",G43)))</formula>
    </cfRule>
    <cfRule type="containsText" dxfId="2247" priority="2289" operator="containsText" text="On Track to be Achieved">
      <formula>NOT(ISERROR(SEARCH("On Track to be Achieved",G43)))</formula>
    </cfRule>
    <cfRule type="containsText" dxfId="2246" priority="2290" operator="containsText" text="Fully Achieved">
      <formula>NOT(ISERROR(SEARCH("Fully Achieved",G43)))</formula>
    </cfRule>
    <cfRule type="containsText" dxfId="2245" priority="2291" operator="containsText" text="Update not Provided">
      <formula>NOT(ISERROR(SEARCH("Update not Provided",G43)))</formula>
    </cfRule>
    <cfRule type="containsText" dxfId="2244" priority="2292" operator="containsText" text="Not yet due">
      <formula>NOT(ISERROR(SEARCH("Not yet due",G43)))</formula>
    </cfRule>
    <cfRule type="containsText" dxfId="2243" priority="2293" operator="containsText" text="Completed Behind Schedule">
      <formula>NOT(ISERROR(SEARCH("Completed Behind Schedule",G43)))</formula>
    </cfRule>
    <cfRule type="containsText" dxfId="2242" priority="2294" operator="containsText" text="Off Target">
      <formula>NOT(ISERROR(SEARCH("Off Target",G43)))</formula>
    </cfRule>
    <cfRule type="containsText" dxfId="2241" priority="2295" operator="containsText" text="In Danger of Falling Behind Target">
      <formula>NOT(ISERROR(SEARCH("In Danger of Falling Behind Target",G43)))</formula>
    </cfRule>
    <cfRule type="containsText" dxfId="2240" priority="2296" operator="containsText" text="On Track to be Achieved">
      <formula>NOT(ISERROR(SEARCH("On Track to be Achieved",G43)))</formula>
    </cfRule>
    <cfRule type="containsText" dxfId="2239" priority="2297" operator="containsText" text="Fully Achieved">
      <formula>NOT(ISERROR(SEARCH("Fully Achieved",G43)))</formula>
    </cfRule>
    <cfRule type="containsText" dxfId="2238" priority="2298" operator="containsText" text="Fully Achieved">
      <formula>NOT(ISERROR(SEARCH("Fully Achieved",G43)))</formula>
    </cfRule>
    <cfRule type="containsText" dxfId="2237" priority="2299" operator="containsText" text="Fully Achieved">
      <formula>NOT(ISERROR(SEARCH("Fully Achieved",G43)))</formula>
    </cfRule>
    <cfRule type="containsText" dxfId="2236" priority="2300" operator="containsText" text="Deferred">
      <formula>NOT(ISERROR(SEARCH("Deferred",G43)))</formula>
    </cfRule>
    <cfRule type="containsText" dxfId="2235" priority="2301" operator="containsText" text="Deleted">
      <formula>NOT(ISERROR(SEARCH("Deleted",G43)))</formula>
    </cfRule>
    <cfRule type="containsText" dxfId="2234" priority="2302" operator="containsText" text="In Danger of Falling Behind Target">
      <formula>NOT(ISERROR(SEARCH("In Danger of Falling Behind Target",G43)))</formula>
    </cfRule>
    <cfRule type="containsText" dxfId="2233" priority="2303" operator="containsText" text="Not yet due">
      <formula>NOT(ISERROR(SEARCH("Not yet due",G43)))</formula>
    </cfRule>
    <cfRule type="containsText" dxfId="2232" priority="2304" operator="containsText" text="Update not Provided">
      <formula>NOT(ISERROR(SEARCH("Update not Provided",G43)))</formula>
    </cfRule>
  </conditionalFormatting>
  <conditionalFormatting sqref="G44:G50">
    <cfRule type="containsText" dxfId="2231" priority="2233" operator="containsText" text="On track to be achieved">
      <formula>NOT(ISERROR(SEARCH("On track to be achieved",G44)))</formula>
    </cfRule>
    <cfRule type="containsText" dxfId="2230" priority="2234" operator="containsText" text="Deferred">
      <formula>NOT(ISERROR(SEARCH("Deferred",G44)))</formula>
    </cfRule>
    <cfRule type="containsText" dxfId="2229" priority="2235" operator="containsText" text="Deleted">
      <formula>NOT(ISERROR(SEARCH("Deleted",G44)))</formula>
    </cfRule>
    <cfRule type="containsText" dxfId="2228" priority="2236" operator="containsText" text="In Danger of Falling Behind Target">
      <formula>NOT(ISERROR(SEARCH("In Danger of Falling Behind Target",G44)))</formula>
    </cfRule>
    <cfRule type="containsText" dxfId="2227" priority="2237" operator="containsText" text="Not yet due">
      <formula>NOT(ISERROR(SEARCH("Not yet due",G44)))</formula>
    </cfRule>
    <cfRule type="containsText" dxfId="2226" priority="2238" operator="containsText" text="Update not Provided">
      <formula>NOT(ISERROR(SEARCH("Update not Provided",G44)))</formula>
    </cfRule>
    <cfRule type="containsText" dxfId="2225" priority="2239" operator="containsText" text="Not yet due">
      <formula>NOT(ISERROR(SEARCH("Not yet due",G44)))</formula>
    </cfRule>
    <cfRule type="containsText" dxfId="2224" priority="2240" operator="containsText" text="Completed Behind Schedule">
      <formula>NOT(ISERROR(SEARCH("Completed Behind Schedule",G44)))</formula>
    </cfRule>
    <cfRule type="containsText" dxfId="2223" priority="2241" operator="containsText" text="Off Target">
      <formula>NOT(ISERROR(SEARCH("Off Target",G44)))</formula>
    </cfRule>
    <cfRule type="containsText" dxfId="2222" priority="2242" operator="containsText" text="On Track to be Achieved">
      <formula>NOT(ISERROR(SEARCH("On Track to be Achieved",G44)))</formula>
    </cfRule>
    <cfRule type="containsText" dxfId="2221" priority="2243" operator="containsText" text="Fully Achieved">
      <formula>NOT(ISERROR(SEARCH("Fully Achieved",G44)))</formula>
    </cfRule>
    <cfRule type="containsText" dxfId="2220" priority="2244" operator="containsText" text="Not yet due">
      <formula>NOT(ISERROR(SEARCH("Not yet due",G44)))</formula>
    </cfRule>
    <cfRule type="containsText" dxfId="2219" priority="2245" operator="containsText" text="Not Yet Due">
      <formula>NOT(ISERROR(SEARCH("Not Yet Due",G44)))</formula>
    </cfRule>
    <cfRule type="containsText" dxfId="2218" priority="2246" operator="containsText" text="Deferred">
      <formula>NOT(ISERROR(SEARCH("Deferred",G44)))</formula>
    </cfRule>
    <cfRule type="containsText" dxfId="2217" priority="2247" operator="containsText" text="Deleted">
      <formula>NOT(ISERROR(SEARCH("Deleted",G44)))</formula>
    </cfRule>
    <cfRule type="containsText" dxfId="2216" priority="2248" operator="containsText" text="In Danger of Falling Behind Target">
      <formula>NOT(ISERROR(SEARCH("In Danger of Falling Behind Target",G44)))</formula>
    </cfRule>
    <cfRule type="containsText" dxfId="2215" priority="2249" operator="containsText" text="Not yet due">
      <formula>NOT(ISERROR(SEARCH("Not yet due",G44)))</formula>
    </cfRule>
    <cfRule type="containsText" dxfId="2214" priority="2250" operator="containsText" text="Completed Behind Schedule">
      <formula>NOT(ISERROR(SEARCH("Completed Behind Schedule",G44)))</formula>
    </cfRule>
    <cfRule type="containsText" dxfId="2213" priority="2251" operator="containsText" text="Off Target">
      <formula>NOT(ISERROR(SEARCH("Off Target",G44)))</formula>
    </cfRule>
    <cfRule type="containsText" dxfId="2212" priority="2252" operator="containsText" text="In Danger of Falling Behind Target">
      <formula>NOT(ISERROR(SEARCH("In Danger of Falling Behind Target",G44)))</formula>
    </cfRule>
    <cfRule type="containsText" dxfId="2211" priority="2253" operator="containsText" text="On Track to be Achieved">
      <formula>NOT(ISERROR(SEARCH("On Track to be Achieved",G44)))</formula>
    </cfRule>
    <cfRule type="containsText" dxfId="2210" priority="2254" operator="containsText" text="Fully Achieved">
      <formula>NOT(ISERROR(SEARCH("Fully Achieved",G44)))</formula>
    </cfRule>
    <cfRule type="containsText" dxfId="2209" priority="2255" operator="containsText" text="Update not Provided">
      <formula>NOT(ISERROR(SEARCH("Update not Provided",G44)))</formula>
    </cfRule>
    <cfRule type="containsText" dxfId="2208" priority="2256" operator="containsText" text="Not yet due">
      <formula>NOT(ISERROR(SEARCH("Not yet due",G44)))</formula>
    </cfRule>
    <cfRule type="containsText" dxfId="2207" priority="2257" operator="containsText" text="Completed Behind Schedule">
      <formula>NOT(ISERROR(SEARCH("Completed Behind Schedule",G44)))</formula>
    </cfRule>
    <cfRule type="containsText" dxfId="2206" priority="2258" operator="containsText" text="Off Target">
      <formula>NOT(ISERROR(SEARCH("Off Target",G44)))</formula>
    </cfRule>
    <cfRule type="containsText" dxfId="2205" priority="2259" operator="containsText" text="In Danger of Falling Behind Target">
      <formula>NOT(ISERROR(SEARCH("In Danger of Falling Behind Target",G44)))</formula>
    </cfRule>
    <cfRule type="containsText" dxfId="2204" priority="2260" operator="containsText" text="On Track to be Achieved">
      <formula>NOT(ISERROR(SEARCH("On Track to be Achieved",G44)))</formula>
    </cfRule>
    <cfRule type="containsText" dxfId="2203" priority="2261" operator="containsText" text="Fully Achieved">
      <formula>NOT(ISERROR(SEARCH("Fully Achieved",G44)))</formula>
    </cfRule>
    <cfRule type="containsText" dxfId="2202" priority="2262" operator="containsText" text="Fully Achieved">
      <formula>NOT(ISERROR(SEARCH("Fully Achieved",G44)))</formula>
    </cfRule>
    <cfRule type="containsText" dxfId="2201" priority="2263" operator="containsText" text="Fully Achieved">
      <formula>NOT(ISERROR(SEARCH("Fully Achieved",G44)))</formula>
    </cfRule>
    <cfRule type="containsText" dxfId="2200" priority="2264" operator="containsText" text="Deferred">
      <formula>NOT(ISERROR(SEARCH("Deferred",G44)))</formula>
    </cfRule>
    <cfRule type="containsText" dxfId="2199" priority="2265" operator="containsText" text="Deleted">
      <formula>NOT(ISERROR(SEARCH("Deleted",G44)))</formula>
    </cfRule>
    <cfRule type="containsText" dxfId="2198" priority="2266" operator="containsText" text="In Danger of Falling Behind Target">
      <formula>NOT(ISERROR(SEARCH("In Danger of Falling Behind Target",G44)))</formula>
    </cfRule>
    <cfRule type="containsText" dxfId="2197" priority="2267" operator="containsText" text="Not yet due">
      <formula>NOT(ISERROR(SEARCH("Not yet due",G44)))</formula>
    </cfRule>
    <cfRule type="containsText" dxfId="2196" priority="2268" operator="containsText" text="Update not Provided">
      <formula>NOT(ISERROR(SEARCH("Update not Provided",G44)))</formula>
    </cfRule>
  </conditionalFormatting>
  <conditionalFormatting sqref="G51">
    <cfRule type="containsText" dxfId="2195" priority="2197" operator="containsText" text="On track to be achieved">
      <formula>NOT(ISERROR(SEARCH("On track to be achieved",G51)))</formula>
    </cfRule>
    <cfRule type="containsText" dxfId="2194" priority="2198" operator="containsText" text="Deferred">
      <formula>NOT(ISERROR(SEARCH("Deferred",G51)))</formula>
    </cfRule>
    <cfRule type="containsText" dxfId="2193" priority="2199" operator="containsText" text="Deleted">
      <formula>NOT(ISERROR(SEARCH("Deleted",G51)))</formula>
    </cfRule>
    <cfRule type="containsText" dxfId="2192" priority="2200" operator="containsText" text="In Danger of Falling Behind Target">
      <formula>NOT(ISERROR(SEARCH("In Danger of Falling Behind Target",G51)))</formula>
    </cfRule>
    <cfRule type="containsText" dxfId="2191" priority="2201" operator="containsText" text="Not yet due">
      <formula>NOT(ISERROR(SEARCH("Not yet due",G51)))</formula>
    </cfRule>
    <cfRule type="containsText" dxfId="2190" priority="2202" operator="containsText" text="Update not Provided">
      <formula>NOT(ISERROR(SEARCH("Update not Provided",G51)))</formula>
    </cfRule>
    <cfRule type="containsText" dxfId="2189" priority="2203" operator="containsText" text="Not yet due">
      <formula>NOT(ISERROR(SEARCH("Not yet due",G51)))</formula>
    </cfRule>
    <cfRule type="containsText" dxfId="2188" priority="2204" operator="containsText" text="Completed Behind Schedule">
      <formula>NOT(ISERROR(SEARCH("Completed Behind Schedule",G51)))</formula>
    </cfRule>
    <cfRule type="containsText" dxfId="2187" priority="2205" operator="containsText" text="Off Target">
      <formula>NOT(ISERROR(SEARCH("Off Target",G51)))</formula>
    </cfRule>
    <cfRule type="containsText" dxfId="2186" priority="2206" operator="containsText" text="On Track to be Achieved">
      <formula>NOT(ISERROR(SEARCH("On Track to be Achieved",G51)))</formula>
    </cfRule>
    <cfRule type="containsText" dxfId="2185" priority="2207" operator="containsText" text="Fully Achieved">
      <formula>NOT(ISERROR(SEARCH("Fully Achieved",G51)))</formula>
    </cfRule>
    <cfRule type="containsText" dxfId="2184" priority="2208" operator="containsText" text="Not yet due">
      <formula>NOT(ISERROR(SEARCH("Not yet due",G51)))</formula>
    </cfRule>
    <cfRule type="containsText" dxfId="2183" priority="2209" operator="containsText" text="Not Yet Due">
      <formula>NOT(ISERROR(SEARCH("Not Yet Due",G51)))</formula>
    </cfRule>
    <cfRule type="containsText" dxfId="2182" priority="2210" operator="containsText" text="Deferred">
      <formula>NOT(ISERROR(SEARCH("Deferred",G51)))</formula>
    </cfRule>
    <cfRule type="containsText" dxfId="2181" priority="2211" operator="containsText" text="Deleted">
      <formula>NOT(ISERROR(SEARCH("Deleted",G51)))</formula>
    </cfRule>
    <cfRule type="containsText" dxfId="2180" priority="2212" operator="containsText" text="In Danger of Falling Behind Target">
      <formula>NOT(ISERROR(SEARCH("In Danger of Falling Behind Target",G51)))</formula>
    </cfRule>
    <cfRule type="containsText" dxfId="2179" priority="2213" operator="containsText" text="Not yet due">
      <formula>NOT(ISERROR(SEARCH("Not yet due",G51)))</formula>
    </cfRule>
    <cfRule type="containsText" dxfId="2178" priority="2214" operator="containsText" text="Completed Behind Schedule">
      <formula>NOT(ISERROR(SEARCH("Completed Behind Schedule",G51)))</formula>
    </cfRule>
    <cfRule type="containsText" dxfId="2177" priority="2215" operator="containsText" text="Off Target">
      <formula>NOT(ISERROR(SEARCH("Off Target",G51)))</formula>
    </cfRule>
    <cfRule type="containsText" dxfId="2176" priority="2216" operator="containsText" text="In Danger of Falling Behind Target">
      <formula>NOT(ISERROR(SEARCH("In Danger of Falling Behind Target",G51)))</formula>
    </cfRule>
    <cfRule type="containsText" dxfId="2175" priority="2217" operator="containsText" text="On Track to be Achieved">
      <formula>NOT(ISERROR(SEARCH("On Track to be Achieved",G51)))</formula>
    </cfRule>
    <cfRule type="containsText" dxfId="2174" priority="2218" operator="containsText" text="Fully Achieved">
      <formula>NOT(ISERROR(SEARCH("Fully Achieved",G51)))</formula>
    </cfRule>
    <cfRule type="containsText" dxfId="2173" priority="2219" operator="containsText" text="Update not Provided">
      <formula>NOT(ISERROR(SEARCH("Update not Provided",G51)))</formula>
    </cfRule>
    <cfRule type="containsText" dxfId="2172" priority="2220" operator="containsText" text="Not yet due">
      <formula>NOT(ISERROR(SEARCH("Not yet due",G51)))</formula>
    </cfRule>
    <cfRule type="containsText" dxfId="2171" priority="2221" operator="containsText" text="Completed Behind Schedule">
      <formula>NOT(ISERROR(SEARCH("Completed Behind Schedule",G51)))</formula>
    </cfRule>
    <cfRule type="containsText" dxfId="2170" priority="2222" operator="containsText" text="Off Target">
      <formula>NOT(ISERROR(SEARCH("Off Target",G51)))</formula>
    </cfRule>
    <cfRule type="containsText" dxfId="2169" priority="2223" operator="containsText" text="In Danger of Falling Behind Target">
      <formula>NOT(ISERROR(SEARCH("In Danger of Falling Behind Target",G51)))</formula>
    </cfRule>
    <cfRule type="containsText" dxfId="2168" priority="2224" operator="containsText" text="On Track to be Achieved">
      <formula>NOT(ISERROR(SEARCH("On Track to be Achieved",G51)))</formula>
    </cfRule>
    <cfRule type="containsText" dxfId="2167" priority="2225" operator="containsText" text="Fully Achieved">
      <formula>NOT(ISERROR(SEARCH("Fully Achieved",G51)))</formula>
    </cfRule>
    <cfRule type="containsText" dxfId="2166" priority="2226" operator="containsText" text="Fully Achieved">
      <formula>NOT(ISERROR(SEARCH("Fully Achieved",G51)))</formula>
    </cfRule>
    <cfRule type="containsText" dxfId="2165" priority="2227" operator="containsText" text="Fully Achieved">
      <formula>NOT(ISERROR(SEARCH("Fully Achieved",G51)))</formula>
    </cfRule>
    <cfRule type="containsText" dxfId="2164" priority="2228" operator="containsText" text="Deferred">
      <formula>NOT(ISERROR(SEARCH("Deferred",G51)))</formula>
    </cfRule>
    <cfRule type="containsText" dxfId="2163" priority="2229" operator="containsText" text="Deleted">
      <formula>NOT(ISERROR(SEARCH("Deleted",G51)))</formula>
    </cfRule>
    <cfRule type="containsText" dxfId="2162" priority="2230" operator="containsText" text="In Danger of Falling Behind Target">
      <formula>NOT(ISERROR(SEARCH("In Danger of Falling Behind Target",G51)))</formula>
    </cfRule>
    <cfRule type="containsText" dxfId="2161" priority="2231" operator="containsText" text="Not yet due">
      <formula>NOT(ISERROR(SEARCH("Not yet due",G51)))</formula>
    </cfRule>
    <cfRule type="containsText" dxfId="2160" priority="2232" operator="containsText" text="Update not Provided">
      <formula>NOT(ISERROR(SEARCH("Update not Provided",G51)))</formula>
    </cfRule>
  </conditionalFormatting>
  <conditionalFormatting sqref="G51">
    <cfRule type="containsText" dxfId="2159" priority="2161" operator="containsText" text="On track to be achieved">
      <formula>NOT(ISERROR(SEARCH("On track to be achieved",G51)))</formula>
    </cfRule>
    <cfRule type="containsText" dxfId="2158" priority="2162" operator="containsText" text="Deferred">
      <formula>NOT(ISERROR(SEARCH("Deferred",G51)))</formula>
    </cfRule>
    <cfRule type="containsText" dxfId="2157" priority="2163" operator="containsText" text="Deleted">
      <formula>NOT(ISERROR(SEARCH("Deleted",G51)))</formula>
    </cfRule>
    <cfRule type="containsText" dxfId="2156" priority="2164" operator="containsText" text="In Danger of Falling Behind Target">
      <formula>NOT(ISERROR(SEARCH("In Danger of Falling Behind Target",G51)))</formula>
    </cfRule>
    <cfRule type="containsText" dxfId="2155" priority="2165" operator="containsText" text="Not yet due">
      <formula>NOT(ISERROR(SEARCH("Not yet due",G51)))</formula>
    </cfRule>
    <cfRule type="containsText" dxfId="2154" priority="2166" operator="containsText" text="Update not Provided">
      <formula>NOT(ISERROR(SEARCH("Update not Provided",G51)))</formula>
    </cfRule>
    <cfRule type="containsText" dxfId="2153" priority="2167" operator="containsText" text="Not yet due">
      <formula>NOT(ISERROR(SEARCH("Not yet due",G51)))</formula>
    </cfRule>
    <cfRule type="containsText" dxfId="2152" priority="2168" operator="containsText" text="Completed Behind Schedule">
      <formula>NOT(ISERROR(SEARCH("Completed Behind Schedule",G51)))</formula>
    </cfRule>
    <cfRule type="containsText" dxfId="2151" priority="2169" operator="containsText" text="Off Target">
      <formula>NOT(ISERROR(SEARCH("Off Target",G51)))</formula>
    </cfRule>
    <cfRule type="containsText" dxfId="2150" priority="2170" operator="containsText" text="On Track to be Achieved">
      <formula>NOT(ISERROR(SEARCH("On Track to be Achieved",G51)))</formula>
    </cfRule>
    <cfRule type="containsText" dxfId="2149" priority="2171" operator="containsText" text="Fully Achieved">
      <formula>NOT(ISERROR(SEARCH("Fully Achieved",G51)))</formula>
    </cfRule>
    <cfRule type="containsText" dxfId="2148" priority="2172" operator="containsText" text="Not yet due">
      <formula>NOT(ISERROR(SEARCH("Not yet due",G51)))</formula>
    </cfRule>
    <cfRule type="containsText" dxfId="2147" priority="2173" operator="containsText" text="Not Yet Due">
      <formula>NOT(ISERROR(SEARCH("Not Yet Due",G51)))</formula>
    </cfRule>
    <cfRule type="containsText" dxfId="2146" priority="2174" operator="containsText" text="Deferred">
      <formula>NOT(ISERROR(SEARCH("Deferred",G51)))</formula>
    </cfRule>
    <cfRule type="containsText" dxfId="2145" priority="2175" operator="containsText" text="Deleted">
      <formula>NOT(ISERROR(SEARCH("Deleted",G51)))</formula>
    </cfRule>
    <cfRule type="containsText" dxfId="2144" priority="2176" operator="containsText" text="In Danger of Falling Behind Target">
      <formula>NOT(ISERROR(SEARCH("In Danger of Falling Behind Target",G51)))</formula>
    </cfRule>
    <cfRule type="containsText" dxfId="2143" priority="2177" operator="containsText" text="Not yet due">
      <formula>NOT(ISERROR(SEARCH("Not yet due",G51)))</formula>
    </cfRule>
    <cfRule type="containsText" dxfId="2142" priority="2178" operator="containsText" text="Completed Behind Schedule">
      <formula>NOT(ISERROR(SEARCH("Completed Behind Schedule",G51)))</formula>
    </cfRule>
    <cfRule type="containsText" dxfId="2141" priority="2179" operator="containsText" text="Off Target">
      <formula>NOT(ISERROR(SEARCH("Off Target",G51)))</formula>
    </cfRule>
    <cfRule type="containsText" dxfId="2140" priority="2180" operator="containsText" text="In Danger of Falling Behind Target">
      <formula>NOT(ISERROR(SEARCH("In Danger of Falling Behind Target",G51)))</formula>
    </cfRule>
    <cfRule type="containsText" dxfId="2139" priority="2181" operator="containsText" text="On Track to be Achieved">
      <formula>NOT(ISERROR(SEARCH("On Track to be Achieved",G51)))</formula>
    </cfRule>
    <cfRule type="containsText" dxfId="2138" priority="2182" operator="containsText" text="Fully Achieved">
      <formula>NOT(ISERROR(SEARCH("Fully Achieved",G51)))</formula>
    </cfRule>
    <cfRule type="containsText" dxfId="2137" priority="2183" operator="containsText" text="Update not Provided">
      <formula>NOT(ISERROR(SEARCH("Update not Provided",G51)))</formula>
    </cfRule>
    <cfRule type="containsText" dxfId="2136" priority="2184" operator="containsText" text="Not yet due">
      <formula>NOT(ISERROR(SEARCH("Not yet due",G51)))</formula>
    </cfRule>
    <cfRule type="containsText" dxfId="2135" priority="2185" operator="containsText" text="Completed Behind Schedule">
      <formula>NOT(ISERROR(SEARCH("Completed Behind Schedule",G51)))</formula>
    </cfRule>
    <cfRule type="containsText" dxfId="2134" priority="2186" operator="containsText" text="Off Target">
      <formula>NOT(ISERROR(SEARCH("Off Target",G51)))</formula>
    </cfRule>
    <cfRule type="containsText" dxfId="2133" priority="2187" operator="containsText" text="In Danger of Falling Behind Target">
      <formula>NOT(ISERROR(SEARCH("In Danger of Falling Behind Target",G51)))</formula>
    </cfRule>
    <cfRule type="containsText" dxfId="2132" priority="2188" operator="containsText" text="On Track to be Achieved">
      <formula>NOT(ISERROR(SEARCH("On Track to be Achieved",G51)))</formula>
    </cfRule>
    <cfRule type="containsText" dxfId="2131" priority="2189" operator="containsText" text="Fully Achieved">
      <formula>NOT(ISERROR(SEARCH("Fully Achieved",G51)))</formula>
    </cfRule>
    <cfRule type="containsText" dxfId="2130" priority="2190" operator="containsText" text="Fully Achieved">
      <formula>NOT(ISERROR(SEARCH("Fully Achieved",G51)))</formula>
    </cfRule>
    <cfRule type="containsText" dxfId="2129" priority="2191" operator="containsText" text="Fully Achieved">
      <formula>NOT(ISERROR(SEARCH("Fully Achieved",G51)))</formula>
    </cfRule>
    <cfRule type="containsText" dxfId="2128" priority="2192" operator="containsText" text="Deferred">
      <formula>NOT(ISERROR(SEARCH("Deferred",G51)))</formula>
    </cfRule>
    <cfRule type="containsText" dxfId="2127" priority="2193" operator="containsText" text="Deleted">
      <formula>NOT(ISERROR(SEARCH("Deleted",G51)))</formula>
    </cfRule>
    <cfRule type="containsText" dxfId="2126" priority="2194" operator="containsText" text="In Danger of Falling Behind Target">
      <formula>NOT(ISERROR(SEARCH("In Danger of Falling Behind Target",G51)))</formula>
    </cfRule>
    <cfRule type="containsText" dxfId="2125" priority="2195" operator="containsText" text="Not yet due">
      <formula>NOT(ISERROR(SEARCH("Not yet due",G51)))</formula>
    </cfRule>
    <cfRule type="containsText" dxfId="2124" priority="2196" operator="containsText" text="Update not Provided">
      <formula>NOT(ISERROR(SEARCH("Update not Provided",G51)))</formula>
    </cfRule>
  </conditionalFormatting>
  <conditionalFormatting sqref="G52:G54">
    <cfRule type="containsText" dxfId="2123" priority="2125" operator="containsText" text="On track to be achieved">
      <formula>NOT(ISERROR(SEARCH("On track to be achieved",G52)))</formula>
    </cfRule>
    <cfRule type="containsText" dxfId="2122" priority="2126" operator="containsText" text="Deferred">
      <formula>NOT(ISERROR(SEARCH("Deferred",G52)))</formula>
    </cfRule>
    <cfRule type="containsText" dxfId="2121" priority="2127" operator="containsText" text="Deleted">
      <formula>NOT(ISERROR(SEARCH("Deleted",G52)))</formula>
    </cfRule>
    <cfRule type="containsText" dxfId="2120" priority="2128" operator="containsText" text="In Danger of Falling Behind Target">
      <formula>NOT(ISERROR(SEARCH("In Danger of Falling Behind Target",G52)))</formula>
    </cfRule>
    <cfRule type="containsText" dxfId="2119" priority="2129" operator="containsText" text="Not yet due">
      <formula>NOT(ISERROR(SEARCH("Not yet due",G52)))</formula>
    </cfRule>
    <cfRule type="containsText" dxfId="2118" priority="2130" operator="containsText" text="Update not Provided">
      <formula>NOT(ISERROR(SEARCH("Update not Provided",G52)))</formula>
    </cfRule>
    <cfRule type="containsText" dxfId="2117" priority="2131" operator="containsText" text="Not yet due">
      <formula>NOT(ISERROR(SEARCH("Not yet due",G52)))</formula>
    </cfRule>
    <cfRule type="containsText" dxfId="2116" priority="2132" operator="containsText" text="Completed Behind Schedule">
      <formula>NOT(ISERROR(SEARCH("Completed Behind Schedule",G52)))</formula>
    </cfRule>
    <cfRule type="containsText" dxfId="2115" priority="2133" operator="containsText" text="Off Target">
      <formula>NOT(ISERROR(SEARCH("Off Target",G52)))</formula>
    </cfRule>
    <cfRule type="containsText" dxfId="2114" priority="2134" operator="containsText" text="On Track to be Achieved">
      <formula>NOT(ISERROR(SEARCH("On Track to be Achieved",G52)))</formula>
    </cfRule>
    <cfRule type="containsText" dxfId="2113" priority="2135" operator="containsText" text="Fully Achieved">
      <formula>NOT(ISERROR(SEARCH("Fully Achieved",G52)))</formula>
    </cfRule>
    <cfRule type="containsText" dxfId="2112" priority="2136" operator="containsText" text="Not yet due">
      <formula>NOT(ISERROR(SEARCH("Not yet due",G52)))</formula>
    </cfRule>
    <cfRule type="containsText" dxfId="2111" priority="2137" operator="containsText" text="Not Yet Due">
      <formula>NOT(ISERROR(SEARCH("Not Yet Due",G52)))</formula>
    </cfRule>
    <cfRule type="containsText" dxfId="2110" priority="2138" operator="containsText" text="Deferred">
      <formula>NOT(ISERROR(SEARCH("Deferred",G52)))</formula>
    </cfRule>
    <cfRule type="containsText" dxfId="2109" priority="2139" operator="containsText" text="Deleted">
      <formula>NOT(ISERROR(SEARCH("Deleted",G52)))</formula>
    </cfRule>
    <cfRule type="containsText" dxfId="2108" priority="2140" operator="containsText" text="In Danger of Falling Behind Target">
      <formula>NOT(ISERROR(SEARCH("In Danger of Falling Behind Target",G52)))</formula>
    </cfRule>
    <cfRule type="containsText" dxfId="2107" priority="2141" operator="containsText" text="Not yet due">
      <formula>NOT(ISERROR(SEARCH("Not yet due",G52)))</formula>
    </cfRule>
    <cfRule type="containsText" dxfId="2106" priority="2142" operator="containsText" text="Completed Behind Schedule">
      <formula>NOT(ISERROR(SEARCH("Completed Behind Schedule",G52)))</formula>
    </cfRule>
    <cfRule type="containsText" dxfId="2105" priority="2143" operator="containsText" text="Off Target">
      <formula>NOT(ISERROR(SEARCH("Off Target",G52)))</formula>
    </cfRule>
    <cfRule type="containsText" dxfId="2104" priority="2144" operator="containsText" text="In Danger of Falling Behind Target">
      <formula>NOT(ISERROR(SEARCH("In Danger of Falling Behind Target",G52)))</formula>
    </cfRule>
    <cfRule type="containsText" dxfId="2103" priority="2145" operator="containsText" text="On Track to be Achieved">
      <formula>NOT(ISERROR(SEARCH("On Track to be Achieved",G52)))</formula>
    </cfRule>
    <cfRule type="containsText" dxfId="2102" priority="2146" operator="containsText" text="Fully Achieved">
      <formula>NOT(ISERROR(SEARCH("Fully Achieved",G52)))</formula>
    </cfRule>
    <cfRule type="containsText" dxfId="2101" priority="2147" operator="containsText" text="Update not Provided">
      <formula>NOT(ISERROR(SEARCH("Update not Provided",G52)))</formula>
    </cfRule>
    <cfRule type="containsText" dxfId="2100" priority="2148" operator="containsText" text="Not yet due">
      <formula>NOT(ISERROR(SEARCH("Not yet due",G52)))</formula>
    </cfRule>
    <cfRule type="containsText" dxfId="2099" priority="2149" operator="containsText" text="Completed Behind Schedule">
      <formula>NOT(ISERROR(SEARCH("Completed Behind Schedule",G52)))</formula>
    </cfRule>
    <cfRule type="containsText" dxfId="2098" priority="2150" operator="containsText" text="Off Target">
      <formula>NOT(ISERROR(SEARCH("Off Target",G52)))</formula>
    </cfRule>
    <cfRule type="containsText" dxfId="2097" priority="2151" operator="containsText" text="In Danger of Falling Behind Target">
      <formula>NOT(ISERROR(SEARCH("In Danger of Falling Behind Target",G52)))</formula>
    </cfRule>
    <cfRule type="containsText" dxfId="2096" priority="2152" operator="containsText" text="On Track to be Achieved">
      <formula>NOT(ISERROR(SEARCH("On Track to be Achieved",G52)))</formula>
    </cfRule>
    <cfRule type="containsText" dxfId="2095" priority="2153" operator="containsText" text="Fully Achieved">
      <formula>NOT(ISERROR(SEARCH("Fully Achieved",G52)))</formula>
    </cfRule>
    <cfRule type="containsText" dxfId="2094" priority="2154" operator="containsText" text="Fully Achieved">
      <formula>NOT(ISERROR(SEARCH("Fully Achieved",G52)))</formula>
    </cfRule>
    <cfRule type="containsText" dxfId="2093" priority="2155" operator="containsText" text="Fully Achieved">
      <formula>NOT(ISERROR(SEARCH("Fully Achieved",G52)))</formula>
    </cfRule>
    <cfRule type="containsText" dxfId="2092" priority="2156" operator="containsText" text="Deferred">
      <formula>NOT(ISERROR(SEARCH("Deferred",G52)))</formula>
    </cfRule>
    <cfRule type="containsText" dxfId="2091" priority="2157" operator="containsText" text="Deleted">
      <formula>NOT(ISERROR(SEARCH("Deleted",G52)))</formula>
    </cfRule>
    <cfRule type="containsText" dxfId="2090" priority="2158" operator="containsText" text="In Danger of Falling Behind Target">
      <formula>NOT(ISERROR(SEARCH("In Danger of Falling Behind Target",G52)))</formula>
    </cfRule>
    <cfRule type="containsText" dxfId="2089" priority="2159" operator="containsText" text="Not yet due">
      <formula>NOT(ISERROR(SEARCH("Not yet due",G52)))</formula>
    </cfRule>
    <cfRule type="containsText" dxfId="2088" priority="2160" operator="containsText" text="Update not Provided">
      <formula>NOT(ISERROR(SEARCH("Update not Provided",G52)))</formula>
    </cfRule>
  </conditionalFormatting>
  <conditionalFormatting sqref="G55">
    <cfRule type="containsText" dxfId="2087" priority="2089" operator="containsText" text="On track to be achieved">
      <formula>NOT(ISERROR(SEARCH("On track to be achieved",G55)))</formula>
    </cfRule>
    <cfRule type="containsText" dxfId="2086" priority="2090" operator="containsText" text="Deferred">
      <formula>NOT(ISERROR(SEARCH("Deferred",G55)))</formula>
    </cfRule>
    <cfRule type="containsText" dxfId="2085" priority="2091" operator="containsText" text="Deleted">
      <formula>NOT(ISERROR(SEARCH("Deleted",G55)))</formula>
    </cfRule>
    <cfRule type="containsText" dxfId="2084" priority="2092" operator="containsText" text="In Danger of Falling Behind Target">
      <formula>NOT(ISERROR(SEARCH("In Danger of Falling Behind Target",G55)))</formula>
    </cfRule>
    <cfRule type="containsText" dxfId="2083" priority="2093" operator="containsText" text="Not yet due">
      <formula>NOT(ISERROR(SEARCH("Not yet due",G55)))</formula>
    </cfRule>
    <cfRule type="containsText" dxfId="2082" priority="2094" operator="containsText" text="Update not Provided">
      <formula>NOT(ISERROR(SEARCH("Update not Provided",G55)))</formula>
    </cfRule>
    <cfRule type="containsText" dxfId="2081" priority="2095" operator="containsText" text="Not yet due">
      <formula>NOT(ISERROR(SEARCH("Not yet due",G55)))</formula>
    </cfRule>
    <cfRule type="containsText" dxfId="2080" priority="2096" operator="containsText" text="Completed Behind Schedule">
      <formula>NOT(ISERROR(SEARCH("Completed Behind Schedule",G55)))</formula>
    </cfRule>
    <cfRule type="containsText" dxfId="2079" priority="2097" operator="containsText" text="Off Target">
      <formula>NOT(ISERROR(SEARCH("Off Target",G55)))</formula>
    </cfRule>
    <cfRule type="containsText" dxfId="2078" priority="2098" operator="containsText" text="On Track to be Achieved">
      <formula>NOT(ISERROR(SEARCH("On Track to be Achieved",G55)))</formula>
    </cfRule>
    <cfRule type="containsText" dxfId="2077" priority="2099" operator="containsText" text="Fully Achieved">
      <formula>NOT(ISERROR(SEARCH("Fully Achieved",G55)))</formula>
    </cfRule>
    <cfRule type="containsText" dxfId="2076" priority="2100" operator="containsText" text="Not yet due">
      <formula>NOT(ISERROR(SEARCH("Not yet due",G55)))</formula>
    </cfRule>
    <cfRule type="containsText" dxfId="2075" priority="2101" operator="containsText" text="Not Yet Due">
      <formula>NOT(ISERROR(SEARCH("Not Yet Due",G55)))</formula>
    </cfRule>
    <cfRule type="containsText" dxfId="2074" priority="2102" operator="containsText" text="Deferred">
      <formula>NOT(ISERROR(SEARCH("Deferred",G55)))</formula>
    </cfRule>
    <cfRule type="containsText" dxfId="2073" priority="2103" operator="containsText" text="Deleted">
      <formula>NOT(ISERROR(SEARCH("Deleted",G55)))</formula>
    </cfRule>
    <cfRule type="containsText" dxfId="2072" priority="2104" operator="containsText" text="In Danger of Falling Behind Target">
      <formula>NOT(ISERROR(SEARCH("In Danger of Falling Behind Target",G55)))</formula>
    </cfRule>
    <cfRule type="containsText" dxfId="2071" priority="2105" operator="containsText" text="Not yet due">
      <formula>NOT(ISERROR(SEARCH("Not yet due",G55)))</formula>
    </cfRule>
    <cfRule type="containsText" dxfId="2070" priority="2106" operator="containsText" text="Completed Behind Schedule">
      <formula>NOT(ISERROR(SEARCH("Completed Behind Schedule",G55)))</formula>
    </cfRule>
    <cfRule type="containsText" dxfId="2069" priority="2107" operator="containsText" text="Off Target">
      <formula>NOT(ISERROR(SEARCH("Off Target",G55)))</formula>
    </cfRule>
    <cfRule type="containsText" dxfId="2068" priority="2108" operator="containsText" text="In Danger of Falling Behind Target">
      <formula>NOT(ISERROR(SEARCH("In Danger of Falling Behind Target",G55)))</formula>
    </cfRule>
    <cfRule type="containsText" dxfId="2067" priority="2109" operator="containsText" text="On Track to be Achieved">
      <formula>NOT(ISERROR(SEARCH("On Track to be Achieved",G55)))</formula>
    </cfRule>
    <cfRule type="containsText" dxfId="2066" priority="2110" operator="containsText" text="Fully Achieved">
      <formula>NOT(ISERROR(SEARCH("Fully Achieved",G55)))</formula>
    </cfRule>
    <cfRule type="containsText" dxfId="2065" priority="2111" operator="containsText" text="Update not Provided">
      <formula>NOT(ISERROR(SEARCH("Update not Provided",G55)))</formula>
    </cfRule>
    <cfRule type="containsText" dxfId="2064" priority="2112" operator="containsText" text="Not yet due">
      <formula>NOT(ISERROR(SEARCH("Not yet due",G55)))</formula>
    </cfRule>
    <cfRule type="containsText" dxfId="2063" priority="2113" operator="containsText" text="Completed Behind Schedule">
      <formula>NOT(ISERROR(SEARCH("Completed Behind Schedule",G55)))</formula>
    </cfRule>
    <cfRule type="containsText" dxfId="2062" priority="2114" operator="containsText" text="Off Target">
      <formula>NOT(ISERROR(SEARCH("Off Target",G55)))</formula>
    </cfRule>
    <cfRule type="containsText" dxfId="2061" priority="2115" operator="containsText" text="In Danger of Falling Behind Target">
      <formula>NOT(ISERROR(SEARCH("In Danger of Falling Behind Target",G55)))</formula>
    </cfRule>
    <cfRule type="containsText" dxfId="2060" priority="2116" operator="containsText" text="On Track to be Achieved">
      <formula>NOT(ISERROR(SEARCH("On Track to be Achieved",G55)))</formula>
    </cfRule>
    <cfRule type="containsText" dxfId="2059" priority="2117" operator="containsText" text="Fully Achieved">
      <formula>NOT(ISERROR(SEARCH("Fully Achieved",G55)))</formula>
    </cfRule>
    <cfRule type="containsText" dxfId="2058" priority="2118" operator="containsText" text="Fully Achieved">
      <formula>NOT(ISERROR(SEARCH("Fully Achieved",G55)))</formula>
    </cfRule>
    <cfRule type="containsText" dxfId="2057" priority="2119" operator="containsText" text="Fully Achieved">
      <formula>NOT(ISERROR(SEARCH("Fully Achieved",G55)))</formula>
    </cfRule>
    <cfRule type="containsText" dxfId="2056" priority="2120" operator="containsText" text="Deferred">
      <formula>NOT(ISERROR(SEARCH("Deferred",G55)))</formula>
    </cfRule>
    <cfRule type="containsText" dxfId="2055" priority="2121" operator="containsText" text="Deleted">
      <formula>NOT(ISERROR(SEARCH("Deleted",G55)))</formula>
    </cfRule>
    <cfRule type="containsText" dxfId="2054" priority="2122" operator="containsText" text="In Danger of Falling Behind Target">
      <formula>NOT(ISERROR(SEARCH("In Danger of Falling Behind Target",G55)))</formula>
    </cfRule>
    <cfRule type="containsText" dxfId="2053" priority="2123" operator="containsText" text="Not yet due">
      <formula>NOT(ISERROR(SEARCH("Not yet due",G55)))</formula>
    </cfRule>
    <cfRule type="containsText" dxfId="2052" priority="2124" operator="containsText" text="Update not Provided">
      <formula>NOT(ISERROR(SEARCH("Update not Provided",G55)))</formula>
    </cfRule>
  </conditionalFormatting>
  <conditionalFormatting sqref="G55">
    <cfRule type="containsText" dxfId="2051" priority="2053" operator="containsText" text="On track to be achieved">
      <formula>NOT(ISERROR(SEARCH("On track to be achieved",G55)))</formula>
    </cfRule>
    <cfRule type="containsText" dxfId="2050" priority="2054" operator="containsText" text="Deferred">
      <formula>NOT(ISERROR(SEARCH("Deferred",G55)))</formula>
    </cfRule>
    <cfRule type="containsText" dxfId="2049" priority="2055" operator="containsText" text="Deleted">
      <formula>NOT(ISERROR(SEARCH("Deleted",G55)))</formula>
    </cfRule>
    <cfRule type="containsText" dxfId="2048" priority="2056" operator="containsText" text="In Danger of Falling Behind Target">
      <formula>NOT(ISERROR(SEARCH("In Danger of Falling Behind Target",G55)))</formula>
    </cfRule>
    <cfRule type="containsText" dxfId="2047" priority="2057" operator="containsText" text="Not yet due">
      <formula>NOT(ISERROR(SEARCH("Not yet due",G55)))</formula>
    </cfRule>
    <cfRule type="containsText" dxfId="2046" priority="2058" operator="containsText" text="Update not Provided">
      <formula>NOT(ISERROR(SEARCH("Update not Provided",G55)))</formula>
    </cfRule>
    <cfRule type="containsText" dxfId="2045" priority="2059" operator="containsText" text="Not yet due">
      <formula>NOT(ISERROR(SEARCH("Not yet due",G55)))</formula>
    </cfRule>
    <cfRule type="containsText" dxfId="2044" priority="2060" operator="containsText" text="Completed Behind Schedule">
      <formula>NOT(ISERROR(SEARCH("Completed Behind Schedule",G55)))</formula>
    </cfRule>
    <cfRule type="containsText" dxfId="2043" priority="2061" operator="containsText" text="Off Target">
      <formula>NOT(ISERROR(SEARCH("Off Target",G55)))</formula>
    </cfRule>
    <cfRule type="containsText" dxfId="2042" priority="2062" operator="containsText" text="On Track to be Achieved">
      <formula>NOT(ISERROR(SEARCH("On Track to be Achieved",G55)))</formula>
    </cfRule>
    <cfRule type="containsText" dxfId="2041" priority="2063" operator="containsText" text="Fully Achieved">
      <formula>NOT(ISERROR(SEARCH("Fully Achieved",G55)))</formula>
    </cfRule>
    <cfRule type="containsText" dxfId="2040" priority="2064" operator="containsText" text="Not yet due">
      <formula>NOT(ISERROR(SEARCH("Not yet due",G55)))</formula>
    </cfRule>
    <cfRule type="containsText" dxfId="2039" priority="2065" operator="containsText" text="Not Yet Due">
      <formula>NOT(ISERROR(SEARCH("Not Yet Due",G55)))</formula>
    </cfRule>
    <cfRule type="containsText" dxfId="2038" priority="2066" operator="containsText" text="Deferred">
      <formula>NOT(ISERROR(SEARCH("Deferred",G55)))</formula>
    </cfRule>
    <cfRule type="containsText" dxfId="2037" priority="2067" operator="containsText" text="Deleted">
      <formula>NOT(ISERROR(SEARCH("Deleted",G55)))</formula>
    </cfRule>
    <cfRule type="containsText" dxfId="2036" priority="2068" operator="containsText" text="In Danger of Falling Behind Target">
      <formula>NOT(ISERROR(SEARCH("In Danger of Falling Behind Target",G55)))</formula>
    </cfRule>
    <cfRule type="containsText" dxfId="2035" priority="2069" operator="containsText" text="Not yet due">
      <formula>NOT(ISERROR(SEARCH("Not yet due",G55)))</formula>
    </cfRule>
    <cfRule type="containsText" dxfId="2034" priority="2070" operator="containsText" text="Completed Behind Schedule">
      <formula>NOT(ISERROR(SEARCH("Completed Behind Schedule",G55)))</formula>
    </cfRule>
    <cfRule type="containsText" dxfId="2033" priority="2071" operator="containsText" text="Off Target">
      <formula>NOT(ISERROR(SEARCH("Off Target",G55)))</formula>
    </cfRule>
    <cfRule type="containsText" dxfId="2032" priority="2072" operator="containsText" text="In Danger of Falling Behind Target">
      <formula>NOT(ISERROR(SEARCH("In Danger of Falling Behind Target",G55)))</formula>
    </cfRule>
    <cfRule type="containsText" dxfId="2031" priority="2073" operator="containsText" text="On Track to be Achieved">
      <formula>NOT(ISERROR(SEARCH("On Track to be Achieved",G55)))</formula>
    </cfRule>
    <cfRule type="containsText" dxfId="2030" priority="2074" operator="containsText" text="Fully Achieved">
      <formula>NOT(ISERROR(SEARCH("Fully Achieved",G55)))</formula>
    </cfRule>
    <cfRule type="containsText" dxfId="2029" priority="2075" operator="containsText" text="Update not Provided">
      <formula>NOT(ISERROR(SEARCH("Update not Provided",G55)))</formula>
    </cfRule>
    <cfRule type="containsText" dxfId="2028" priority="2076" operator="containsText" text="Not yet due">
      <formula>NOT(ISERROR(SEARCH("Not yet due",G55)))</formula>
    </cfRule>
    <cfRule type="containsText" dxfId="2027" priority="2077" operator="containsText" text="Completed Behind Schedule">
      <formula>NOT(ISERROR(SEARCH("Completed Behind Schedule",G55)))</formula>
    </cfRule>
    <cfRule type="containsText" dxfId="2026" priority="2078" operator="containsText" text="Off Target">
      <formula>NOT(ISERROR(SEARCH("Off Target",G55)))</formula>
    </cfRule>
    <cfRule type="containsText" dxfId="2025" priority="2079" operator="containsText" text="In Danger of Falling Behind Target">
      <formula>NOT(ISERROR(SEARCH("In Danger of Falling Behind Target",G55)))</formula>
    </cfRule>
    <cfRule type="containsText" dxfId="2024" priority="2080" operator="containsText" text="On Track to be Achieved">
      <formula>NOT(ISERROR(SEARCH("On Track to be Achieved",G55)))</formula>
    </cfRule>
    <cfRule type="containsText" dxfId="2023" priority="2081" operator="containsText" text="Fully Achieved">
      <formula>NOT(ISERROR(SEARCH("Fully Achieved",G55)))</formula>
    </cfRule>
    <cfRule type="containsText" dxfId="2022" priority="2082" operator="containsText" text="Fully Achieved">
      <formula>NOT(ISERROR(SEARCH("Fully Achieved",G55)))</formula>
    </cfRule>
    <cfRule type="containsText" dxfId="2021" priority="2083" operator="containsText" text="Fully Achieved">
      <formula>NOT(ISERROR(SEARCH("Fully Achieved",G55)))</formula>
    </cfRule>
    <cfRule type="containsText" dxfId="2020" priority="2084" operator="containsText" text="Deferred">
      <formula>NOT(ISERROR(SEARCH("Deferred",G55)))</formula>
    </cfRule>
    <cfRule type="containsText" dxfId="2019" priority="2085" operator="containsText" text="Deleted">
      <formula>NOT(ISERROR(SEARCH("Deleted",G55)))</formula>
    </cfRule>
    <cfRule type="containsText" dxfId="2018" priority="2086" operator="containsText" text="In Danger of Falling Behind Target">
      <formula>NOT(ISERROR(SEARCH("In Danger of Falling Behind Target",G55)))</formula>
    </cfRule>
    <cfRule type="containsText" dxfId="2017" priority="2087" operator="containsText" text="Not yet due">
      <formula>NOT(ISERROR(SEARCH("Not yet due",G55)))</formula>
    </cfRule>
    <cfRule type="containsText" dxfId="2016" priority="2088" operator="containsText" text="Update not Provided">
      <formula>NOT(ISERROR(SEARCH("Update not Provided",G55)))</formula>
    </cfRule>
  </conditionalFormatting>
  <conditionalFormatting sqref="G56:G62">
    <cfRule type="containsText" dxfId="2015" priority="2017" operator="containsText" text="On track to be achieved">
      <formula>NOT(ISERROR(SEARCH("On track to be achieved",G56)))</formula>
    </cfRule>
    <cfRule type="containsText" dxfId="2014" priority="2018" operator="containsText" text="Deferred">
      <formula>NOT(ISERROR(SEARCH("Deferred",G56)))</formula>
    </cfRule>
    <cfRule type="containsText" dxfId="2013" priority="2019" operator="containsText" text="Deleted">
      <formula>NOT(ISERROR(SEARCH("Deleted",G56)))</formula>
    </cfRule>
    <cfRule type="containsText" dxfId="2012" priority="2020" operator="containsText" text="In Danger of Falling Behind Target">
      <formula>NOT(ISERROR(SEARCH("In Danger of Falling Behind Target",G56)))</formula>
    </cfRule>
    <cfRule type="containsText" dxfId="2011" priority="2021" operator="containsText" text="Not yet due">
      <formula>NOT(ISERROR(SEARCH("Not yet due",G56)))</formula>
    </cfRule>
    <cfRule type="containsText" dxfId="2010" priority="2022" operator="containsText" text="Update not Provided">
      <formula>NOT(ISERROR(SEARCH("Update not Provided",G56)))</formula>
    </cfRule>
    <cfRule type="containsText" dxfId="2009" priority="2023" operator="containsText" text="Not yet due">
      <formula>NOT(ISERROR(SEARCH("Not yet due",G56)))</formula>
    </cfRule>
    <cfRule type="containsText" dxfId="2008" priority="2024" operator="containsText" text="Completed Behind Schedule">
      <formula>NOT(ISERROR(SEARCH("Completed Behind Schedule",G56)))</formula>
    </cfRule>
    <cfRule type="containsText" dxfId="2007" priority="2025" operator="containsText" text="Off Target">
      <formula>NOT(ISERROR(SEARCH("Off Target",G56)))</formula>
    </cfRule>
    <cfRule type="containsText" dxfId="2006" priority="2026" operator="containsText" text="On Track to be Achieved">
      <formula>NOT(ISERROR(SEARCH("On Track to be Achieved",G56)))</formula>
    </cfRule>
    <cfRule type="containsText" dxfId="2005" priority="2027" operator="containsText" text="Fully Achieved">
      <formula>NOT(ISERROR(SEARCH("Fully Achieved",G56)))</formula>
    </cfRule>
    <cfRule type="containsText" dxfId="2004" priority="2028" operator="containsText" text="Not yet due">
      <formula>NOT(ISERROR(SEARCH("Not yet due",G56)))</formula>
    </cfRule>
    <cfRule type="containsText" dxfId="2003" priority="2029" operator="containsText" text="Not Yet Due">
      <formula>NOT(ISERROR(SEARCH("Not Yet Due",G56)))</formula>
    </cfRule>
    <cfRule type="containsText" dxfId="2002" priority="2030" operator="containsText" text="Deferred">
      <formula>NOT(ISERROR(SEARCH("Deferred",G56)))</formula>
    </cfRule>
    <cfRule type="containsText" dxfId="2001" priority="2031" operator="containsText" text="Deleted">
      <formula>NOT(ISERROR(SEARCH("Deleted",G56)))</formula>
    </cfRule>
    <cfRule type="containsText" dxfId="2000" priority="2032" operator="containsText" text="In Danger of Falling Behind Target">
      <formula>NOT(ISERROR(SEARCH("In Danger of Falling Behind Target",G56)))</formula>
    </cfRule>
    <cfRule type="containsText" dxfId="1999" priority="2033" operator="containsText" text="Not yet due">
      <formula>NOT(ISERROR(SEARCH("Not yet due",G56)))</formula>
    </cfRule>
    <cfRule type="containsText" dxfId="1998" priority="2034" operator="containsText" text="Completed Behind Schedule">
      <formula>NOT(ISERROR(SEARCH("Completed Behind Schedule",G56)))</formula>
    </cfRule>
    <cfRule type="containsText" dxfId="1997" priority="2035" operator="containsText" text="Off Target">
      <formula>NOT(ISERROR(SEARCH("Off Target",G56)))</formula>
    </cfRule>
    <cfRule type="containsText" dxfId="1996" priority="2036" operator="containsText" text="In Danger of Falling Behind Target">
      <formula>NOT(ISERROR(SEARCH("In Danger of Falling Behind Target",G56)))</formula>
    </cfRule>
    <cfRule type="containsText" dxfId="1995" priority="2037" operator="containsText" text="On Track to be Achieved">
      <formula>NOT(ISERROR(SEARCH("On Track to be Achieved",G56)))</formula>
    </cfRule>
    <cfRule type="containsText" dxfId="1994" priority="2038" operator="containsText" text="Fully Achieved">
      <formula>NOT(ISERROR(SEARCH("Fully Achieved",G56)))</formula>
    </cfRule>
    <cfRule type="containsText" dxfId="1993" priority="2039" operator="containsText" text="Update not Provided">
      <formula>NOT(ISERROR(SEARCH("Update not Provided",G56)))</formula>
    </cfRule>
    <cfRule type="containsText" dxfId="1992" priority="2040" operator="containsText" text="Not yet due">
      <formula>NOT(ISERROR(SEARCH("Not yet due",G56)))</formula>
    </cfRule>
    <cfRule type="containsText" dxfId="1991" priority="2041" operator="containsText" text="Completed Behind Schedule">
      <formula>NOT(ISERROR(SEARCH("Completed Behind Schedule",G56)))</formula>
    </cfRule>
    <cfRule type="containsText" dxfId="1990" priority="2042" operator="containsText" text="Off Target">
      <formula>NOT(ISERROR(SEARCH("Off Target",G56)))</formula>
    </cfRule>
    <cfRule type="containsText" dxfId="1989" priority="2043" operator="containsText" text="In Danger of Falling Behind Target">
      <formula>NOT(ISERROR(SEARCH("In Danger of Falling Behind Target",G56)))</formula>
    </cfRule>
    <cfRule type="containsText" dxfId="1988" priority="2044" operator="containsText" text="On Track to be Achieved">
      <formula>NOT(ISERROR(SEARCH("On Track to be Achieved",G56)))</formula>
    </cfRule>
    <cfRule type="containsText" dxfId="1987" priority="2045" operator="containsText" text="Fully Achieved">
      <formula>NOT(ISERROR(SEARCH("Fully Achieved",G56)))</formula>
    </cfRule>
    <cfRule type="containsText" dxfId="1986" priority="2046" operator="containsText" text="Fully Achieved">
      <formula>NOT(ISERROR(SEARCH("Fully Achieved",G56)))</formula>
    </cfRule>
    <cfRule type="containsText" dxfId="1985" priority="2047" operator="containsText" text="Fully Achieved">
      <formula>NOT(ISERROR(SEARCH("Fully Achieved",G56)))</formula>
    </cfRule>
    <cfRule type="containsText" dxfId="1984" priority="2048" operator="containsText" text="Deferred">
      <formula>NOT(ISERROR(SEARCH("Deferred",G56)))</formula>
    </cfRule>
    <cfRule type="containsText" dxfId="1983" priority="2049" operator="containsText" text="Deleted">
      <formula>NOT(ISERROR(SEARCH("Deleted",G56)))</formula>
    </cfRule>
    <cfRule type="containsText" dxfId="1982" priority="2050" operator="containsText" text="In Danger of Falling Behind Target">
      <formula>NOT(ISERROR(SEARCH("In Danger of Falling Behind Target",G56)))</formula>
    </cfRule>
    <cfRule type="containsText" dxfId="1981" priority="2051" operator="containsText" text="Not yet due">
      <formula>NOT(ISERROR(SEARCH("Not yet due",G56)))</formula>
    </cfRule>
    <cfRule type="containsText" dxfId="1980" priority="2052" operator="containsText" text="Update not Provided">
      <formula>NOT(ISERROR(SEARCH("Update not Provided",G56)))</formula>
    </cfRule>
  </conditionalFormatting>
  <conditionalFormatting sqref="G64:G70">
    <cfRule type="containsText" dxfId="1979" priority="1945" operator="containsText" text="On track to be achieved">
      <formula>NOT(ISERROR(SEARCH("On track to be achieved",G64)))</formula>
    </cfRule>
    <cfRule type="containsText" dxfId="1978" priority="1946" operator="containsText" text="Deferred">
      <formula>NOT(ISERROR(SEARCH("Deferred",G64)))</formula>
    </cfRule>
    <cfRule type="containsText" dxfId="1977" priority="1947" operator="containsText" text="Deleted">
      <formula>NOT(ISERROR(SEARCH("Deleted",G64)))</formula>
    </cfRule>
    <cfRule type="containsText" dxfId="1976" priority="1948" operator="containsText" text="In Danger of Falling Behind Target">
      <formula>NOT(ISERROR(SEARCH("In Danger of Falling Behind Target",G64)))</formula>
    </cfRule>
    <cfRule type="containsText" dxfId="1975" priority="1949" operator="containsText" text="Not yet due">
      <formula>NOT(ISERROR(SEARCH("Not yet due",G64)))</formula>
    </cfRule>
    <cfRule type="containsText" dxfId="1974" priority="1950" operator="containsText" text="Update not Provided">
      <formula>NOT(ISERROR(SEARCH("Update not Provided",G64)))</formula>
    </cfRule>
    <cfRule type="containsText" dxfId="1973" priority="1951" operator="containsText" text="Not yet due">
      <formula>NOT(ISERROR(SEARCH("Not yet due",G64)))</formula>
    </cfRule>
    <cfRule type="containsText" dxfId="1972" priority="1952" operator="containsText" text="Completed Behind Schedule">
      <formula>NOT(ISERROR(SEARCH("Completed Behind Schedule",G64)))</formula>
    </cfRule>
    <cfRule type="containsText" dxfId="1971" priority="1953" operator="containsText" text="Off Target">
      <formula>NOT(ISERROR(SEARCH("Off Target",G64)))</formula>
    </cfRule>
    <cfRule type="containsText" dxfId="1970" priority="1954" operator="containsText" text="On Track to be Achieved">
      <formula>NOT(ISERROR(SEARCH("On Track to be Achieved",G64)))</formula>
    </cfRule>
    <cfRule type="containsText" dxfId="1969" priority="1955" operator="containsText" text="Fully Achieved">
      <formula>NOT(ISERROR(SEARCH("Fully Achieved",G64)))</formula>
    </cfRule>
    <cfRule type="containsText" dxfId="1968" priority="1956" operator="containsText" text="Not yet due">
      <formula>NOT(ISERROR(SEARCH("Not yet due",G64)))</formula>
    </cfRule>
    <cfRule type="containsText" dxfId="1967" priority="1957" operator="containsText" text="Not Yet Due">
      <formula>NOT(ISERROR(SEARCH("Not Yet Due",G64)))</formula>
    </cfRule>
    <cfRule type="containsText" dxfId="1966" priority="1958" operator="containsText" text="Deferred">
      <formula>NOT(ISERROR(SEARCH("Deferred",G64)))</formula>
    </cfRule>
    <cfRule type="containsText" dxfId="1965" priority="1959" operator="containsText" text="Deleted">
      <formula>NOT(ISERROR(SEARCH("Deleted",G64)))</formula>
    </cfRule>
    <cfRule type="containsText" dxfId="1964" priority="1960" operator="containsText" text="In Danger of Falling Behind Target">
      <formula>NOT(ISERROR(SEARCH("In Danger of Falling Behind Target",G64)))</formula>
    </cfRule>
    <cfRule type="containsText" dxfId="1963" priority="1961" operator="containsText" text="Not yet due">
      <formula>NOT(ISERROR(SEARCH("Not yet due",G64)))</formula>
    </cfRule>
    <cfRule type="containsText" dxfId="1962" priority="1962" operator="containsText" text="Completed Behind Schedule">
      <formula>NOT(ISERROR(SEARCH("Completed Behind Schedule",G64)))</formula>
    </cfRule>
    <cfRule type="containsText" dxfId="1961" priority="1963" operator="containsText" text="Off Target">
      <formula>NOT(ISERROR(SEARCH("Off Target",G64)))</formula>
    </cfRule>
    <cfRule type="containsText" dxfId="1960" priority="1964" operator="containsText" text="In Danger of Falling Behind Target">
      <formula>NOT(ISERROR(SEARCH("In Danger of Falling Behind Target",G64)))</formula>
    </cfRule>
    <cfRule type="containsText" dxfId="1959" priority="1965" operator="containsText" text="On Track to be Achieved">
      <formula>NOT(ISERROR(SEARCH("On Track to be Achieved",G64)))</formula>
    </cfRule>
    <cfRule type="containsText" dxfId="1958" priority="1966" operator="containsText" text="Fully Achieved">
      <formula>NOT(ISERROR(SEARCH("Fully Achieved",G64)))</formula>
    </cfRule>
    <cfRule type="containsText" dxfId="1957" priority="1967" operator="containsText" text="Update not Provided">
      <formula>NOT(ISERROR(SEARCH("Update not Provided",G64)))</formula>
    </cfRule>
    <cfRule type="containsText" dxfId="1956" priority="1968" operator="containsText" text="Not yet due">
      <formula>NOT(ISERROR(SEARCH("Not yet due",G64)))</formula>
    </cfRule>
    <cfRule type="containsText" dxfId="1955" priority="1969" operator="containsText" text="Completed Behind Schedule">
      <formula>NOT(ISERROR(SEARCH("Completed Behind Schedule",G64)))</formula>
    </cfRule>
    <cfRule type="containsText" dxfId="1954" priority="1970" operator="containsText" text="Off Target">
      <formula>NOT(ISERROR(SEARCH("Off Target",G64)))</formula>
    </cfRule>
    <cfRule type="containsText" dxfId="1953" priority="1971" operator="containsText" text="In Danger of Falling Behind Target">
      <formula>NOT(ISERROR(SEARCH("In Danger of Falling Behind Target",G64)))</formula>
    </cfRule>
    <cfRule type="containsText" dxfId="1952" priority="1972" operator="containsText" text="On Track to be Achieved">
      <formula>NOT(ISERROR(SEARCH("On Track to be Achieved",G64)))</formula>
    </cfRule>
    <cfRule type="containsText" dxfId="1951" priority="1973" operator="containsText" text="Fully Achieved">
      <formula>NOT(ISERROR(SEARCH("Fully Achieved",G64)))</formula>
    </cfRule>
    <cfRule type="containsText" dxfId="1950" priority="1974" operator="containsText" text="Fully Achieved">
      <formula>NOT(ISERROR(SEARCH("Fully Achieved",G64)))</formula>
    </cfRule>
    <cfRule type="containsText" dxfId="1949" priority="1975" operator="containsText" text="Fully Achieved">
      <formula>NOT(ISERROR(SEARCH("Fully Achieved",G64)))</formula>
    </cfRule>
    <cfRule type="containsText" dxfId="1948" priority="1976" operator="containsText" text="Deferred">
      <formula>NOT(ISERROR(SEARCH("Deferred",G64)))</formula>
    </cfRule>
    <cfRule type="containsText" dxfId="1947" priority="1977" operator="containsText" text="Deleted">
      <formula>NOT(ISERROR(SEARCH("Deleted",G64)))</formula>
    </cfRule>
    <cfRule type="containsText" dxfId="1946" priority="1978" operator="containsText" text="In Danger of Falling Behind Target">
      <formula>NOT(ISERROR(SEARCH("In Danger of Falling Behind Target",G64)))</formula>
    </cfRule>
    <cfRule type="containsText" dxfId="1945" priority="1979" operator="containsText" text="Not yet due">
      <formula>NOT(ISERROR(SEARCH("Not yet due",G64)))</formula>
    </cfRule>
    <cfRule type="containsText" dxfId="1944" priority="1980" operator="containsText" text="Update not Provided">
      <formula>NOT(ISERROR(SEARCH("Update not Provided",G64)))</formula>
    </cfRule>
  </conditionalFormatting>
  <conditionalFormatting sqref="G71">
    <cfRule type="containsText" dxfId="1943" priority="1909" operator="containsText" text="On track to be achieved">
      <formula>NOT(ISERROR(SEARCH("On track to be achieved",G71)))</formula>
    </cfRule>
    <cfRule type="containsText" dxfId="1942" priority="1910" operator="containsText" text="Deferred">
      <formula>NOT(ISERROR(SEARCH("Deferred",G71)))</formula>
    </cfRule>
    <cfRule type="containsText" dxfId="1941" priority="1911" operator="containsText" text="Deleted">
      <formula>NOT(ISERROR(SEARCH("Deleted",G71)))</formula>
    </cfRule>
    <cfRule type="containsText" dxfId="1940" priority="1912" operator="containsText" text="In Danger of Falling Behind Target">
      <formula>NOT(ISERROR(SEARCH("In Danger of Falling Behind Target",G71)))</formula>
    </cfRule>
    <cfRule type="containsText" dxfId="1939" priority="1913" operator="containsText" text="Not yet due">
      <formula>NOT(ISERROR(SEARCH("Not yet due",G71)))</formula>
    </cfRule>
    <cfRule type="containsText" dxfId="1938" priority="1914" operator="containsText" text="Update not Provided">
      <formula>NOT(ISERROR(SEARCH("Update not Provided",G71)))</formula>
    </cfRule>
    <cfRule type="containsText" dxfId="1937" priority="1915" operator="containsText" text="Not yet due">
      <formula>NOT(ISERROR(SEARCH("Not yet due",G71)))</formula>
    </cfRule>
    <cfRule type="containsText" dxfId="1936" priority="1916" operator="containsText" text="Completed Behind Schedule">
      <formula>NOT(ISERROR(SEARCH("Completed Behind Schedule",G71)))</formula>
    </cfRule>
    <cfRule type="containsText" dxfId="1935" priority="1917" operator="containsText" text="Off Target">
      <formula>NOT(ISERROR(SEARCH("Off Target",G71)))</formula>
    </cfRule>
    <cfRule type="containsText" dxfId="1934" priority="1918" operator="containsText" text="On Track to be Achieved">
      <formula>NOT(ISERROR(SEARCH("On Track to be Achieved",G71)))</formula>
    </cfRule>
    <cfRule type="containsText" dxfId="1933" priority="1919" operator="containsText" text="Fully Achieved">
      <formula>NOT(ISERROR(SEARCH("Fully Achieved",G71)))</formula>
    </cfRule>
    <cfRule type="containsText" dxfId="1932" priority="1920" operator="containsText" text="Not yet due">
      <formula>NOT(ISERROR(SEARCH("Not yet due",G71)))</formula>
    </cfRule>
    <cfRule type="containsText" dxfId="1931" priority="1921" operator="containsText" text="Not Yet Due">
      <formula>NOT(ISERROR(SEARCH("Not Yet Due",G71)))</formula>
    </cfRule>
    <cfRule type="containsText" dxfId="1930" priority="1922" operator="containsText" text="Deferred">
      <formula>NOT(ISERROR(SEARCH("Deferred",G71)))</formula>
    </cfRule>
    <cfRule type="containsText" dxfId="1929" priority="1923" operator="containsText" text="Deleted">
      <formula>NOT(ISERROR(SEARCH("Deleted",G71)))</formula>
    </cfRule>
    <cfRule type="containsText" dxfId="1928" priority="1924" operator="containsText" text="In Danger of Falling Behind Target">
      <formula>NOT(ISERROR(SEARCH("In Danger of Falling Behind Target",G71)))</formula>
    </cfRule>
    <cfRule type="containsText" dxfId="1927" priority="1925" operator="containsText" text="Not yet due">
      <formula>NOT(ISERROR(SEARCH("Not yet due",G71)))</formula>
    </cfRule>
    <cfRule type="containsText" dxfId="1926" priority="1926" operator="containsText" text="Completed Behind Schedule">
      <formula>NOT(ISERROR(SEARCH("Completed Behind Schedule",G71)))</formula>
    </cfRule>
    <cfRule type="containsText" dxfId="1925" priority="1927" operator="containsText" text="Off Target">
      <formula>NOT(ISERROR(SEARCH("Off Target",G71)))</formula>
    </cfRule>
    <cfRule type="containsText" dxfId="1924" priority="1928" operator="containsText" text="In Danger of Falling Behind Target">
      <formula>NOT(ISERROR(SEARCH("In Danger of Falling Behind Target",G71)))</formula>
    </cfRule>
    <cfRule type="containsText" dxfId="1923" priority="1929" operator="containsText" text="On Track to be Achieved">
      <formula>NOT(ISERROR(SEARCH("On Track to be Achieved",G71)))</formula>
    </cfRule>
    <cfRule type="containsText" dxfId="1922" priority="1930" operator="containsText" text="Fully Achieved">
      <formula>NOT(ISERROR(SEARCH("Fully Achieved",G71)))</formula>
    </cfRule>
    <cfRule type="containsText" dxfId="1921" priority="1931" operator="containsText" text="Update not Provided">
      <formula>NOT(ISERROR(SEARCH("Update not Provided",G71)))</formula>
    </cfRule>
    <cfRule type="containsText" dxfId="1920" priority="1932" operator="containsText" text="Not yet due">
      <formula>NOT(ISERROR(SEARCH("Not yet due",G71)))</formula>
    </cfRule>
    <cfRule type="containsText" dxfId="1919" priority="1933" operator="containsText" text="Completed Behind Schedule">
      <formula>NOT(ISERROR(SEARCH("Completed Behind Schedule",G71)))</formula>
    </cfRule>
    <cfRule type="containsText" dxfId="1918" priority="1934" operator="containsText" text="Off Target">
      <formula>NOT(ISERROR(SEARCH("Off Target",G71)))</formula>
    </cfRule>
    <cfRule type="containsText" dxfId="1917" priority="1935" operator="containsText" text="In Danger of Falling Behind Target">
      <formula>NOT(ISERROR(SEARCH("In Danger of Falling Behind Target",G71)))</formula>
    </cfRule>
    <cfRule type="containsText" dxfId="1916" priority="1936" operator="containsText" text="On Track to be Achieved">
      <formula>NOT(ISERROR(SEARCH("On Track to be Achieved",G71)))</formula>
    </cfRule>
    <cfRule type="containsText" dxfId="1915" priority="1937" operator="containsText" text="Fully Achieved">
      <formula>NOT(ISERROR(SEARCH("Fully Achieved",G71)))</formula>
    </cfRule>
    <cfRule type="containsText" dxfId="1914" priority="1938" operator="containsText" text="Fully Achieved">
      <formula>NOT(ISERROR(SEARCH("Fully Achieved",G71)))</formula>
    </cfRule>
    <cfRule type="containsText" dxfId="1913" priority="1939" operator="containsText" text="Fully Achieved">
      <formula>NOT(ISERROR(SEARCH("Fully Achieved",G71)))</formula>
    </cfRule>
    <cfRule type="containsText" dxfId="1912" priority="1940" operator="containsText" text="Deferred">
      <formula>NOT(ISERROR(SEARCH("Deferred",G71)))</formula>
    </cfRule>
    <cfRule type="containsText" dxfId="1911" priority="1941" operator="containsText" text="Deleted">
      <formula>NOT(ISERROR(SEARCH("Deleted",G71)))</formula>
    </cfRule>
    <cfRule type="containsText" dxfId="1910" priority="1942" operator="containsText" text="In Danger of Falling Behind Target">
      <formula>NOT(ISERROR(SEARCH("In Danger of Falling Behind Target",G71)))</formula>
    </cfRule>
    <cfRule type="containsText" dxfId="1909" priority="1943" operator="containsText" text="Not yet due">
      <formula>NOT(ISERROR(SEARCH("Not yet due",G71)))</formula>
    </cfRule>
    <cfRule type="containsText" dxfId="1908" priority="1944" operator="containsText" text="Update not Provided">
      <formula>NOT(ISERROR(SEARCH("Update not Provided",G71)))</formula>
    </cfRule>
  </conditionalFormatting>
  <conditionalFormatting sqref="G71">
    <cfRule type="containsText" dxfId="1907" priority="1873" operator="containsText" text="On track to be achieved">
      <formula>NOT(ISERROR(SEARCH("On track to be achieved",G71)))</formula>
    </cfRule>
    <cfRule type="containsText" dxfId="1906" priority="1874" operator="containsText" text="Deferred">
      <formula>NOT(ISERROR(SEARCH("Deferred",G71)))</formula>
    </cfRule>
    <cfRule type="containsText" dxfId="1905" priority="1875" operator="containsText" text="Deleted">
      <formula>NOT(ISERROR(SEARCH("Deleted",G71)))</formula>
    </cfRule>
    <cfRule type="containsText" dxfId="1904" priority="1876" operator="containsText" text="In Danger of Falling Behind Target">
      <formula>NOT(ISERROR(SEARCH("In Danger of Falling Behind Target",G71)))</formula>
    </cfRule>
    <cfRule type="containsText" dxfId="1903" priority="1877" operator="containsText" text="Not yet due">
      <formula>NOT(ISERROR(SEARCH("Not yet due",G71)))</formula>
    </cfRule>
    <cfRule type="containsText" dxfId="1902" priority="1878" operator="containsText" text="Update not Provided">
      <formula>NOT(ISERROR(SEARCH("Update not Provided",G71)))</formula>
    </cfRule>
    <cfRule type="containsText" dxfId="1901" priority="1879" operator="containsText" text="Not yet due">
      <formula>NOT(ISERROR(SEARCH("Not yet due",G71)))</formula>
    </cfRule>
    <cfRule type="containsText" dxfId="1900" priority="1880" operator="containsText" text="Completed Behind Schedule">
      <formula>NOT(ISERROR(SEARCH("Completed Behind Schedule",G71)))</formula>
    </cfRule>
    <cfRule type="containsText" dxfId="1899" priority="1881" operator="containsText" text="Off Target">
      <formula>NOT(ISERROR(SEARCH("Off Target",G71)))</formula>
    </cfRule>
    <cfRule type="containsText" dxfId="1898" priority="1882" operator="containsText" text="On Track to be Achieved">
      <formula>NOT(ISERROR(SEARCH("On Track to be Achieved",G71)))</formula>
    </cfRule>
    <cfRule type="containsText" dxfId="1897" priority="1883" operator="containsText" text="Fully Achieved">
      <formula>NOT(ISERROR(SEARCH("Fully Achieved",G71)))</formula>
    </cfRule>
    <cfRule type="containsText" dxfId="1896" priority="1884" operator="containsText" text="Not yet due">
      <formula>NOT(ISERROR(SEARCH("Not yet due",G71)))</formula>
    </cfRule>
    <cfRule type="containsText" dxfId="1895" priority="1885" operator="containsText" text="Not Yet Due">
      <formula>NOT(ISERROR(SEARCH("Not Yet Due",G71)))</formula>
    </cfRule>
    <cfRule type="containsText" dxfId="1894" priority="1886" operator="containsText" text="Deferred">
      <formula>NOT(ISERROR(SEARCH("Deferred",G71)))</formula>
    </cfRule>
    <cfRule type="containsText" dxfId="1893" priority="1887" operator="containsText" text="Deleted">
      <formula>NOT(ISERROR(SEARCH("Deleted",G71)))</formula>
    </cfRule>
    <cfRule type="containsText" dxfId="1892" priority="1888" operator="containsText" text="In Danger of Falling Behind Target">
      <formula>NOT(ISERROR(SEARCH("In Danger of Falling Behind Target",G71)))</formula>
    </cfRule>
    <cfRule type="containsText" dxfId="1891" priority="1889" operator="containsText" text="Not yet due">
      <formula>NOT(ISERROR(SEARCH("Not yet due",G71)))</formula>
    </cfRule>
    <cfRule type="containsText" dxfId="1890" priority="1890" operator="containsText" text="Completed Behind Schedule">
      <formula>NOT(ISERROR(SEARCH("Completed Behind Schedule",G71)))</formula>
    </cfRule>
    <cfRule type="containsText" dxfId="1889" priority="1891" operator="containsText" text="Off Target">
      <formula>NOT(ISERROR(SEARCH("Off Target",G71)))</formula>
    </cfRule>
    <cfRule type="containsText" dxfId="1888" priority="1892" operator="containsText" text="In Danger of Falling Behind Target">
      <formula>NOT(ISERROR(SEARCH("In Danger of Falling Behind Target",G71)))</formula>
    </cfRule>
    <cfRule type="containsText" dxfId="1887" priority="1893" operator="containsText" text="On Track to be Achieved">
      <formula>NOT(ISERROR(SEARCH("On Track to be Achieved",G71)))</formula>
    </cfRule>
    <cfRule type="containsText" dxfId="1886" priority="1894" operator="containsText" text="Fully Achieved">
      <formula>NOT(ISERROR(SEARCH("Fully Achieved",G71)))</formula>
    </cfRule>
    <cfRule type="containsText" dxfId="1885" priority="1895" operator="containsText" text="Update not Provided">
      <formula>NOT(ISERROR(SEARCH("Update not Provided",G71)))</formula>
    </cfRule>
    <cfRule type="containsText" dxfId="1884" priority="1896" operator="containsText" text="Not yet due">
      <formula>NOT(ISERROR(SEARCH("Not yet due",G71)))</formula>
    </cfRule>
    <cfRule type="containsText" dxfId="1883" priority="1897" operator="containsText" text="Completed Behind Schedule">
      <formula>NOT(ISERROR(SEARCH("Completed Behind Schedule",G71)))</formula>
    </cfRule>
    <cfRule type="containsText" dxfId="1882" priority="1898" operator="containsText" text="Off Target">
      <formula>NOT(ISERROR(SEARCH("Off Target",G71)))</formula>
    </cfRule>
    <cfRule type="containsText" dxfId="1881" priority="1899" operator="containsText" text="In Danger of Falling Behind Target">
      <formula>NOT(ISERROR(SEARCH("In Danger of Falling Behind Target",G71)))</formula>
    </cfRule>
    <cfRule type="containsText" dxfId="1880" priority="1900" operator="containsText" text="On Track to be Achieved">
      <formula>NOT(ISERROR(SEARCH("On Track to be Achieved",G71)))</formula>
    </cfRule>
    <cfRule type="containsText" dxfId="1879" priority="1901" operator="containsText" text="Fully Achieved">
      <formula>NOT(ISERROR(SEARCH("Fully Achieved",G71)))</formula>
    </cfRule>
    <cfRule type="containsText" dxfId="1878" priority="1902" operator="containsText" text="Fully Achieved">
      <formula>NOT(ISERROR(SEARCH("Fully Achieved",G71)))</formula>
    </cfRule>
    <cfRule type="containsText" dxfId="1877" priority="1903" operator="containsText" text="Fully Achieved">
      <formula>NOT(ISERROR(SEARCH("Fully Achieved",G71)))</formula>
    </cfRule>
    <cfRule type="containsText" dxfId="1876" priority="1904" operator="containsText" text="Deferred">
      <formula>NOT(ISERROR(SEARCH("Deferred",G71)))</formula>
    </cfRule>
    <cfRule type="containsText" dxfId="1875" priority="1905" operator="containsText" text="Deleted">
      <formula>NOT(ISERROR(SEARCH("Deleted",G71)))</formula>
    </cfRule>
    <cfRule type="containsText" dxfId="1874" priority="1906" operator="containsText" text="In Danger of Falling Behind Target">
      <formula>NOT(ISERROR(SEARCH("In Danger of Falling Behind Target",G71)))</formula>
    </cfRule>
    <cfRule type="containsText" dxfId="1873" priority="1907" operator="containsText" text="Not yet due">
      <formula>NOT(ISERROR(SEARCH("Not yet due",G71)))</formula>
    </cfRule>
    <cfRule type="containsText" dxfId="1872" priority="1908" operator="containsText" text="Update not Provided">
      <formula>NOT(ISERROR(SEARCH("Update not Provided",G71)))</formula>
    </cfRule>
  </conditionalFormatting>
  <conditionalFormatting sqref="G71">
    <cfRule type="containsText" dxfId="1871" priority="1837" operator="containsText" text="On track to be achieved">
      <formula>NOT(ISERROR(SEARCH("On track to be achieved",G71)))</formula>
    </cfRule>
    <cfRule type="containsText" dxfId="1870" priority="1838" operator="containsText" text="Deferred">
      <formula>NOT(ISERROR(SEARCH("Deferred",G71)))</formula>
    </cfRule>
    <cfRule type="containsText" dxfId="1869" priority="1839" operator="containsText" text="Deleted">
      <formula>NOT(ISERROR(SEARCH("Deleted",G71)))</formula>
    </cfRule>
    <cfRule type="containsText" dxfId="1868" priority="1840" operator="containsText" text="In Danger of Falling Behind Target">
      <formula>NOT(ISERROR(SEARCH("In Danger of Falling Behind Target",G71)))</formula>
    </cfRule>
    <cfRule type="containsText" dxfId="1867" priority="1841" operator="containsText" text="Not yet due">
      <formula>NOT(ISERROR(SEARCH("Not yet due",G71)))</formula>
    </cfRule>
    <cfRule type="containsText" dxfId="1866" priority="1842" operator="containsText" text="Update not Provided">
      <formula>NOT(ISERROR(SEARCH("Update not Provided",G71)))</formula>
    </cfRule>
    <cfRule type="containsText" dxfId="1865" priority="1843" operator="containsText" text="Not yet due">
      <formula>NOT(ISERROR(SEARCH("Not yet due",G71)))</formula>
    </cfRule>
    <cfRule type="containsText" dxfId="1864" priority="1844" operator="containsText" text="Completed Behind Schedule">
      <formula>NOT(ISERROR(SEARCH("Completed Behind Schedule",G71)))</formula>
    </cfRule>
    <cfRule type="containsText" dxfId="1863" priority="1845" operator="containsText" text="Off Target">
      <formula>NOT(ISERROR(SEARCH("Off Target",G71)))</formula>
    </cfRule>
    <cfRule type="containsText" dxfId="1862" priority="1846" operator="containsText" text="On Track to be Achieved">
      <formula>NOT(ISERROR(SEARCH("On Track to be Achieved",G71)))</formula>
    </cfRule>
    <cfRule type="containsText" dxfId="1861" priority="1847" operator="containsText" text="Fully Achieved">
      <formula>NOT(ISERROR(SEARCH("Fully Achieved",G71)))</formula>
    </cfRule>
    <cfRule type="containsText" dxfId="1860" priority="1848" operator="containsText" text="Not yet due">
      <formula>NOT(ISERROR(SEARCH("Not yet due",G71)))</formula>
    </cfRule>
    <cfRule type="containsText" dxfId="1859" priority="1849" operator="containsText" text="Not Yet Due">
      <formula>NOT(ISERROR(SEARCH("Not Yet Due",G71)))</formula>
    </cfRule>
    <cfRule type="containsText" dxfId="1858" priority="1850" operator="containsText" text="Deferred">
      <formula>NOT(ISERROR(SEARCH("Deferred",G71)))</formula>
    </cfRule>
    <cfRule type="containsText" dxfId="1857" priority="1851" operator="containsText" text="Deleted">
      <formula>NOT(ISERROR(SEARCH("Deleted",G71)))</formula>
    </cfRule>
    <cfRule type="containsText" dxfId="1856" priority="1852" operator="containsText" text="In Danger of Falling Behind Target">
      <formula>NOT(ISERROR(SEARCH("In Danger of Falling Behind Target",G71)))</formula>
    </cfRule>
    <cfRule type="containsText" dxfId="1855" priority="1853" operator="containsText" text="Not yet due">
      <formula>NOT(ISERROR(SEARCH("Not yet due",G71)))</formula>
    </cfRule>
    <cfRule type="containsText" dxfId="1854" priority="1854" operator="containsText" text="Completed Behind Schedule">
      <formula>NOT(ISERROR(SEARCH("Completed Behind Schedule",G71)))</formula>
    </cfRule>
    <cfRule type="containsText" dxfId="1853" priority="1855" operator="containsText" text="Off Target">
      <formula>NOT(ISERROR(SEARCH("Off Target",G71)))</formula>
    </cfRule>
    <cfRule type="containsText" dxfId="1852" priority="1856" operator="containsText" text="In Danger of Falling Behind Target">
      <formula>NOT(ISERROR(SEARCH("In Danger of Falling Behind Target",G71)))</formula>
    </cfRule>
    <cfRule type="containsText" dxfId="1851" priority="1857" operator="containsText" text="On Track to be Achieved">
      <formula>NOT(ISERROR(SEARCH("On Track to be Achieved",G71)))</formula>
    </cfRule>
    <cfRule type="containsText" dxfId="1850" priority="1858" operator="containsText" text="Fully Achieved">
      <formula>NOT(ISERROR(SEARCH("Fully Achieved",G71)))</formula>
    </cfRule>
    <cfRule type="containsText" dxfId="1849" priority="1859" operator="containsText" text="Update not Provided">
      <formula>NOT(ISERROR(SEARCH("Update not Provided",G71)))</formula>
    </cfRule>
    <cfRule type="containsText" dxfId="1848" priority="1860" operator="containsText" text="Not yet due">
      <formula>NOT(ISERROR(SEARCH("Not yet due",G71)))</formula>
    </cfRule>
    <cfRule type="containsText" dxfId="1847" priority="1861" operator="containsText" text="Completed Behind Schedule">
      <formula>NOT(ISERROR(SEARCH("Completed Behind Schedule",G71)))</formula>
    </cfRule>
    <cfRule type="containsText" dxfId="1846" priority="1862" operator="containsText" text="Off Target">
      <formula>NOT(ISERROR(SEARCH("Off Target",G71)))</formula>
    </cfRule>
    <cfRule type="containsText" dxfId="1845" priority="1863" operator="containsText" text="In Danger of Falling Behind Target">
      <formula>NOT(ISERROR(SEARCH("In Danger of Falling Behind Target",G71)))</formula>
    </cfRule>
    <cfRule type="containsText" dxfId="1844" priority="1864" operator="containsText" text="On Track to be Achieved">
      <formula>NOT(ISERROR(SEARCH("On Track to be Achieved",G71)))</formula>
    </cfRule>
    <cfRule type="containsText" dxfId="1843" priority="1865" operator="containsText" text="Fully Achieved">
      <formula>NOT(ISERROR(SEARCH("Fully Achieved",G71)))</formula>
    </cfRule>
    <cfRule type="containsText" dxfId="1842" priority="1866" operator="containsText" text="Fully Achieved">
      <formula>NOT(ISERROR(SEARCH("Fully Achieved",G71)))</formula>
    </cfRule>
    <cfRule type="containsText" dxfId="1841" priority="1867" operator="containsText" text="Fully Achieved">
      <formula>NOT(ISERROR(SEARCH("Fully Achieved",G71)))</formula>
    </cfRule>
    <cfRule type="containsText" dxfId="1840" priority="1868" operator="containsText" text="Deferred">
      <formula>NOT(ISERROR(SEARCH("Deferred",G71)))</formula>
    </cfRule>
    <cfRule type="containsText" dxfId="1839" priority="1869" operator="containsText" text="Deleted">
      <formula>NOT(ISERROR(SEARCH("Deleted",G71)))</formula>
    </cfRule>
    <cfRule type="containsText" dxfId="1838" priority="1870" operator="containsText" text="In Danger of Falling Behind Target">
      <formula>NOT(ISERROR(SEARCH("In Danger of Falling Behind Target",G71)))</formula>
    </cfRule>
    <cfRule type="containsText" dxfId="1837" priority="1871" operator="containsText" text="Not yet due">
      <formula>NOT(ISERROR(SEARCH("Not yet due",G71)))</formula>
    </cfRule>
    <cfRule type="containsText" dxfId="1836" priority="1872" operator="containsText" text="Update not Provided">
      <formula>NOT(ISERROR(SEARCH("Update not Provided",G71)))</formula>
    </cfRule>
  </conditionalFormatting>
  <conditionalFormatting sqref="G72:G73">
    <cfRule type="containsText" dxfId="1835" priority="1801" operator="containsText" text="On track to be achieved">
      <formula>NOT(ISERROR(SEARCH("On track to be achieved",G72)))</formula>
    </cfRule>
    <cfRule type="containsText" dxfId="1834" priority="1802" operator="containsText" text="Deferred">
      <formula>NOT(ISERROR(SEARCH("Deferred",G72)))</formula>
    </cfRule>
    <cfRule type="containsText" dxfId="1833" priority="1803" operator="containsText" text="Deleted">
      <formula>NOT(ISERROR(SEARCH("Deleted",G72)))</formula>
    </cfRule>
    <cfRule type="containsText" dxfId="1832" priority="1804" operator="containsText" text="In Danger of Falling Behind Target">
      <formula>NOT(ISERROR(SEARCH("In Danger of Falling Behind Target",G72)))</formula>
    </cfRule>
    <cfRule type="containsText" dxfId="1831" priority="1805" operator="containsText" text="Not yet due">
      <formula>NOT(ISERROR(SEARCH("Not yet due",G72)))</formula>
    </cfRule>
    <cfRule type="containsText" dxfId="1830" priority="1806" operator="containsText" text="Update not Provided">
      <formula>NOT(ISERROR(SEARCH("Update not Provided",G72)))</formula>
    </cfRule>
    <cfRule type="containsText" dxfId="1829" priority="1807" operator="containsText" text="Not yet due">
      <formula>NOT(ISERROR(SEARCH("Not yet due",G72)))</formula>
    </cfRule>
    <cfRule type="containsText" dxfId="1828" priority="1808" operator="containsText" text="Completed Behind Schedule">
      <formula>NOT(ISERROR(SEARCH("Completed Behind Schedule",G72)))</formula>
    </cfRule>
    <cfRule type="containsText" dxfId="1827" priority="1809" operator="containsText" text="Off Target">
      <formula>NOT(ISERROR(SEARCH("Off Target",G72)))</formula>
    </cfRule>
    <cfRule type="containsText" dxfId="1826" priority="1810" operator="containsText" text="On Track to be Achieved">
      <formula>NOT(ISERROR(SEARCH("On Track to be Achieved",G72)))</formula>
    </cfRule>
    <cfRule type="containsText" dxfId="1825" priority="1811" operator="containsText" text="Fully Achieved">
      <formula>NOT(ISERROR(SEARCH("Fully Achieved",G72)))</formula>
    </cfRule>
    <cfRule type="containsText" dxfId="1824" priority="1812" operator="containsText" text="Not yet due">
      <formula>NOT(ISERROR(SEARCH("Not yet due",G72)))</formula>
    </cfRule>
    <cfRule type="containsText" dxfId="1823" priority="1813" operator="containsText" text="Not Yet Due">
      <formula>NOT(ISERROR(SEARCH("Not Yet Due",G72)))</formula>
    </cfRule>
    <cfRule type="containsText" dxfId="1822" priority="1814" operator="containsText" text="Deferred">
      <formula>NOT(ISERROR(SEARCH("Deferred",G72)))</formula>
    </cfRule>
    <cfRule type="containsText" dxfId="1821" priority="1815" operator="containsText" text="Deleted">
      <formula>NOT(ISERROR(SEARCH("Deleted",G72)))</formula>
    </cfRule>
    <cfRule type="containsText" dxfId="1820" priority="1816" operator="containsText" text="In Danger of Falling Behind Target">
      <formula>NOT(ISERROR(SEARCH("In Danger of Falling Behind Target",G72)))</formula>
    </cfRule>
    <cfRule type="containsText" dxfId="1819" priority="1817" operator="containsText" text="Not yet due">
      <formula>NOT(ISERROR(SEARCH("Not yet due",G72)))</formula>
    </cfRule>
    <cfRule type="containsText" dxfId="1818" priority="1818" operator="containsText" text="Completed Behind Schedule">
      <formula>NOT(ISERROR(SEARCH("Completed Behind Schedule",G72)))</formula>
    </cfRule>
    <cfRule type="containsText" dxfId="1817" priority="1819" operator="containsText" text="Off Target">
      <formula>NOT(ISERROR(SEARCH("Off Target",G72)))</formula>
    </cfRule>
    <cfRule type="containsText" dxfId="1816" priority="1820" operator="containsText" text="In Danger of Falling Behind Target">
      <formula>NOT(ISERROR(SEARCH("In Danger of Falling Behind Target",G72)))</formula>
    </cfRule>
    <cfRule type="containsText" dxfId="1815" priority="1821" operator="containsText" text="On Track to be Achieved">
      <formula>NOT(ISERROR(SEARCH("On Track to be Achieved",G72)))</formula>
    </cfRule>
    <cfRule type="containsText" dxfId="1814" priority="1822" operator="containsText" text="Fully Achieved">
      <formula>NOT(ISERROR(SEARCH("Fully Achieved",G72)))</formula>
    </cfRule>
    <cfRule type="containsText" dxfId="1813" priority="1823" operator="containsText" text="Update not Provided">
      <formula>NOT(ISERROR(SEARCH("Update not Provided",G72)))</formula>
    </cfRule>
    <cfRule type="containsText" dxfId="1812" priority="1824" operator="containsText" text="Not yet due">
      <formula>NOT(ISERROR(SEARCH("Not yet due",G72)))</formula>
    </cfRule>
    <cfRule type="containsText" dxfId="1811" priority="1825" operator="containsText" text="Completed Behind Schedule">
      <formula>NOT(ISERROR(SEARCH("Completed Behind Schedule",G72)))</formula>
    </cfRule>
    <cfRule type="containsText" dxfId="1810" priority="1826" operator="containsText" text="Off Target">
      <formula>NOT(ISERROR(SEARCH("Off Target",G72)))</formula>
    </cfRule>
    <cfRule type="containsText" dxfId="1809" priority="1827" operator="containsText" text="In Danger of Falling Behind Target">
      <formula>NOT(ISERROR(SEARCH("In Danger of Falling Behind Target",G72)))</formula>
    </cfRule>
    <cfRule type="containsText" dxfId="1808" priority="1828" operator="containsText" text="On Track to be Achieved">
      <formula>NOT(ISERROR(SEARCH("On Track to be Achieved",G72)))</formula>
    </cfRule>
    <cfRule type="containsText" dxfId="1807" priority="1829" operator="containsText" text="Fully Achieved">
      <formula>NOT(ISERROR(SEARCH("Fully Achieved",G72)))</formula>
    </cfRule>
    <cfRule type="containsText" dxfId="1806" priority="1830" operator="containsText" text="Fully Achieved">
      <formula>NOT(ISERROR(SEARCH("Fully Achieved",G72)))</formula>
    </cfRule>
    <cfRule type="containsText" dxfId="1805" priority="1831" operator="containsText" text="Fully Achieved">
      <formula>NOT(ISERROR(SEARCH("Fully Achieved",G72)))</formula>
    </cfRule>
    <cfRule type="containsText" dxfId="1804" priority="1832" operator="containsText" text="Deferred">
      <formula>NOT(ISERROR(SEARCH("Deferred",G72)))</formula>
    </cfRule>
    <cfRule type="containsText" dxfId="1803" priority="1833" operator="containsText" text="Deleted">
      <formula>NOT(ISERROR(SEARCH("Deleted",G72)))</formula>
    </cfRule>
    <cfRule type="containsText" dxfId="1802" priority="1834" operator="containsText" text="In Danger of Falling Behind Target">
      <formula>NOT(ISERROR(SEARCH("In Danger of Falling Behind Target",G72)))</formula>
    </cfRule>
    <cfRule type="containsText" dxfId="1801" priority="1835" operator="containsText" text="Not yet due">
      <formula>NOT(ISERROR(SEARCH("Not yet due",G72)))</formula>
    </cfRule>
    <cfRule type="containsText" dxfId="1800" priority="1836" operator="containsText" text="Update not Provided">
      <formula>NOT(ISERROR(SEARCH("Update not Provided",G72)))</formula>
    </cfRule>
  </conditionalFormatting>
  <conditionalFormatting sqref="G72:G73">
    <cfRule type="containsText" dxfId="1799" priority="1765" operator="containsText" text="On track to be achieved">
      <formula>NOT(ISERROR(SEARCH("On track to be achieved",G72)))</formula>
    </cfRule>
    <cfRule type="containsText" dxfId="1798" priority="1766" operator="containsText" text="Deferred">
      <formula>NOT(ISERROR(SEARCH("Deferred",G72)))</formula>
    </cfRule>
    <cfRule type="containsText" dxfId="1797" priority="1767" operator="containsText" text="Deleted">
      <formula>NOT(ISERROR(SEARCH("Deleted",G72)))</formula>
    </cfRule>
    <cfRule type="containsText" dxfId="1796" priority="1768" operator="containsText" text="In Danger of Falling Behind Target">
      <formula>NOT(ISERROR(SEARCH("In Danger of Falling Behind Target",G72)))</formula>
    </cfRule>
    <cfRule type="containsText" dxfId="1795" priority="1769" operator="containsText" text="Not yet due">
      <formula>NOT(ISERROR(SEARCH("Not yet due",G72)))</formula>
    </cfRule>
    <cfRule type="containsText" dxfId="1794" priority="1770" operator="containsText" text="Update not Provided">
      <formula>NOT(ISERROR(SEARCH("Update not Provided",G72)))</formula>
    </cfRule>
    <cfRule type="containsText" dxfId="1793" priority="1771" operator="containsText" text="Not yet due">
      <formula>NOT(ISERROR(SEARCH("Not yet due",G72)))</formula>
    </cfRule>
    <cfRule type="containsText" dxfId="1792" priority="1772" operator="containsText" text="Completed Behind Schedule">
      <formula>NOT(ISERROR(SEARCH("Completed Behind Schedule",G72)))</formula>
    </cfRule>
    <cfRule type="containsText" dxfId="1791" priority="1773" operator="containsText" text="Off Target">
      <formula>NOT(ISERROR(SEARCH("Off Target",G72)))</formula>
    </cfRule>
    <cfRule type="containsText" dxfId="1790" priority="1774" operator="containsText" text="On Track to be Achieved">
      <formula>NOT(ISERROR(SEARCH("On Track to be Achieved",G72)))</formula>
    </cfRule>
    <cfRule type="containsText" dxfId="1789" priority="1775" operator="containsText" text="Fully Achieved">
      <formula>NOT(ISERROR(SEARCH("Fully Achieved",G72)))</formula>
    </cfRule>
    <cfRule type="containsText" dxfId="1788" priority="1776" operator="containsText" text="Not yet due">
      <formula>NOT(ISERROR(SEARCH("Not yet due",G72)))</formula>
    </cfRule>
    <cfRule type="containsText" dxfId="1787" priority="1777" operator="containsText" text="Not Yet Due">
      <formula>NOT(ISERROR(SEARCH("Not Yet Due",G72)))</formula>
    </cfRule>
    <cfRule type="containsText" dxfId="1786" priority="1778" operator="containsText" text="Deferred">
      <formula>NOT(ISERROR(SEARCH("Deferred",G72)))</formula>
    </cfRule>
    <cfRule type="containsText" dxfId="1785" priority="1779" operator="containsText" text="Deleted">
      <formula>NOT(ISERROR(SEARCH("Deleted",G72)))</formula>
    </cfRule>
    <cfRule type="containsText" dxfId="1784" priority="1780" operator="containsText" text="In Danger of Falling Behind Target">
      <formula>NOT(ISERROR(SEARCH("In Danger of Falling Behind Target",G72)))</formula>
    </cfRule>
    <cfRule type="containsText" dxfId="1783" priority="1781" operator="containsText" text="Not yet due">
      <formula>NOT(ISERROR(SEARCH("Not yet due",G72)))</formula>
    </cfRule>
    <cfRule type="containsText" dxfId="1782" priority="1782" operator="containsText" text="Completed Behind Schedule">
      <formula>NOT(ISERROR(SEARCH("Completed Behind Schedule",G72)))</formula>
    </cfRule>
    <cfRule type="containsText" dxfId="1781" priority="1783" operator="containsText" text="Off Target">
      <formula>NOT(ISERROR(SEARCH("Off Target",G72)))</formula>
    </cfRule>
    <cfRule type="containsText" dxfId="1780" priority="1784" operator="containsText" text="In Danger of Falling Behind Target">
      <formula>NOT(ISERROR(SEARCH("In Danger of Falling Behind Target",G72)))</formula>
    </cfRule>
    <cfRule type="containsText" dxfId="1779" priority="1785" operator="containsText" text="On Track to be Achieved">
      <formula>NOT(ISERROR(SEARCH("On Track to be Achieved",G72)))</formula>
    </cfRule>
    <cfRule type="containsText" dxfId="1778" priority="1786" operator="containsText" text="Fully Achieved">
      <formula>NOT(ISERROR(SEARCH("Fully Achieved",G72)))</formula>
    </cfRule>
    <cfRule type="containsText" dxfId="1777" priority="1787" operator="containsText" text="Update not Provided">
      <formula>NOT(ISERROR(SEARCH("Update not Provided",G72)))</formula>
    </cfRule>
    <cfRule type="containsText" dxfId="1776" priority="1788" operator="containsText" text="Not yet due">
      <formula>NOT(ISERROR(SEARCH("Not yet due",G72)))</formula>
    </cfRule>
    <cfRule type="containsText" dxfId="1775" priority="1789" operator="containsText" text="Completed Behind Schedule">
      <formula>NOT(ISERROR(SEARCH("Completed Behind Schedule",G72)))</formula>
    </cfRule>
    <cfRule type="containsText" dxfId="1774" priority="1790" operator="containsText" text="Off Target">
      <formula>NOT(ISERROR(SEARCH("Off Target",G72)))</formula>
    </cfRule>
    <cfRule type="containsText" dxfId="1773" priority="1791" operator="containsText" text="In Danger of Falling Behind Target">
      <formula>NOT(ISERROR(SEARCH("In Danger of Falling Behind Target",G72)))</formula>
    </cfRule>
    <cfRule type="containsText" dxfId="1772" priority="1792" operator="containsText" text="On Track to be Achieved">
      <formula>NOT(ISERROR(SEARCH("On Track to be Achieved",G72)))</formula>
    </cfRule>
    <cfRule type="containsText" dxfId="1771" priority="1793" operator="containsText" text="Fully Achieved">
      <formula>NOT(ISERROR(SEARCH("Fully Achieved",G72)))</formula>
    </cfRule>
    <cfRule type="containsText" dxfId="1770" priority="1794" operator="containsText" text="Fully Achieved">
      <formula>NOT(ISERROR(SEARCH("Fully Achieved",G72)))</formula>
    </cfRule>
    <cfRule type="containsText" dxfId="1769" priority="1795" operator="containsText" text="Fully Achieved">
      <formula>NOT(ISERROR(SEARCH("Fully Achieved",G72)))</formula>
    </cfRule>
    <cfRule type="containsText" dxfId="1768" priority="1796" operator="containsText" text="Deferred">
      <formula>NOT(ISERROR(SEARCH("Deferred",G72)))</formula>
    </cfRule>
    <cfRule type="containsText" dxfId="1767" priority="1797" operator="containsText" text="Deleted">
      <formula>NOT(ISERROR(SEARCH("Deleted",G72)))</formula>
    </cfRule>
    <cfRule type="containsText" dxfId="1766" priority="1798" operator="containsText" text="In Danger of Falling Behind Target">
      <formula>NOT(ISERROR(SEARCH("In Danger of Falling Behind Target",G72)))</formula>
    </cfRule>
    <cfRule type="containsText" dxfId="1765" priority="1799" operator="containsText" text="Not yet due">
      <formula>NOT(ISERROR(SEARCH("Not yet due",G72)))</formula>
    </cfRule>
    <cfRule type="containsText" dxfId="1764" priority="1800" operator="containsText" text="Update not Provided">
      <formula>NOT(ISERROR(SEARCH("Update not Provided",G72)))</formula>
    </cfRule>
  </conditionalFormatting>
  <conditionalFormatting sqref="G72:G73">
    <cfRule type="containsText" dxfId="1763" priority="1729" operator="containsText" text="On track to be achieved">
      <formula>NOT(ISERROR(SEARCH("On track to be achieved",G72)))</formula>
    </cfRule>
    <cfRule type="containsText" dxfId="1762" priority="1730" operator="containsText" text="Deferred">
      <formula>NOT(ISERROR(SEARCH("Deferred",G72)))</formula>
    </cfRule>
    <cfRule type="containsText" dxfId="1761" priority="1731" operator="containsText" text="Deleted">
      <formula>NOT(ISERROR(SEARCH("Deleted",G72)))</formula>
    </cfRule>
    <cfRule type="containsText" dxfId="1760" priority="1732" operator="containsText" text="In Danger of Falling Behind Target">
      <formula>NOT(ISERROR(SEARCH("In Danger of Falling Behind Target",G72)))</formula>
    </cfRule>
    <cfRule type="containsText" dxfId="1759" priority="1733" operator="containsText" text="Not yet due">
      <formula>NOT(ISERROR(SEARCH("Not yet due",G72)))</formula>
    </cfRule>
    <cfRule type="containsText" dxfId="1758" priority="1734" operator="containsText" text="Update not Provided">
      <formula>NOT(ISERROR(SEARCH("Update not Provided",G72)))</formula>
    </cfRule>
    <cfRule type="containsText" dxfId="1757" priority="1735" operator="containsText" text="Not yet due">
      <formula>NOT(ISERROR(SEARCH("Not yet due",G72)))</formula>
    </cfRule>
    <cfRule type="containsText" dxfId="1756" priority="1736" operator="containsText" text="Completed Behind Schedule">
      <formula>NOT(ISERROR(SEARCH("Completed Behind Schedule",G72)))</formula>
    </cfRule>
    <cfRule type="containsText" dxfId="1755" priority="1737" operator="containsText" text="Off Target">
      <formula>NOT(ISERROR(SEARCH("Off Target",G72)))</formula>
    </cfRule>
    <cfRule type="containsText" dxfId="1754" priority="1738" operator="containsText" text="On Track to be Achieved">
      <formula>NOT(ISERROR(SEARCH("On Track to be Achieved",G72)))</formula>
    </cfRule>
    <cfRule type="containsText" dxfId="1753" priority="1739" operator="containsText" text="Fully Achieved">
      <formula>NOT(ISERROR(SEARCH("Fully Achieved",G72)))</formula>
    </cfRule>
    <cfRule type="containsText" dxfId="1752" priority="1740" operator="containsText" text="Not yet due">
      <formula>NOT(ISERROR(SEARCH("Not yet due",G72)))</formula>
    </cfRule>
    <cfRule type="containsText" dxfId="1751" priority="1741" operator="containsText" text="Not Yet Due">
      <formula>NOT(ISERROR(SEARCH("Not Yet Due",G72)))</formula>
    </cfRule>
    <cfRule type="containsText" dxfId="1750" priority="1742" operator="containsText" text="Deferred">
      <formula>NOT(ISERROR(SEARCH("Deferred",G72)))</formula>
    </cfRule>
    <cfRule type="containsText" dxfId="1749" priority="1743" operator="containsText" text="Deleted">
      <formula>NOT(ISERROR(SEARCH("Deleted",G72)))</formula>
    </cfRule>
    <cfRule type="containsText" dxfId="1748" priority="1744" operator="containsText" text="In Danger of Falling Behind Target">
      <formula>NOT(ISERROR(SEARCH("In Danger of Falling Behind Target",G72)))</formula>
    </cfRule>
    <cfRule type="containsText" dxfId="1747" priority="1745" operator="containsText" text="Not yet due">
      <formula>NOT(ISERROR(SEARCH("Not yet due",G72)))</formula>
    </cfRule>
    <cfRule type="containsText" dxfId="1746" priority="1746" operator="containsText" text="Completed Behind Schedule">
      <formula>NOT(ISERROR(SEARCH("Completed Behind Schedule",G72)))</formula>
    </cfRule>
    <cfRule type="containsText" dxfId="1745" priority="1747" operator="containsText" text="Off Target">
      <formula>NOT(ISERROR(SEARCH("Off Target",G72)))</formula>
    </cfRule>
    <cfRule type="containsText" dxfId="1744" priority="1748" operator="containsText" text="In Danger of Falling Behind Target">
      <formula>NOT(ISERROR(SEARCH("In Danger of Falling Behind Target",G72)))</formula>
    </cfRule>
    <cfRule type="containsText" dxfId="1743" priority="1749" operator="containsText" text="On Track to be Achieved">
      <formula>NOT(ISERROR(SEARCH("On Track to be Achieved",G72)))</formula>
    </cfRule>
    <cfRule type="containsText" dxfId="1742" priority="1750" operator="containsText" text="Fully Achieved">
      <formula>NOT(ISERROR(SEARCH("Fully Achieved",G72)))</formula>
    </cfRule>
    <cfRule type="containsText" dxfId="1741" priority="1751" operator="containsText" text="Update not Provided">
      <formula>NOT(ISERROR(SEARCH("Update not Provided",G72)))</formula>
    </cfRule>
    <cfRule type="containsText" dxfId="1740" priority="1752" operator="containsText" text="Not yet due">
      <formula>NOT(ISERROR(SEARCH("Not yet due",G72)))</formula>
    </cfRule>
    <cfRule type="containsText" dxfId="1739" priority="1753" operator="containsText" text="Completed Behind Schedule">
      <formula>NOT(ISERROR(SEARCH("Completed Behind Schedule",G72)))</formula>
    </cfRule>
    <cfRule type="containsText" dxfId="1738" priority="1754" operator="containsText" text="Off Target">
      <formula>NOT(ISERROR(SEARCH("Off Target",G72)))</formula>
    </cfRule>
    <cfRule type="containsText" dxfId="1737" priority="1755" operator="containsText" text="In Danger of Falling Behind Target">
      <formula>NOT(ISERROR(SEARCH("In Danger of Falling Behind Target",G72)))</formula>
    </cfRule>
    <cfRule type="containsText" dxfId="1736" priority="1756" operator="containsText" text="On Track to be Achieved">
      <formula>NOT(ISERROR(SEARCH("On Track to be Achieved",G72)))</formula>
    </cfRule>
    <cfRule type="containsText" dxfId="1735" priority="1757" operator="containsText" text="Fully Achieved">
      <formula>NOT(ISERROR(SEARCH("Fully Achieved",G72)))</formula>
    </cfRule>
    <cfRule type="containsText" dxfId="1734" priority="1758" operator="containsText" text="Fully Achieved">
      <formula>NOT(ISERROR(SEARCH("Fully Achieved",G72)))</formula>
    </cfRule>
    <cfRule type="containsText" dxfId="1733" priority="1759" operator="containsText" text="Fully Achieved">
      <formula>NOT(ISERROR(SEARCH("Fully Achieved",G72)))</formula>
    </cfRule>
    <cfRule type="containsText" dxfId="1732" priority="1760" operator="containsText" text="Deferred">
      <formula>NOT(ISERROR(SEARCH("Deferred",G72)))</formula>
    </cfRule>
    <cfRule type="containsText" dxfId="1731" priority="1761" operator="containsText" text="Deleted">
      <formula>NOT(ISERROR(SEARCH("Deleted",G72)))</formula>
    </cfRule>
    <cfRule type="containsText" dxfId="1730" priority="1762" operator="containsText" text="In Danger of Falling Behind Target">
      <formula>NOT(ISERROR(SEARCH("In Danger of Falling Behind Target",G72)))</formula>
    </cfRule>
    <cfRule type="containsText" dxfId="1729" priority="1763" operator="containsText" text="Not yet due">
      <formula>NOT(ISERROR(SEARCH("Not yet due",G72)))</formula>
    </cfRule>
    <cfRule type="containsText" dxfId="1728" priority="1764" operator="containsText" text="Update not Provided">
      <formula>NOT(ISERROR(SEARCH("Update not Provided",G72)))</formula>
    </cfRule>
  </conditionalFormatting>
  <conditionalFormatting sqref="G74:G75">
    <cfRule type="containsText" dxfId="1727" priority="1693" operator="containsText" text="On track to be achieved">
      <formula>NOT(ISERROR(SEARCH("On track to be achieved",G74)))</formula>
    </cfRule>
    <cfRule type="containsText" dxfId="1726" priority="1694" operator="containsText" text="Deferred">
      <formula>NOT(ISERROR(SEARCH("Deferred",G74)))</formula>
    </cfRule>
    <cfRule type="containsText" dxfId="1725" priority="1695" operator="containsText" text="Deleted">
      <formula>NOT(ISERROR(SEARCH("Deleted",G74)))</formula>
    </cfRule>
    <cfRule type="containsText" dxfId="1724" priority="1696" operator="containsText" text="In Danger of Falling Behind Target">
      <formula>NOT(ISERROR(SEARCH("In Danger of Falling Behind Target",G74)))</formula>
    </cfRule>
    <cfRule type="containsText" dxfId="1723" priority="1697" operator="containsText" text="Not yet due">
      <formula>NOT(ISERROR(SEARCH("Not yet due",G74)))</formula>
    </cfRule>
    <cfRule type="containsText" dxfId="1722" priority="1698" operator="containsText" text="Update not Provided">
      <formula>NOT(ISERROR(SEARCH("Update not Provided",G74)))</formula>
    </cfRule>
    <cfRule type="containsText" dxfId="1721" priority="1699" operator="containsText" text="Not yet due">
      <formula>NOT(ISERROR(SEARCH("Not yet due",G74)))</formula>
    </cfRule>
    <cfRule type="containsText" dxfId="1720" priority="1700" operator="containsText" text="Completed Behind Schedule">
      <formula>NOT(ISERROR(SEARCH("Completed Behind Schedule",G74)))</formula>
    </cfRule>
    <cfRule type="containsText" dxfId="1719" priority="1701" operator="containsText" text="Off Target">
      <formula>NOT(ISERROR(SEARCH("Off Target",G74)))</formula>
    </cfRule>
    <cfRule type="containsText" dxfId="1718" priority="1702" operator="containsText" text="On Track to be Achieved">
      <formula>NOT(ISERROR(SEARCH("On Track to be Achieved",G74)))</formula>
    </cfRule>
    <cfRule type="containsText" dxfId="1717" priority="1703" operator="containsText" text="Fully Achieved">
      <formula>NOT(ISERROR(SEARCH("Fully Achieved",G74)))</formula>
    </cfRule>
    <cfRule type="containsText" dxfId="1716" priority="1704" operator="containsText" text="Not yet due">
      <formula>NOT(ISERROR(SEARCH("Not yet due",G74)))</formula>
    </cfRule>
    <cfRule type="containsText" dxfId="1715" priority="1705" operator="containsText" text="Not Yet Due">
      <formula>NOT(ISERROR(SEARCH("Not Yet Due",G74)))</formula>
    </cfRule>
    <cfRule type="containsText" dxfId="1714" priority="1706" operator="containsText" text="Deferred">
      <formula>NOT(ISERROR(SEARCH("Deferred",G74)))</formula>
    </cfRule>
    <cfRule type="containsText" dxfId="1713" priority="1707" operator="containsText" text="Deleted">
      <formula>NOT(ISERROR(SEARCH("Deleted",G74)))</formula>
    </cfRule>
    <cfRule type="containsText" dxfId="1712" priority="1708" operator="containsText" text="In Danger of Falling Behind Target">
      <formula>NOT(ISERROR(SEARCH("In Danger of Falling Behind Target",G74)))</formula>
    </cfRule>
    <cfRule type="containsText" dxfId="1711" priority="1709" operator="containsText" text="Not yet due">
      <formula>NOT(ISERROR(SEARCH("Not yet due",G74)))</formula>
    </cfRule>
    <cfRule type="containsText" dxfId="1710" priority="1710" operator="containsText" text="Completed Behind Schedule">
      <formula>NOT(ISERROR(SEARCH("Completed Behind Schedule",G74)))</formula>
    </cfRule>
    <cfRule type="containsText" dxfId="1709" priority="1711" operator="containsText" text="Off Target">
      <formula>NOT(ISERROR(SEARCH("Off Target",G74)))</formula>
    </cfRule>
    <cfRule type="containsText" dxfId="1708" priority="1712" operator="containsText" text="In Danger of Falling Behind Target">
      <formula>NOT(ISERROR(SEARCH("In Danger of Falling Behind Target",G74)))</formula>
    </cfRule>
    <cfRule type="containsText" dxfId="1707" priority="1713" operator="containsText" text="On Track to be Achieved">
      <formula>NOT(ISERROR(SEARCH("On Track to be Achieved",G74)))</formula>
    </cfRule>
    <cfRule type="containsText" dxfId="1706" priority="1714" operator="containsText" text="Fully Achieved">
      <formula>NOT(ISERROR(SEARCH("Fully Achieved",G74)))</formula>
    </cfRule>
    <cfRule type="containsText" dxfId="1705" priority="1715" operator="containsText" text="Update not Provided">
      <formula>NOT(ISERROR(SEARCH("Update not Provided",G74)))</formula>
    </cfRule>
    <cfRule type="containsText" dxfId="1704" priority="1716" operator="containsText" text="Not yet due">
      <formula>NOT(ISERROR(SEARCH("Not yet due",G74)))</formula>
    </cfRule>
    <cfRule type="containsText" dxfId="1703" priority="1717" operator="containsText" text="Completed Behind Schedule">
      <formula>NOT(ISERROR(SEARCH("Completed Behind Schedule",G74)))</formula>
    </cfRule>
    <cfRule type="containsText" dxfId="1702" priority="1718" operator="containsText" text="Off Target">
      <formula>NOT(ISERROR(SEARCH("Off Target",G74)))</formula>
    </cfRule>
    <cfRule type="containsText" dxfId="1701" priority="1719" operator="containsText" text="In Danger of Falling Behind Target">
      <formula>NOT(ISERROR(SEARCH("In Danger of Falling Behind Target",G74)))</formula>
    </cfRule>
    <cfRule type="containsText" dxfId="1700" priority="1720" operator="containsText" text="On Track to be Achieved">
      <formula>NOT(ISERROR(SEARCH("On Track to be Achieved",G74)))</formula>
    </cfRule>
    <cfRule type="containsText" dxfId="1699" priority="1721" operator="containsText" text="Fully Achieved">
      <formula>NOT(ISERROR(SEARCH("Fully Achieved",G74)))</formula>
    </cfRule>
    <cfRule type="containsText" dxfId="1698" priority="1722" operator="containsText" text="Fully Achieved">
      <formula>NOT(ISERROR(SEARCH("Fully Achieved",G74)))</formula>
    </cfRule>
    <cfRule type="containsText" dxfId="1697" priority="1723" operator="containsText" text="Fully Achieved">
      <formula>NOT(ISERROR(SEARCH("Fully Achieved",G74)))</formula>
    </cfRule>
    <cfRule type="containsText" dxfId="1696" priority="1724" operator="containsText" text="Deferred">
      <formula>NOT(ISERROR(SEARCH("Deferred",G74)))</formula>
    </cfRule>
    <cfRule type="containsText" dxfId="1695" priority="1725" operator="containsText" text="Deleted">
      <formula>NOT(ISERROR(SEARCH("Deleted",G74)))</formula>
    </cfRule>
    <cfRule type="containsText" dxfId="1694" priority="1726" operator="containsText" text="In Danger of Falling Behind Target">
      <formula>NOT(ISERROR(SEARCH("In Danger of Falling Behind Target",G74)))</formula>
    </cfRule>
    <cfRule type="containsText" dxfId="1693" priority="1727" operator="containsText" text="Not yet due">
      <formula>NOT(ISERROR(SEARCH("Not yet due",G74)))</formula>
    </cfRule>
    <cfRule type="containsText" dxfId="1692" priority="1728" operator="containsText" text="Update not Provided">
      <formula>NOT(ISERROR(SEARCH("Update not Provided",G74)))</formula>
    </cfRule>
  </conditionalFormatting>
  <conditionalFormatting sqref="G76">
    <cfRule type="containsText" dxfId="1691" priority="1657" operator="containsText" text="On track to be achieved">
      <formula>NOT(ISERROR(SEARCH("On track to be achieved",G76)))</formula>
    </cfRule>
    <cfRule type="containsText" dxfId="1690" priority="1658" operator="containsText" text="Deferred">
      <formula>NOT(ISERROR(SEARCH("Deferred",G76)))</formula>
    </cfRule>
    <cfRule type="containsText" dxfId="1689" priority="1659" operator="containsText" text="Deleted">
      <formula>NOT(ISERROR(SEARCH("Deleted",G76)))</formula>
    </cfRule>
    <cfRule type="containsText" dxfId="1688" priority="1660" operator="containsText" text="In Danger of Falling Behind Target">
      <formula>NOT(ISERROR(SEARCH("In Danger of Falling Behind Target",G76)))</formula>
    </cfRule>
    <cfRule type="containsText" dxfId="1687" priority="1661" operator="containsText" text="Not yet due">
      <formula>NOT(ISERROR(SEARCH("Not yet due",G76)))</formula>
    </cfRule>
    <cfRule type="containsText" dxfId="1686" priority="1662" operator="containsText" text="Update not Provided">
      <formula>NOT(ISERROR(SEARCH("Update not Provided",G76)))</formula>
    </cfRule>
    <cfRule type="containsText" dxfId="1685" priority="1663" operator="containsText" text="Not yet due">
      <formula>NOT(ISERROR(SEARCH("Not yet due",G76)))</formula>
    </cfRule>
    <cfRule type="containsText" dxfId="1684" priority="1664" operator="containsText" text="Completed Behind Schedule">
      <formula>NOT(ISERROR(SEARCH("Completed Behind Schedule",G76)))</formula>
    </cfRule>
    <cfRule type="containsText" dxfId="1683" priority="1665" operator="containsText" text="Off Target">
      <formula>NOT(ISERROR(SEARCH("Off Target",G76)))</formula>
    </cfRule>
    <cfRule type="containsText" dxfId="1682" priority="1666" operator="containsText" text="On Track to be Achieved">
      <formula>NOT(ISERROR(SEARCH("On Track to be Achieved",G76)))</formula>
    </cfRule>
    <cfRule type="containsText" dxfId="1681" priority="1667" operator="containsText" text="Fully Achieved">
      <formula>NOT(ISERROR(SEARCH("Fully Achieved",G76)))</formula>
    </cfRule>
    <cfRule type="containsText" dxfId="1680" priority="1668" operator="containsText" text="Not yet due">
      <formula>NOT(ISERROR(SEARCH("Not yet due",G76)))</formula>
    </cfRule>
    <cfRule type="containsText" dxfId="1679" priority="1669" operator="containsText" text="Not Yet Due">
      <formula>NOT(ISERROR(SEARCH("Not Yet Due",G76)))</formula>
    </cfRule>
    <cfRule type="containsText" dxfId="1678" priority="1670" operator="containsText" text="Deferred">
      <formula>NOT(ISERROR(SEARCH("Deferred",G76)))</formula>
    </cfRule>
    <cfRule type="containsText" dxfId="1677" priority="1671" operator="containsText" text="Deleted">
      <formula>NOT(ISERROR(SEARCH("Deleted",G76)))</formula>
    </cfRule>
    <cfRule type="containsText" dxfId="1676" priority="1672" operator="containsText" text="In Danger of Falling Behind Target">
      <formula>NOT(ISERROR(SEARCH("In Danger of Falling Behind Target",G76)))</formula>
    </cfRule>
    <cfRule type="containsText" dxfId="1675" priority="1673" operator="containsText" text="Not yet due">
      <formula>NOT(ISERROR(SEARCH("Not yet due",G76)))</formula>
    </cfRule>
    <cfRule type="containsText" dxfId="1674" priority="1674" operator="containsText" text="Completed Behind Schedule">
      <formula>NOT(ISERROR(SEARCH("Completed Behind Schedule",G76)))</formula>
    </cfRule>
    <cfRule type="containsText" dxfId="1673" priority="1675" operator="containsText" text="Off Target">
      <formula>NOT(ISERROR(SEARCH("Off Target",G76)))</formula>
    </cfRule>
    <cfRule type="containsText" dxfId="1672" priority="1676" operator="containsText" text="In Danger of Falling Behind Target">
      <formula>NOT(ISERROR(SEARCH("In Danger of Falling Behind Target",G76)))</formula>
    </cfRule>
    <cfRule type="containsText" dxfId="1671" priority="1677" operator="containsText" text="On Track to be Achieved">
      <formula>NOT(ISERROR(SEARCH("On Track to be Achieved",G76)))</formula>
    </cfRule>
    <cfRule type="containsText" dxfId="1670" priority="1678" operator="containsText" text="Fully Achieved">
      <formula>NOT(ISERROR(SEARCH("Fully Achieved",G76)))</formula>
    </cfRule>
    <cfRule type="containsText" dxfId="1669" priority="1679" operator="containsText" text="Update not Provided">
      <formula>NOT(ISERROR(SEARCH("Update not Provided",G76)))</formula>
    </cfRule>
    <cfRule type="containsText" dxfId="1668" priority="1680" operator="containsText" text="Not yet due">
      <formula>NOT(ISERROR(SEARCH("Not yet due",G76)))</formula>
    </cfRule>
    <cfRule type="containsText" dxfId="1667" priority="1681" operator="containsText" text="Completed Behind Schedule">
      <formula>NOT(ISERROR(SEARCH("Completed Behind Schedule",G76)))</formula>
    </cfRule>
    <cfRule type="containsText" dxfId="1666" priority="1682" operator="containsText" text="Off Target">
      <formula>NOT(ISERROR(SEARCH("Off Target",G76)))</formula>
    </cfRule>
    <cfRule type="containsText" dxfId="1665" priority="1683" operator="containsText" text="In Danger of Falling Behind Target">
      <formula>NOT(ISERROR(SEARCH("In Danger of Falling Behind Target",G76)))</formula>
    </cfRule>
    <cfRule type="containsText" dxfId="1664" priority="1684" operator="containsText" text="On Track to be Achieved">
      <formula>NOT(ISERROR(SEARCH("On Track to be Achieved",G76)))</formula>
    </cfRule>
    <cfRule type="containsText" dxfId="1663" priority="1685" operator="containsText" text="Fully Achieved">
      <formula>NOT(ISERROR(SEARCH("Fully Achieved",G76)))</formula>
    </cfRule>
    <cfRule type="containsText" dxfId="1662" priority="1686" operator="containsText" text="Fully Achieved">
      <formula>NOT(ISERROR(SEARCH("Fully Achieved",G76)))</formula>
    </cfRule>
    <cfRule type="containsText" dxfId="1661" priority="1687" operator="containsText" text="Fully Achieved">
      <formula>NOT(ISERROR(SEARCH("Fully Achieved",G76)))</formula>
    </cfRule>
    <cfRule type="containsText" dxfId="1660" priority="1688" operator="containsText" text="Deferred">
      <formula>NOT(ISERROR(SEARCH("Deferred",G76)))</formula>
    </cfRule>
    <cfRule type="containsText" dxfId="1659" priority="1689" operator="containsText" text="Deleted">
      <formula>NOT(ISERROR(SEARCH("Deleted",G76)))</formula>
    </cfRule>
    <cfRule type="containsText" dxfId="1658" priority="1690" operator="containsText" text="In Danger of Falling Behind Target">
      <formula>NOT(ISERROR(SEARCH("In Danger of Falling Behind Target",G76)))</formula>
    </cfRule>
    <cfRule type="containsText" dxfId="1657" priority="1691" operator="containsText" text="Not yet due">
      <formula>NOT(ISERROR(SEARCH("Not yet due",G76)))</formula>
    </cfRule>
    <cfRule type="containsText" dxfId="1656" priority="1692" operator="containsText" text="Update not Provided">
      <formula>NOT(ISERROR(SEARCH("Update not Provided",G76)))</formula>
    </cfRule>
  </conditionalFormatting>
  <conditionalFormatting sqref="G76">
    <cfRule type="containsText" dxfId="1655" priority="1621" operator="containsText" text="On track to be achieved">
      <formula>NOT(ISERROR(SEARCH("On track to be achieved",G76)))</formula>
    </cfRule>
    <cfRule type="containsText" dxfId="1654" priority="1622" operator="containsText" text="Deferred">
      <formula>NOT(ISERROR(SEARCH("Deferred",G76)))</formula>
    </cfRule>
    <cfRule type="containsText" dxfId="1653" priority="1623" operator="containsText" text="Deleted">
      <formula>NOT(ISERROR(SEARCH("Deleted",G76)))</formula>
    </cfRule>
    <cfRule type="containsText" dxfId="1652" priority="1624" operator="containsText" text="In Danger of Falling Behind Target">
      <formula>NOT(ISERROR(SEARCH("In Danger of Falling Behind Target",G76)))</formula>
    </cfRule>
    <cfRule type="containsText" dxfId="1651" priority="1625" operator="containsText" text="Not yet due">
      <formula>NOT(ISERROR(SEARCH("Not yet due",G76)))</formula>
    </cfRule>
    <cfRule type="containsText" dxfId="1650" priority="1626" operator="containsText" text="Update not Provided">
      <formula>NOT(ISERROR(SEARCH("Update not Provided",G76)))</formula>
    </cfRule>
    <cfRule type="containsText" dxfId="1649" priority="1627" operator="containsText" text="Not yet due">
      <formula>NOT(ISERROR(SEARCH("Not yet due",G76)))</formula>
    </cfRule>
    <cfRule type="containsText" dxfId="1648" priority="1628" operator="containsText" text="Completed Behind Schedule">
      <formula>NOT(ISERROR(SEARCH("Completed Behind Schedule",G76)))</formula>
    </cfRule>
    <cfRule type="containsText" dxfId="1647" priority="1629" operator="containsText" text="Off Target">
      <formula>NOT(ISERROR(SEARCH("Off Target",G76)))</formula>
    </cfRule>
    <cfRule type="containsText" dxfId="1646" priority="1630" operator="containsText" text="On Track to be Achieved">
      <formula>NOT(ISERROR(SEARCH("On Track to be Achieved",G76)))</formula>
    </cfRule>
    <cfRule type="containsText" dxfId="1645" priority="1631" operator="containsText" text="Fully Achieved">
      <formula>NOT(ISERROR(SEARCH("Fully Achieved",G76)))</formula>
    </cfRule>
    <cfRule type="containsText" dxfId="1644" priority="1632" operator="containsText" text="Not yet due">
      <formula>NOT(ISERROR(SEARCH("Not yet due",G76)))</formula>
    </cfRule>
    <cfRule type="containsText" dxfId="1643" priority="1633" operator="containsText" text="Not Yet Due">
      <formula>NOT(ISERROR(SEARCH("Not Yet Due",G76)))</formula>
    </cfRule>
    <cfRule type="containsText" dxfId="1642" priority="1634" operator="containsText" text="Deferred">
      <formula>NOT(ISERROR(SEARCH("Deferred",G76)))</formula>
    </cfRule>
    <cfRule type="containsText" dxfId="1641" priority="1635" operator="containsText" text="Deleted">
      <formula>NOT(ISERROR(SEARCH("Deleted",G76)))</formula>
    </cfRule>
    <cfRule type="containsText" dxfId="1640" priority="1636" operator="containsText" text="In Danger of Falling Behind Target">
      <formula>NOT(ISERROR(SEARCH("In Danger of Falling Behind Target",G76)))</formula>
    </cfRule>
    <cfRule type="containsText" dxfId="1639" priority="1637" operator="containsText" text="Not yet due">
      <formula>NOT(ISERROR(SEARCH("Not yet due",G76)))</formula>
    </cfRule>
    <cfRule type="containsText" dxfId="1638" priority="1638" operator="containsText" text="Completed Behind Schedule">
      <formula>NOT(ISERROR(SEARCH("Completed Behind Schedule",G76)))</formula>
    </cfRule>
    <cfRule type="containsText" dxfId="1637" priority="1639" operator="containsText" text="Off Target">
      <formula>NOT(ISERROR(SEARCH("Off Target",G76)))</formula>
    </cfRule>
    <cfRule type="containsText" dxfId="1636" priority="1640" operator="containsText" text="In Danger of Falling Behind Target">
      <formula>NOT(ISERROR(SEARCH("In Danger of Falling Behind Target",G76)))</formula>
    </cfRule>
    <cfRule type="containsText" dxfId="1635" priority="1641" operator="containsText" text="On Track to be Achieved">
      <formula>NOT(ISERROR(SEARCH("On Track to be Achieved",G76)))</formula>
    </cfRule>
    <cfRule type="containsText" dxfId="1634" priority="1642" operator="containsText" text="Fully Achieved">
      <formula>NOT(ISERROR(SEARCH("Fully Achieved",G76)))</formula>
    </cfRule>
    <cfRule type="containsText" dxfId="1633" priority="1643" operator="containsText" text="Update not Provided">
      <formula>NOT(ISERROR(SEARCH("Update not Provided",G76)))</formula>
    </cfRule>
    <cfRule type="containsText" dxfId="1632" priority="1644" operator="containsText" text="Not yet due">
      <formula>NOT(ISERROR(SEARCH("Not yet due",G76)))</formula>
    </cfRule>
    <cfRule type="containsText" dxfId="1631" priority="1645" operator="containsText" text="Completed Behind Schedule">
      <formula>NOT(ISERROR(SEARCH("Completed Behind Schedule",G76)))</formula>
    </cfRule>
    <cfRule type="containsText" dxfId="1630" priority="1646" operator="containsText" text="Off Target">
      <formula>NOT(ISERROR(SEARCH("Off Target",G76)))</formula>
    </cfRule>
    <cfRule type="containsText" dxfId="1629" priority="1647" operator="containsText" text="In Danger of Falling Behind Target">
      <formula>NOT(ISERROR(SEARCH("In Danger of Falling Behind Target",G76)))</formula>
    </cfRule>
    <cfRule type="containsText" dxfId="1628" priority="1648" operator="containsText" text="On Track to be Achieved">
      <formula>NOT(ISERROR(SEARCH("On Track to be Achieved",G76)))</formula>
    </cfRule>
    <cfRule type="containsText" dxfId="1627" priority="1649" operator="containsText" text="Fully Achieved">
      <formula>NOT(ISERROR(SEARCH("Fully Achieved",G76)))</formula>
    </cfRule>
    <cfRule type="containsText" dxfId="1626" priority="1650" operator="containsText" text="Fully Achieved">
      <formula>NOT(ISERROR(SEARCH("Fully Achieved",G76)))</formula>
    </cfRule>
    <cfRule type="containsText" dxfId="1625" priority="1651" operator="containsText" text="Fully Achieved">
      <formula>NOT(ISERROR(SEARCH("Fully Achieved",G76)))</formula>
    </cfRule>
    <cfRule type="containsText" dxfId="1624" priority="1652" operator="containsText" text="Deferred">
      <formula>NOT(ISERROR(SEARCH("Deferred",G76)))</formula>
    </cfRule>
    <cfRule type="containsText" dxfId="1623" priority="1653" operator="containsText" text="Deleted">
      <formula>NOT(ISERROR(SEARCH("Deleted",G76)))</formula>
    </cfRule>
    <cfRule type="containsText" dxfId="1622" priority="1654" operator="containsText" text="In Danger of Falling Behind Target">
      <formula>NOT(ISERROR(SEARCH("In Danger of Falling Behind Target",G76)))</formula>
    </cfRule>
    <cfRule type="containsText" dxfId="1621" priority="1655" operator="containsText" text="Not yet due">
      <formula>NOT(ISERROR(SEARCH("Not yet due",G76)))</formula>
    </cfRule>
    <cfRule type="containsText" dxfId="1620" priority="1656" operator="containsText" text="Update not Provided">
      <formula>NOT(ISERROR(SEARCH("Update not Provided",G76)))</formula>
    </cfRule>
  </conditionalFormatting>
  <conditionalFormatting sqref="G77:G80">
    <cfRule type="containsText" dxfId="1619" priority="1585" operator="containsText" text="On track to be achieved">
      <formula>NOT(ISERROR(SEARCH("On track to be achieved",G77)))</formula>
    </cfRule>
    <cfRule type="containsText" dxfId="1618" priority="1586" operator="containsText" text="Deferred">
      <formula>NOT(ISERROR(SEARCH("Deferred",G77)))</formula>
    </cfRule>
    <cfRule type="containsText" dxfId="1617" priority="1587" operator="containsText" text="Deleted">
      <formula>NOT(ISERROR(SEARCH("Deleted",G77)))</formula>
    </cfRule>
    <cfRule type="containsText" dxfId="1616" priority="1588" operator="containsText" text="In Danger of Falling Behind Target">
      <formula>NOT(ISERROR(SEARCH("In Danger of Falling Behind Target",G77)))</formula>
    </cfRule>
    <cfRule type="containsText" dxfId="1615" priority="1589" operator="containsText" text="Not yet due">
      <formula>NOT(ISERROR(SEARCH("Not yet due",G77)))</formula>
    </cfRule>
    <cfRule type="containsText" dxfId="1614" priority="1590" operator="containsText" text="Update not Provided">
      <formula>NOT(ISERROR(SEARCH("Update not Provided",G77)))</formula>
    </cfRule>
    <cfRule type="containsText" dxfId="1613" priority="1591" operator="containsText" text="Not yet due">
      <formula>NOT(ISERROR(SEARCH("Not yet due",G77)))</formula>
    </cfRule>
    <cfRule type="containsText" dxfId="1612" priority="1592" operator="containsText" text="Completed Behind Schedule">
      <formula>NOT(ISERROR(SEARCH("Completed Behind Schedule",G77)))</formula>
    </cfRule>
    <cfRule type="containsText" dxfId="1611" priority="1593" operator="containsText" text="Off Target">
      <formula>NOT(ISERROR(SEARCH("Off Target",G77)))</formula>
    </cfRule>
    <cfRule type="containsText" dxfId="1610" priority="1594" operator="containsText" text="On Track to be Achieved">
      <formula>NOT(ISERROR(SEARCH("On Track to be Achieved",G77)))</formula>
    </cfRule>
    <cfRule type="containsText" dxfId="1609" priority="1595" operator="containsText" text="Fully Achieved">
      <formula>NOT(ISERROR(SEARCH("Fully Achieved",G77)))</formula>
    </cfRule>
    <cfRule type="containsText" dxfId="1608" priority="1596" operator="containsText" text="Not yet due">
      <formula>NOT(ISERROR(SEARCH("Not yet due",G77)))</formula>
    </cfRule>
    <cfRule type="containsText" dxfId="1607" priority="1597" operator="containsText" text="Not Yet Due">
      <formula>NOT(ISERROR(SEARCH("Not Yet Due",G77)))</formula>
    </cfRule>
    <cfRule type="containsText" dxfId="1606" priority="1598" operator="containsText" text="Deferred">
      <formula>NOT(ISERROR(SEARCH("Deferred",G77)))</formula>
    </cfRule>
    <cfRule type="containsText" dxfId="1605" priority="1599" operator="containsText" text="Deleted">
      <formula>NOT(ISERROR(SEARCH("Deleted",G77)))</formula>
    </cfRule>
    <cfRule type="containsText" dxfId="1604" priority="1600" operator="containsText" text="In Danger of Falling Behind Target">
      <formula>NOT(ISERROR(SEARCH("In Danger of Falling Behind Target",G77)))</formula>
    </cfRule>
    <cfRule type="containsText" dxfId="1603" priority="1601" operator="containsText" text="Not yet due">
      <formula>NOT(ISERROR(SEARCH("Not yet due",G77)))</formula>
    </cfRule>
    <cfRule type="containsText" dxfId="1602" priority="1602" operator="containsText" text="Completed Behind Schedule">
      <formula>NOT(ISERROR(SEARCH("Completed Behind Schedule",G77)))</formula>
    </cfRule>
    <cfRule type="containsText" dxfId="1601" priority="1603" operator="containsText" text="Off Target">
      <formula>NOT(ISERROR(SEARCH("Off Target",G77)))</formula>
    </cfRule>
    <cfRule type="containsText" dxfId="1600" priority="1604" operator="containsText" text="In Danger of Falling Behind Target">
      <formula>NOT(ISERROR(SEARCH("In Danger of Falling Behind Target",G77)))</formula>
    </cfRule>
    <cfRule type="containsText" dxfId="1599" priority="1605" operator="containsText" text="On Track to be Achieved">
      <formula>NOT(ISERROR(SEARCH("On Track to be Achieved",G77)))</formula>
    </cfRule>
    <cfRule type="containsText" dxfId="1598" priority="1606" operator="containsText" text="Fully Achieved">
      <formula>NOT(ISERROR(SEARCH("Fully Achieved",G77)))</formula>
    </cfRule>
    <cfRule type="containsText" dxfId="1597" priority="1607" operator="containsText" text="Update not Provided">
      <formula>NOT(ISERROR(SEARCH("Update not Provided",G77)))</formula>
    </cfRule>
    <cfRule type="containsText" dxfId="1596" priority="1608" operator="containsText" text="Not yet due">
      <formula>NOT(ISERROR(SEARCH("Not yet due",G77)))</formula>
    </cfRule>
    <cfRule type="containsText" dxfId="1595" priority="1609" operator="containsText" text="Completed Behind Schedule">
      <formula>NOT(ISERROR(SEARCH("Completed Behind Schedule",G77)))</formula>
    </cfRule>
    <cfRule type="containsText" dxfId="1594" priority="1610" operator="containsText" text="Off Target">
      <formula>NOT(ISERROR(SEARCH("Off Target",G77)))</formula>
    </cfRule>
    <cfRule type="containsText" dxfId="1593" priority="1611" operator="containsText" text="In Danger of Falling Behind Target">
      <formula>NOT(ISERROR(SEARCH("In Danger of Falling Behind Target",G77)))</formula>
    </cfRule>
    <cfRule type="containsText" dxfId="1592" priority="1612" operator="containsText" text="On Track to be Achieved">
      <formula>NOT(ISERROR(SEARCH("On Track to be Achieved",G77)))</formula>
    </cfRule>
    <cfRule type="containsText" dxfId="1591" priority="1613" operator="containsText" text="Fully Achieved">
      <formula>NOT(ISERROR(SEARCH("Fully Achieved",G77)))</formula>
    </cfRule>
    <cfRule type="containsText" dxfId="1590" priority="1614" operator="containsText" text="Fully Achieved">
      <formula>NOT(ISERROR(SEARCH("Fully Achieved",G77)))</formula>
    </cfRule>
    <cfRule type="containsText" dxfId="1589" priority="1615" operator="containsText" text="Fully Achieved">
      <formula>NOT(ISERROR(SEARCH("Fully Achieved",G77)))</formula>
    </cfRule>
    <cfRule type="containsText" dxfId="1588" priority="1616" operator="containsText" text="Deferred">
      <formula>NOT(ISERROR(SEARCH("Deferred",G77)))</formula>
    </cfRule>
    <cfRule type="containsText" dxfId="1587" priority="1617" operator="containsText" text="Deleted">
      <formula>NOT(ISERROR(SEARCH("Deleted",G77)))</formula>
    </cfRule>
    <cfRule type="containsText" dxfId="1586" priority="1618" operator="containsText" text="In Danger of Falling Behind Target">
      <formula>NOT(ISERROR(SEARCH("In Danger of Falling Behind Target",G77)))</formula>
    </cfRule>
    <cfRule type="containsText" dxfId="1585" priority="1619" operator="containsText" text="Not yet due">
      <formula>NOT(ISERROR(SEARCH("Not yet due",G77)))</formula>
    </cfRule>
    <cfRule type="containsText" dxfId="1584" priority="1620" operator="containsText" text="Update not Provided">
      <formula>NOT(ISERROR(SEARCH("Update not Provided",G77)))</formula>
    </cfRule>
  </conditionalFormatting>
  <conditionalFormatting sqref="G82:G85">
    <cfRule type="containsText" dxfId="1583" priority="1549" operator="containsText" text="On track to be achieved">
      <formula>NOT(ISERROR(SEARCH("On track to be achieved",G82)))</formula>
    </cfRule>
    <cfRule type="containsText" dxfId="1582" priority="1550" operator="containsText" text="Deferred">
      <formula>NOT(ISERROR(SEARCH("Deferred",G82)))</formula>
    </cfRule>
    <cfRule type="containsText" dxfId="1581" priority="1551" operator="containsText" text="Deleted">
      <formula>NOT(ISERROR(SEARCH("Deleted",G82)))</formula>
    </cfRule>
    <cfRule type="containsText" dxfId="1580" priority="1552" operator="containsText" text="In Danger of Falling Behind Target">
      <formula>NOT(ISERROR(SEARCH("In Danger of Falling Behind Target",G82)))</formula>
    </cfRule>
    <cfRule type="containsText" dxfId="1579" priority="1553" operator="containsText" text="Not yet due">
      <formula>NOT(ISERROR(SEARCH("Not yet due",G82)))</formula>
    </cfRule>
    <cfRule type="containsText" dxfId="1578" priority="1554" operator="containsText" text="Update not Provided">
      <formula>NOT(ISERROR(SEARCH("Update not Provided",G82)))</formula>
    </cfRule>
    <cfRule type="containsText" dxfId="1577" priority="1555" operator="containsText" text="Not yet due">
      <formula>NOT(ISERROR(SEARCH("Not yet due",G82)))</formula>
    </cfRule>
    <cfRule type="containsText" dxfId="1576" priority="1556" operator="containsText" text="Completed Behind Schedule">
      <formula>NOT(ISERROR(SEARCH("Completed Behind Schedule",G82)))</formula>
    </cfRule>
    <cfRule type="containsText" dxfId="1575" priority="1557" operator="containsText" text="Off Target">
      <formula>NOT(ISERROR(SEARCH("Off Target",G82)))</formula>
    </cfRule>
    <cfRule type="containsText" dxfId="1574" priority="1558" operator="containsText" text="On Track to be Achieved">
      <formula>NOT(ISERROR(SEARCH("On Track to be Achieved",G82)))</formula>
    </cfRule>
    <cfRule type="containsText" dxfId="1573" priority="1559" operator="containsText" text="Fully Achieved">
      <formula>NOT(ISERROR(SEARCH("Fully Achieved",G82)))</formula>
    </cfRule>
    <cfRule type="containsText" dxfId="1572" priority="1560" operator="containsText" text="Not yet due">
      <formula>NOT(ISERROR(SEARCH("Not yet due",G82)))</formula>
    </cfRule>
    <cfRule type="containsText" dxfId="1571" priority="1561" operator="containsText" text="Not Yet Due">
      <formula>NOT(ISERROR(SEARCH("Not Yet Due",G82)))</formula>
    </cfRule>
    <cfRule type="containsText" dxfId="1570" priority="1562" operator="containsText" text="Deferred">
      <formula>NOT(ISERROR(SEARCH("Deferred",G82)))</formula>
    </cfRule>
    <cfRule type="containsText" dxfId="1569" priority="1563" operator="containsText" text="Deleted">
      <formula>NOT(ISERROR(SEARCH("Deleted",G82)))</formula>
    </cfRule>
    <cfRule type="containsText" dxfId="1568" priority="1564" operator="containsText" text="In Danger of Falling Behind Target">
      <formula>NOT(ISERROR(SEARCH("In Danger of Falling Behind Target",G82)))</formula>
    </cfRule>
    <cfRule type="containsText" dxfId="1567" priority="1565" operator="containsText" text="Not yet due">
      <formula>NOT(ISERROR(SEARCH("Not yet due",G82)))</formula>
    </cfRule>
    <cfRule type="containsText" dxfId="1566" priority="1566" operator="containsText" text="Completed Behind Schedule">
      <formula>NOT(ISERROR(SEARCH("Completed Behind Schedule",G82)))</formula>
    </cfRule>
    <cfRule type="containsText" dxfId="1565" priority="1567" operator="containsText" text="Off Target">
      <formula>NOT(ISERROR(SEARCH("Off Target",G82)))</formula>
    </cfRule>
    <cfRule type="containsText" dxfId="1564" priority="1568" operator="containsText" text="In Danger of Falling Behind Target">
      <formula>NOT(ISERROR(SEARCH("In Danger of Falling Behind Target",G82)))</formula>
    </cfRule>
    <cfRule type="containsText" dxfId="1563" priority="1569" operator="containsText" text="On Track to be Achieved">
      <formula>NOT(ISERROR(SEARCH("On Track to be Achieved",G82)))</formula>
    </cfRule>
    <cfRule type="containsText" dxfId="1562" priority="1570" operator="containsText" text="Fully Achieved">
      <formula>NOT(ISERROR(SEARCH("Fully Achieved",G82)))</formula>
    </cfRule>
    <cfRule type="containsText" dxfId="1561" priority="1571" operator="containsText" text="Update not Provided">
      <formula>NOT(ISERROR(SEARCH("Update not Provided",G82)))</formula>
    </cfRule>
    <cfRule type="containsText" dxfId="1560" priority="1572" operator="containsText" text="Not yet due">
      <formula>NOT(ISERROR(SEARCH("Not yet due",G82)))</formula>
    </cfRule>
    <cfRule type="containsText" dxfId="1559" priority="1573" operator="containsText" text="Completed Behind Schedule">
      <formula>NOT(ISERROR(SEARCH("Completed Behind Schedule",G82)))</formula>
    </cfRule>
    <cfRule type="containsText" dxfId="1558" priority="1574" operator="containsText" text="Off Target">
      <formula>NOT(ISERROR(SEARCH("Off Target",G82)))</formula>
    </cfRule>
    <cfRule type="containsText" dxfId="1557" priority="1575" operator="containsText" text="In Danger of Falling Behind Target">
      <formula>NOT(ISERROR(SEARCH("In Danger of Falling Behind Target",G82)))</formula>
    </cfRule>
    <cfRule type="containsText" dxfId="1556" priority="1576" operator="containsText" text="On Track to be Achieved">
      <formula>NOT(ISERROR(SEARCH("On Track to be Achieved",G82)))</formula>
    </cfRule>
    <cfRule type="containsText" dxfId="1555" priority="1577" operator="containsText" text="Fully Achieved">
      <formula>NOT(ISERROR(SEARCH("Fully Achieved",G82)))</formula>
    </cfRule>
    <cfRule type="containsText" dxfId="1554" priority="1578" operator="containsText" text="Fully Achieved">
      <formula>NOT(ISERROR(SEARCH("Fully Achieved",G82)))</formula>
    </cfRule>
    <cfRule type="containsText" dxfId="1553" priority="1579" operator="containsText" text="Fully Achieved">
      <formula>NOT(ISERROR(SEARCH("Fully Achieved",G82)))</formula>
    </cfRule>
    <cfRule type="containsText" dxfId="1552" priority="1580" operator="containsText" text="Deferred">
      <formula>NOT(ISERROR(SEARCH("Deferred",G82)))</formula>
    </cfRule>
    <cfRule type="containsText" dxfId="1551" priority="1581" operator="containsText" text="Deleted">
      <formula>NOT(ISERROR(SEARCH("Deleted",G82)))</formula>
    </cfRule>
    <cfRule type="containsText" dxfId="1550" priority="1582" operator="containsText" text="In Danger of Falling Behind Target">
      <formula>NOT(ISERROR(SEARCH("In Danger of Falling Behind Target",G82)))</formula>
    </cfRule>
    <cfRule type="containsText" dxfId="1549" priority="1583" operator="containsText" text="Not yet due">
      <formula>NOT(ISERROR(SEARCH("Not yet due",G82)))</formula>
    </cfRule>
    <cfRule type="containsText" dxfId="1548" priority="1584" operator="containsText" text="Update not Provided">
      <formula>NOT(ISERROR(SEARCH("Update not Provided",G82)))</formula>
    </cfRule>
  </conditionalFormatting>
  <conditionalFormatting sqref="G87:G88">
    <cfRule type="containsText" dxfId="1547" priority="1513" operator="containsText" text="On track to be achieved">
      <formula>NOT(ISERROR(SEARCH("On track to be achieved",G87)))</formula>
    </cfRule>
    <cfRule type="containsText" dxfId="1546" priority="1514" operator="containsText" text="Deferred">
      <formula>NOT(ISERROR(SEARCH("Deferred",G87)))</formula>
    </cfRule>
    <cfRule type="containsText" dxfId="1545" priority="1515" operator="containsText" text="Deleted">
      <formula>NOT(ISERROR(SEARCH("Deleted",G87)))</formula>
    </cfRule>
    <cfRule type="containsText" dxfId="1544" priority="1516" operator="containsText" text="In Danger of Falling Behind Target">
      <formula>NOT(ISERROR(SEARCH("In Danger of Falling Behind Target",G87)))</formula>
    </cfRule>
    <cfRule type="containsText" dxfId="1543" priority="1517" operator="containsText" text="Not yet due">
      <formula>NOT(ISERROR(SEARCH("Not yet due",G87)))</formula>
    </cfRule>
    <cfRule type="containsText" dxfId="1542" priority="1518" operator="containsText" text="Update not Provided">
      <formula>NOT(ISERROR(SEARCH("Update not Provided",G87)))</formula>
    </cfRule>
    <cfRule type="containsText" dxfId="1541" priority="1519" operator="containsText" text="Not yet due">
      <formula>NOT(ISERROR(SEARCH("Not yet due",G87)))</formula>
    </cfRule>
    <cfRule type="containsText" dxfId="1540" priority="1520" operator="containsText" text="Completed Behind Schedule">
      <formula>NOT(ISERROR(SEARCH("Completed Behind Schedule",G87)))</formula>
    </cfRule>
    <cfRule type="containsText" dxfId="1539" priority="1521" operator="containsText" text="Off Target">
      <formula>NOT(ISERROR(SEARCH("Off Target",G87)))</formula>
    </cfRule>
    <cfRule type="containsText" dxfId="1538" priority="1522" operator="containsText" text="On Track to be Achieved">
      <formula>NOT(ISERROR(SEARCH("On Track to be Achieved",G87)))</formula>
    </cfRule>
    <cfRule type="containsText" dxfId="1537" priority="1523" operator="containsText" text="Fully Achieved">
      <formula>NOT(ISERROR(SEARCH("Fully Achieved",G87)))</formula>
    </cfRule>
    <cfRule type="containsText" dxfId="1536" priority="1524" operator="containsText" text="Not yet due">
      <formula>NOT(ISERROR(SEARCH("Not yet due",G87)))</formula>
    </cfRule>
    <cfRule type="containsText" dxfId="1535" priority="1525" operator="containsText" text="Not Yet Due">
      <formula>NOT(ISERROR(SEARCH("Not Yet Due",G87)))</formula>
    </cfRule>
    <cfRule type="containsText" dxfId="1534" priority="1526" operator="containsText" text="Deferred">
      <formula>NOT(ISERROR(SEARCH("Deferred",G87)))</formula>
    </cfRule>
    <cfRule type="containsText" dxfId="1533" priority="1527" operator="containsText" text="Deleted">
      <formula>NOT(ISERROR(SEARCH("Deleted",G87)))</formula>
    </cfRule>
    <cfRule type="containsText" dxfId="1532" priority="1528" operator="containsText" text="In Danger of Falling Behind Target">
      <formula>NOT(ISERROR(SEARCH("In Danger of Falling Behind Target",G87)))</formula>
    </cfRule>
    <cfRule type="containsText" dxfId="1531" priority="1529" operator="containsText" text="Not yet due">
      <formula>NOT(ISERROR(SEARCH("Not yet due",G87)))</formula>
    </cfRule>
    <cfRule type="containsText" dxfId="1530" priority="1530" operator="containsText" text="Completed Behind Schedule">
      <formula>NOT(ISERROR(SEARCH("Completed Behind Schedule",G87)))</formula>
    </cfRule>
    <cfRule type="containsText" dxfId="1529" priority="1531" operator="containsText" text="Off Target">
      <formula>NOT(ISERROR(SEARCH("Off Target",G87)))</formula>
    </cfRule>
    <cfRule type="containsText" dxfId="1528" priority="1532" operator="containsText" text="In Danger of Falling Behind Target">
      <formula>NOT(ISERROR(SEARCH("In Danger of Falling Behind Target",G87)))</formula>
    </cfRule>
    <cfRule type="containsText" dxfId="1527" priority="1533" operator="containsText" text="On Track to be Achieved">
      <formula>NOT(ISERROR(SEARCH("On Track to be Achieved",G87)))</formula>
    </cfRule>
    <cfRule type="containsText" dxfId="1526" priority="1534" operator="containsText" text="Fully Achieved">
      <formula>NOT(ISERROR(SEARCH("Fully Achieved",G87)))</formula>
    </cfRule>
    <cfRule type="containsText" dxfId="1525" priority="1535" operator="containsText" text="Update not Provided">
      <formula>NOT(ISERROR(SEARCH("Update not Provided",G87)))</formula>
    </cfRule>
    <cfRule type="containsText" dxfId="1524" priority="1536" operator="containsText" text="Not yet due">
      <formula>NOT(ISERROR(SEARCH("Not yet due",G87)))</formula>
    </cfRule>
    <cfRule type="containsText" dxfId="1523" priority="1537" operator="containsText" text="Completed Behind Schedule">
      <formula>NOT(ISERROR(SEARCH("Completed Behind Schedule",G87)))</formula>
    </cfRule>
    <cfRule type="containsText" dxfId="1522" priority="1538" operator="containsText" text="Off Target">
      <formula>NOT(ISERROR(SEARCH("Off Target",G87)))</formula>
    </cfRule>
    <cfRule type="containsText" dxfId="1521" priority="1539" operator="containsText" text="In Danger of Falling Behind Target">
      <formula>NOT(ISERROR(SEARCH("In Danger of Falling Behind Target",G87)))</formula>
    </cfRule>
    <cfRule type="containsText" dxfId="1520" priority="1540" operator="containsText" text="On Track to be Achieved">
      <formula>NOT(ISERROR(SEARCH("On Track to be Achieved",G87)))</formula>
    </cfRule>
    <cfRule type="containsText" dxfId="1519" priority="1541" operator="containsText" text="Fully Achieved">
      <formula>NOT(ISERROR(SEARCH("Fully Achieved",G87)))</formula>
    </cfRule>
    <cfRule type="containsText" dxfId="1518" priority="1542" operator="containsText" text="Fully Achieved">
      <formula>NOT(ISERROR(SEARCH("Fully Achieved",G87)))</formula>
    </cfRule>
    <cfRule type="containsText" dxfId="1517" priority="1543" operator="containsText" text="Fully Achieved">
      <formula>NOT(ISERROR(SEARCH("Fully Achieved",G87)))</formula>
    </cfRule>
    <cfRule type="containsText" dxfId="1516" priority="1544" operator="containsText" text="Deferred">
      <formula>NOT(ISERROR(SEARCH("Deferred",G87)))</formula>
    </cfRule>
    <cfRule type="containsText" dxfId="1515" priority="1545" operator="containsText" text="Deleted">
      <formula>NOT(ISERROR(SEARCH("Deleted",G87)))</formula>
    </cfRule>
    <cfRule type="containsText" dxfId="1514" priority="1546" operator="containsText" text="In Danger of Falling Behind Target">
      <formula>NOT(ISERROR(SEARCH("In Danger of Falling Behind Target",G87)))</formula>
    </cfRule>
    <cfRule type="containsText" dxfId="1513" priority="1547" operator="containsText" text="Not yet due">
      <formula>NOT(ISERROR(SEARCH("Not yet due",G87)))</formula>
    </cfRule>
    <cfRule type="containsText" dxfId="1512" priority="1548" operator="containsText" text="Update not Provided">
      <formula>NOT(ISERROR(SEARCH("Update not Provided",G87)))</formula>
    </cfRule>
  </conditionalFormatting>
  <conditionalFormatting sqref="G89">
    <cfRule type="containsText" dxfId="1511" priority="1477" operator="containsText" text="On track to be achieved">
      <formula>NOT(ISERROR(SEARCH("On track to be achieved",G89)))</formula>
    </cfRule>
    <cfRule type="containsText" dxfId="1510" priority="1478" operator="containsText" text="Deferred">
      <formula>NOT(ISERROR(SEARCH("Deferred",G89)))</formula>
    </cfRule>
    <cfRule type="containsText" dxfId="1509" priority="1479" operator="containsText" text="Deleted">
      <formula>NOT(ISERROR(SEARCH("Deleted",G89)))</formula>
    </cfRule>
    <cfRule type="containsText" dxfId="1508" priority="1480" operator="containsText" text="In Danger of Falling Behind Target">
      <formula>NOT(ISERROR(SEARCH("In Danger of Falling Behind Target",G89)))</formula>
    </cfRule>
    <cfRule type="containsText" dxfId="1507" priority="1481" operator="containsText" text="Not yet due">
      <formula>NOT(ISERROR(SEARCH("Not yet due",G89)))</formula>
    </cfRule>
    <cfRule type="containsText" dxfId="1506" priority="1482" operator="containsText" text="Update not Provided">
      <formula>NOT(ISERROR(SEARCH("Update not Provided",G89)))</formula>
    </cfRule>
    <cfRule type="containsText" dxfId="1505" priority="1483" operator="containsText" text="Not yet due">
      <formula>NOT(ISERROR(SEARCH("Not yet due",G89)))</formula>
    </cfRule>
    <cfRule type="containsText" dxfId="1504" priority="1484" operator="containsText" text="Completed Behind Schedule">
      <formula>NOT(ISERROR(SEARCH("Completed Behind Schedule",G89)))</formula>
    </cfRule>
    <cfRule type="containsText" dxfId="1503" priority="1485" operator="containsText" text="Off Target">
      <formula>NOT(ISERROR(SEARCH("Off Target",G89)))</formula>
    </cfRule>
    <cfRule type="containsText" dxfId="1502" priority="1486" operator="containsText" text="On Track to be Achieved">
      <formula>NOT(ISERROR(SEARCH("On Track to be Achieved",G89)))</formula>
    </cfRule>
    <cfRule type="containsText" dxfId="1501" priority="1487" operator="containsText" text="Fully Achieved">
      <formula>NOT(ISERROR(SEARCH("Fully Achieved",G89)))</formula>
    </cfRule>
    <cfRule type="containsText" dxfId="1500" priority="1488" operator="containsText" text="Not yet due">
      <formula>NOT(ISERROR(SEARCH("Not yet due",G89)))</formula>
    </cfRule>
    <cfRule type="containsText" dxfId="1499" priority="1489" operator="containsText" text="Not Yet Due">
      <formula>NOT(ISERROR(SEARCH("Not Yet Due",G89)))</formula>
    </cfRule>
    <cfRule type="containsText" dxfId="1498" priority="1490" operator="containsText" text="Deferred">
      <formula>NOT(ISERROR(SEARCH("Deferred",G89)))</formula>
    </cfRule>
    <cfRule type="containsText" dxfId="1497" priority="1491" operator="containsText" text="Deleted">
      <formula>NOT(ISERROR(SEARCH("Deleted",G89)))</formula>
    </cfRule>
    <cfRule type="containsText" dxfId="1496" priority="1492" operator="containsText" text="In Danger of Falling Behind Target">
      <formula>NOT(ISERROR(SEARCH("In Danger of Falling Behind Target",G89)))</formula>
    </cfRule>
    <cfRule type="containsText" dxfId="1495" priority="1493" operator="containsText" text="Not yet due">
      <formula>NOT(ISERROR(SEARCH("Not yet due",G89)))</formula>
    </cfRule>
    <cfRule type="containsText" dxfId="1494" priority="1494" operator="containsText" text="Completed Behind Schedule">
      <formula>NOT(ISERROR(SEARCH("Completed Behind Schedule",G89)))</formula>
    </cfRule>
    <cfRule type="containsText" dxfId="1493" priority="1495" operator="containsText" text="Off Target">
      <formula>NOT(ISERROR(SEARCH("Off Target",G89)))</formula>
    </cfRule>
    <cfRule type="containsText" dxfId="1492" priority="1496" operator="containsText" text="In Danger of Falling Behind Target">
      <formula>NOT(ISERROR(SEARCH("In Danger of Falling Behind Target",G89)))</formula>
    </cfRule>
    <cfRule type="containsText" dxfId="1491" priority="1497" operator="containsText" text="On Track to be Achieved">
      <formula>NOT(ISERROR(SEARCH("On Track to be Achieved",G89)))</formula>
    </cfRule>
    <cfRule type="containsText" dxfId="1490" priority="1498" operator="containsText" text="Fully Achieved">
      <formula>NOT(ISERROR(SEARCH("Fully Achieved",G89)))</formula>
    </cfRule>
    <cfRule type="containsText" dxfId="1489" priority="1499" operator="containsText" text="Update not Provided">
      <formula>NOT(ISERROR(SEARCH("Update not Provided",G89)))</formula>
    </cfRule>
    <cfRule type="containsText" dxfId="1488" priority="1500" operator="containsText" text="Not yet due">
      <formula>NOT(ISERROR(SEARCH("Not yet due",G89)))</formula>
    </cfRule>
    <cfRule type="containsText" dxfId="1487" priority="1501" operator="containsText" text="Completed Behind Schedule">
      <formula>NOT(ISERROR(SEARCH("Completed Behind Schedule",G89)))</formula>
    </cfRule>
    <cfRule type="containsText" dxfId="1486" priority="1502" operator="containsText" text="Off Target">
      <formula>NOT(ISERROR(SEARCH("Off Target",G89)))</formula>
    </cfRule>
    <cfRule type="containsText" dxfId="1485" priority="1503" operator="containsText" text="In Danger of Falling Behind Target">
      <formula>NOT(ISERROR(SEARCH("In Danger of Falling Behind Target",G89)))</formula>
    </cfRule>
    <cfRule type="containsText" dxfId="1484" priority="1504" operator="containsText" text="On Track to be Achieved">
      <formula>NOT(ISERROR(SEARCH("On Track to be Achieved",G89)))</formula>
    </cfRule>
    <cfRule type="containsText" dxfId="1483" priority="1505" operator="containsText" text="Fully Achieved">
      <formula>NOT(ISERROR(SEARCH("Fully Achieved",G89)))</formula>
    </cfRule>
    <cfRule type="containsText" dxfId="1482" priority="1506" operator="containsText" text="Fully Achieved">
      <formula>NOT(ISERROR(SEARCH("Fully Achieved",G89)))</formula>
    </cfRule>
    <cfRule type="containsText" dxfId="1481" priority="1507" operator="containsText" text="Fully Achieved">
      <formula>NOT(ISERROR(SEARCH("Fully Achieved",G89)))</formula>
    </cfRule>
    <cfRule type="containsText" dxfId="1480" priority="1508" operator="containsText" text="Deferred">
      <formula>NOT(ISERROR(SEARCH("Deferred",G89)))</formula>
    </cfRule>
    <cfRule type="containsText" dxfId="1479" priority="1509" operator="containsText" text="Deleted">
      <formula>NOT(ISERROR(SEARCH("Deleted",G89)))</formula>
    </cfRule>
    <cfRule type="containsText" dxfId="1478" priority="1510" operator="containsText" text="In Danger of Falling Behind Target">
      <formula>NOT(ISERROR(SEARCH("In Danger of Falling Behind Target",G89)))</formula>
    </cfRule>
    <cfRule type="containsText" dxfId="1477" priority="1511" operator="containsText" text="Not yet due">
      <formula>NOT(ISERROR(SEARCH("Not yet due",G89)))</formula>
    </cfRule>
    <cfRule type="containsText" dxfId="1476" priority="1512" operator="containsText" text="Update not Provided">
      <formula>NOT(ISERROR(SEARCH("Update not Provided",G89)))</formula>
    </cfRule>
  </conditionalFormatting>
  <conditionalFormatting sqref="G89">
    <cfRule type="containsText" dxfId="1475" priority="1441" operator="containsText" text="On track to be achieved">
      <formula>NOT(ISERROR(SEARCH("On track to be achieved",G89)))</formula>
    </cfRule>
    <cfRule type="containsText" dxfId="1474" priority="1442" operator="containsText" text="Deferred">
      <formula>NOT(ISERROR(SEARCH("Deferred",G89)))</formula>
    </cfRule>
    <cfRule type="containsText" dxfId="1473" priority="1443" operator="containsText" text="Deleted">
      <formula>NOT(ISERROR(SEARCH("Deleted",G89)))</formula>
    </cfRule>
    <cfRule type="containsText" dxfId="1472" priority="1444" operator="containsText" text="In Danger of Falling Behind Target">
      <formula>NOT(ISERROR(SEARCH("In Danger of Falling Behind Target",G89)))</formula>
    </cfRule>
    <cfRule type="containsText" dxfId="1471" priority="1445" operator="containsText" text="Not yet due">
      <formula>NOT(ISERROR(SEARCH("Not yet due",G89)))</formula>
    </cfRule>
    <cfRule type="containsText" dxfId="1470" priority="1446" operator="containsText" text="Update not Provided">
      <formula>NOT(ISERROR(SEARCH("Update not Provided",G89)))</formula>
    </cfRule>
    <cfRule type="containsText" dxfId="1469" priority="1447" operator="containsText" text="Not yet due">
      <formula>NOT(ISERROR(SEARCH("Not yet due",G89)))</formula>
    </cfRule>
    <cfRule type="containsText" dxfId="1468" priority="1448" operator="containsText" text="Completed Behind Schedule">
      <formula>NOT(ISERROR(SEARCH("Completed Behind Schedule",G89)))</formula>
    </cfRule>
    <cfRule type="containsText" dxfId="1467" priority="1449" operator="containsText" text="Off Target">
      <formula>NOT(ISERROR(SEARCH("Off Target",G89)))</formula>
    </cfRule>
    <cfRule type="containsText" dxfId="1466" priority="1450" operator="containsText" text="On Track to be Achieved">
      <formula>NOT(ISERROR(SEARCH("On Track to be Achieved",G89)))</formula>
    </cfRule>
    <cfRule type="containsText" dxfId="1465" priority="1451" operator="containsText" text="Fully Achieved">
      <formula>NOT(ISERROR(SEARCH("Fully Achieved",G89)))</formula>
    </cfRule>
    <cfRule type="containsText" dxfId="1464" priority="1452" operator="containsText" text="Not yet due">
      <formula>NOT(ISERROR(SEARCH("Not yet due",G89)))</formula>
    </cfRule>
    <cfRule type="containsText" dxfId="1463" priority="1453" operator="containsText" text="Not Yet Due">
      <formula>NOT(ISERROR(SEARCH("Not Yet Due",G89)))</formula>
    </cfRule>
    <cfRule type="containsText" dxfId="1462" priority="1454" operator="containsText" text="Deferred">
      <formula>NOT(ISERROR(SEARCH("Deferred",G89)))</formula>
    </cfRule>
    <cfRule type="containsText" dxfId="1461" priority="1455" operator="containsText" text="Deleted">
      <formula>NOT(ISERROR(SEARCH("Deleted",G89)))</formula>
    </cfRule>
    <cfRule type="containsText" dxfId="1460" priority="1456" operator="containsText" text="In Danger of Falling Behind Target">
      <formula>NOT(ISERROR(SEARCH("In Danger of Falling Behind Target",G89)))</formula>
    </cfRule>
    <cfRule type="containsText" dxfId="1459" priority="1457" operator="containsText" text="Not yet due">
      <formula>NOT(ISERROR(SEARCH("Not yet due",G89)))</formula>
    </cfRule>
    <cfRule type="containsText" dxfId="1458" priority="1458" operator="containsText" text="Completed Behind Schedule">
      <formula>NOT(ISERROR(SEARCH("Completed Behind Schedule",G89)))</formula>
    </cfRule>
    <cfRule type="containsText" dxfId="1457" priority="1459" operator="containsText" text="Off Target">
      <formula>NOT(ISERROR(SEARCH("Off Target",G89)))</formula>
    </cfRule>
    <cfRule type="containsText" dxfId="1456" priority="1460" operator="containsText" text="In Danger of Falling Behind Target">
      <formula>NOT(ISERROR(SEARCH("In Danger of Falling Behind Target",G89)))</formula>
    </cfRule>
    <cfRule type="containsText" dxfId="1455" priority="1461" operator="containsText" text="On Track to be Achieved">
      <formula>NOT(ISERROR(SEARCH("On Track to be Achieved",G89)))</formula>
    </cfRule>
    <cfRule type="containsText" dxfId="1454" priority="1462" operator="containsText" text="Fully Achieved">
      <formula>NOT(ISERROR(SEARCH("Fully Achieved",G89)))</formula>
    </cfRule>
    <cfRule type="containsText" dxfId="1453" priority="1463" operator="containsText" text="Update not Provided">
      <formula>NOT(ISERROR(SEARCH("Update not Provided",G89)))</formula>
    </cfRule>
    <cfRule type="containsText" dxfId="1452" priority="1464" operator="containsText" text="Not yet due">
      <formula>NOT(ISERROR(SEARCH("Not yet due",G89)))</formula>
    </cfRule>
    <cfRule type="containsText" dxfId="1451" priority="1465" operator="containsText" text="Completed Behind Schedule">
      <formula>NOT(ISERROR(SEARCH("Completed Behind Schedule",G89)))</formula>
    </cfRule>
    <cfRule type="containsText" dxfId="1450" priority="1466" operator="containsText" text="Off Target">
      <formula>NOT(ISERROR(SEARCH("Off Target",G89)))</formula>
    </cfRule>
    <cfRule type="containsText" dxfId="1449" priority="1467" operator="containsText" text="In Danger of Falling Behind Target">
      <formula>NOT(ISERROR(SEARCH("In Danger of Falling Behind Target",G89)))</formula>
    </cfRule>
    <cfRule type="containsText" dxfId="1448" priority="1468" operator="containsText" text="On Track to be Achieved">
      <formula>NOT(ISERROR(SEARCH("On Track to be Achieved",G89)))</formula>
    </cfRule>
    <cfRule type="containsText" dxfId="1447" priority="1469" operator="containsText" text="Fully Achieved">
      <formula>NOT(ISERROR(SEARCH("Fully Achieved",G89)))</formula>
    </cfRule>
    <cfRule type="containsText" dxfId="1446" priority="1470" operator="containsText" text="Fully Achieved">
      <formula>NOT(ISERROR(SEARCH("Fully Achieved",G89)))</formula>
    </cfRule>
    <cfRule type="containsText" dxfId="1445" priority="1471" operator="containsText" text="Fully Achieved">
      <formula>NOT(ISERROR(SEARCH("Fully Achieved",G89)))</formula>
    </cfRule>
    <cfRule type="containsText" dxfId="1444" priority="1472" operator="containsText" text="Deferred">
      <formula>NOT(ISERROR(SEARCH("Deferred",G89)))</formula>
    </cfRule>
    <cfRule type="containsText" dxfId="1443" priority="1473" operator="containsText" text="Deleted">
      <formula>NOT(ISERROR(SEARCH("Deleted",G89)))</formula>
    </cfRule>
    <cfRule type="containsText" dxfId="1442" priority="1474" operator="containsText" text="In Danger of Falling Behind Target">
      <formula>NOT(ISERROR(SEARCH("In Danger of Falling Behind Target",G89)))</formula>
    </cfRule>
    <cfRule type="containsText" dxfId="1441" priority="1475" operator="containsText" text="Not yet due">
      <formula>NOT(ISERROR(SEARCH("Not yet due",G89)))</formula>
    </cfRule>
    <cfRule type="containsText" dxfId="1440" priority="1476" operator="containsText" text="Update not Provided">
      <formula>NOT(ISERROR(SEARCH("Update not Provided",G89)))</formula>
    </cfRule>
  </conditionalFormatting>
  <conditionalFormatting sqref="G90:G100">
    <cfRule type="containsText" dxfId="1439" priority="1405" operator="containsText" text="On track to be achieved">
      <formula>NOT(ISERROR(SEARCH("On track to be achieved",G90)))</formula>
    </cfRule>
    <cfRule type="containsText" dxfId="1438" priority="1406" operator="containsText" text="Deferred">
      <formula>NOT(ISERROR(SEARCH("Deferred",G90)))</formula>
    </cfRule>
    <cfRule type="containsText" dxfId="1437" priority="1407" operator="containsText" text="Deleted">
      <formula>NOT(ISERROR(SEARCH("Deleted",G90)))</formula>
    </cfRule>
    <cfRule type="containsText" dxfId="1436" priority="1408" operator="containsText" text="In Danger of Falling Behind Target">
      <formula>NOT(ISERROR(SEARCH("In Danger of Falling Behind Target",G90)))</formula>
    </cfRule>
    <cfRule type="containsText" dxfId="1435" priority="1409" operator="containsText" text="Not yet due">
      <formula>NOT(ISERROR(SEARCH("Not yet due",G90)))</formula>
    </cfRule>
    <cfRule type="containsText" dxfId="1434" priority="1410" operator="containsText" text="Update not Provided">
      <formula>NOT(ISERROR(SEARCH("Update not Provided",G90)))</formula>
    </cfRule>
    <cfRule type="containsText" dxfId="1433" priority="1411" operator="containsText" text="Not yet due">
      <formula>NOT(ISERROR(SEARCH("Not yet due",G90)))</formula>
    </cfRule>
    <cfRule type="containsText" dxfId="1432" priority="1412" operator="containsText" text="Completed Behind Schedule">
      <formula>NOT(ISERROR(SEARCH("Completed Behind Schedule",G90)))</formula>
    </cfRule>
    <cfRule type="containsText" dxfId="1431" priority="1413" operator="containsText" text="Off Target">
      <formula>NOT(ISERROR(SEARCH("Off Target",G90)))</formula>
    </cfRule>
    <cfRule type="containsText" dxfId="1430" priority="1414" operator="containsText" text="On Track to be Achieved">
      <formula>NOT(ISERROR(SEARCH("On Track to be Achieved",G90)))</formula>
    </cfRule>
    <cfRule type="containsText" dxfId="1429" priority="1415" operator="containsText" text="Fully Achieved">
      <formula>NOT(ISERROR(SEARCH("Fully Achieved",G90)))</formula>
    </cfRule>
    <cfRule type="containsText" dxfId="1428" priority="1416" operator="containsText" text="Not yet due">
      <formula>NOT(ISERROR(SEARCH("Not yet due",G90)))</formula>
    </cfRule>
    <cfRule type="containsText" dxfId="1427" priority="1417" operator="containsText" text="Not Yet Due">
      <formula>NOT(ISERROR(SEARCH("Not Yet Due",G90)))</formula>
    </cfRule>
    <cfRule type="containsText" dxfId="1426" priority="1418" operator="containsText" text="Deferred">
      <formula>NOT(ISERROR(SEARCH("Deferred",G90)))</formula>
    </cfRule>
    <cfRule type="containsText" dxfId="1425" priority="1419" operator="containsText" text="Deleted">
      <formula>NOT(ISERROR(SEARCH("Deleted",G90)))</formula>
    </cfRule>
    <cfRule type="containsText" dxfId="1424" priority="1420" operator="containsText" text="In Danger of Falling Behind Target">
      <formula>NOT(ISERROR(SEARCH("In Danger of Falling Behind Target",G90)))</formula>
    </cfRule>
    <cfRule type="containsText" dxfId="1423" priority="1421" operator="containsText" text="Not yet due">
      <formula>NOT(ISERROR(SEARCH("Not yet due",G90)))</formula>
    </cfRule>
    <cfRule type="containsText" dxfId="1422" priority="1422" operator="containsText" text="Completed Behind Schedule">
      <formula>NOT(ISERROR(SEARCH("Completed Behind Schedule",G90)))</formula>
    </cfRule>
    <cfRule type="containsText" dxfId="1421" priority="1423" operator="containsText" text="Off Target">
      <formula>NOT(ISERROR(SEARCH("Off Target",G90)))</formula>
    </cfRule>
    <cfRule type="containsText" dxfId="1420" priority="1424" operator="containsText" text="In Danger of Falling Behind Target">
      <formula>NOT(ISERROR(SEARCH("In Danger of Falling Behind Target",G90)))</formula>
    </cfRule>
    <cfRule type="containsText" dxfId="1419" priority="1425" operator="containsText" text="On Track to be Achieved">
      <formula>NOT(ISERROR(SEARCH("On Track to be Achieved",G90)))</formula>
    </cfRule>
    <cfRule type="containsText" dxfId="1418" priority="1426" operator="containsText" text="Fully Achieved">
      <formula>NOT(ISERROR(SEARCH("Fully Achieved",G90)))</formula>
    </cfRule>
    <cfRule type="containsText" dxfId="1417" priority="1427" operator="containsText" text="Update not Provided">
      <formula>NOT(ISERROR(SEARCH("Update not Provided",G90)))</formula>
    </cfRule>
    <cfRule type="containsText" dxfId="1416" priority="1428" operator="containsText" text="Not yet due">
      <formula>NOT(ISERROR(SEARCH("Not yet due",G90)))</formula>
    </cfRule>
    <cfRule type="containsText" dxfId="1415" priority="1429" operator="containsText" text="Completed Behind Schedule">
      <formula>NOT(ISERROR(SEARCH("Completed Behind Schedule",G90)))</formula>
    </cfRule>
    <cfRule type="containsText" dxfId="1414" priority="1430" operator="containsText" text="Off Target">
      <formula>NOT(ISERROR(SEARCH("Off Target",G90)))</formula>
    </cfRule>
    <cfRule type="containsText" dxfId="1413" priority="1431" operator="containsText" text="In Danger of Falling Behind Target">
      <formula>NOT(ISERROR(SEARCH("In Danger of Falling Behind Target",G90)))</formula>
    </cfRule>
    <cfRule type="containsText" dxfId="1412" priority="1432" operator="containsText" text="On Track to be Achieved">
      <formula>NOT(ISERROR(SEARCH("On Track to be Achieved",G90)))</formula>
    </cfRule>
    <cfRule type="containsText" dxfId="1411" priority="1433" operator="containsText" text="Fully Achieved">
      <formula>NOT(ISERROR(SEARCH("Fully Achieved",G90)))</formula>
    </cfRule>
    <cfRule type="containsText" dxfId="1410" priority="1434" operator="containsText" text="Fully Achieved">
      <formula>NOT(ISERROR(SEARCH("Fully Achieved",G90)))</formula>
    </cfRule>
    <cfRule type="containsText" dxfId="1409" priority="1435" operator="containsText" text="Fully Achieved">
      <formula>NOT(ISERROR(SEARCH("Fully Achieved",G90)))</formula>
    </cfRule>
    <cfRule type="containsText" dxfId="1408" priority="1436" operator="containsText" text="Deferred">
      <formula>NOT(ISERROR(SEARCH("Deferred",G90)))</formula>
    </cfRule>
    <cfRule type="containsText" dxfId="1407" priority="1437" operator="containsText" text="Deleted">
      <formula>NOT(ISERROR(SEARCH("Deleted",G90)))</formula>
    </cfRule>
    <cfRule type="containsText" dxfId="1406" priority="1438" operator="containsText" text="In Danger of Falling Behind Target">
      <formula>NOT(ISERROR(SEARCH("In Danger of Falling Behind Target",G90)))</formula>
    </cfRule>
    <cfRule type="containsText" dxfId="1405" priority="1439" operator="containsText" text="Not yet due">
      <formula>NOT(ISERROR(SEARCH("Not yet due",G90)))</formula>
    </cfRule>
    <cfRule type="containsText" dxfId="1404" priority="1440" operator="containsText" text="Update not Provided">
      <formula>NOT(ISERROR(SEARCH("Update not Provided",G90)))</formula>
    </cfRule>
  </conditionalFormatting>
  <conditionalFormatting sqref="G101">
    <cfRule type="containsText" dxfId="1403" priority="1369" operator="containsText" text="On track to be achieved">
      <formula>NOT(ISERROR(SEARCH("On track to be achieved",G101)))</formula>
    </cfRule>
    <cfRule type="containsText" dxfId="1402" priority="1370" operator="containsText" text="Deferred">
      <formula>NOT(ISERROR(SEARCH("Deferred",G101)))</formula>
    </cfRule>
    <cfRule type="containsText" dxfId="1401" priority="1371" operator="containsText" text="Deleted">
      <formula>NOT(ISERROR(SEARCH("Deleted",G101)))</formula>
    </cfRule>
    <cfRule type="containsText" dxfId="1400" priority="1372" operator="containsText" text="In Danger of Falling Behind Target">
      <formula>NOT(ISERROR(SEARCH("In Danger of Falling Behind Target",G101)))</formula>
    </cfRule>
    <cfRule type="containsText" dxfId="1399" priority="1373" operator="containsText" text="Not yet due">
      <formula>NOT(ISERROR(SEARCH("Not yet due",G101)))</formula>
    </cfRule>
    <cfRule type="containsText" dxfId="1398" priority="1374" operator="containsText" text="Update not Provided">
      <formula>NOT(ISERROR(SEARCH("Update not Provided",G101)))</formula>
    </cfRule>
    <cfRule type="containsText" dxfId="1397" priority="1375" operator="containsText" text="Not yet due">
      <formula>NOT(ISERROR(SEARCH("Not yet due",G101)))</formula>
    </cfRule>
    <cfRule type="containsText" dxfId="1396" priority="1376" operator="containsText" text="Completed Behind Schedule">
      <formula>NOT(ISERROR(SEARCH("Completed Behind Schedule",G101)))</formula>
    </cfRule>
    <cfRule type="containsText" dxfId="1395" priority="1377" operator="containsText" text="Off Target">
      <formula>NOT(ISERROR(SEARCH("Off Target",G101)))</formula>
    </cfRule>
    <cfRule type="containsText" dxfId="1394" priority="1378" operator="containsText" text="On Track to be Achieved">
      <formula>NOT(ISERROR(SEARCH("On Track to be Achieved",G101)))</formula>
    </cfRule>
    <cfRule type="containsText" dxfId="1393" priority="1379" operator="containsText" text="Fully Achieved">
      <formula>NOT(ISERROR(SEARCH("Fully Achieved",G101)))</formula>
    </cfRule>
    <cfRule type="containsText" dxfId="1392" priority="1380" operator="containsText" text="Not yet due">
      <formula>NOT(ISERROR(SEARCH("Not yet due",G101)))</formula>
    </cfRule>
    <cfRule type="containsText" dxfId="1391" priority="1381" operator="containsText" text="Not Yet Due">
      <formula>NOT(ISERROR(SEARCH("Not Yet Due",G101)))</formula>
    </cfRule>
    <cfRule type="containsText" dxfId="1390" priority="1382" operator="containsText" text="Deferred">
      <formula>NOT(ISERROR(SEARCH("Deferred",G101)))</formula>
    </cfRule>
    <cfRule type="containsText" dxfId="1389" priority="1383" operator="containsText" text="Deleted">
      <formula>NOT(ISERROR(SEARCH("Deleted",G101)))</formula>
    </cfRule>
    <cfRule type="containsText" dxfId="1388" priority="1384" operator="containsText" text="In Danger of Falling Behind Target">
      <formula>NOT(ISERROR(SEARCH("In Danger of Falling Behind Target",G101)))</formula>
    </cfRule>
    <cfRule type="containsText" dxfId="1387" priority="1385" operator="containsText" text="Not yet due">
      <formula>NOT(ISERROR(SEARCH("Not yet due",G101)))</formula>
    </cfRule>
    <cfRule type="containsText" dxfId="1386" priority="1386" operator="containsText" text="Completed Behind Schedule">
      <formula>NOT(ISERROR(SEARCH("Completed Behind Schedule",G101)))</formula>
    </cfRule>
    <cfRule type="containsText" dxfId="1385" priority="1387" operator="containsText" text="Off Target">
      <formula>NOT(ISERROR(SEARCH("Off Target",G101)))</formula>
    </cfRule>
    <cfRule type="containsText" dxfId="1384" priority="1388" operator="containsText" text="In Danger of Falling Behind Target">
      <formula>NOT(ISERROR(SEARCH("In Danger of Falling Behind Target",G101)))</formula>
    </cfRule>
    <cfRule type="containsText" dxfId="1383" priority="1389" operator="containsText" text="On Track to be Achieved">
      <formula>NOT(ISERROR(SEARCH("On Track to be Achieved",G101)))</formula>
    </cfRule>
    <cfRule type="containsText" dxfId="1382" priority="1390" operator="containsText" text="Fully Achieved">
      <formula>NOT(ISERROR(SEARCH("Fully Achieved",G101)))</formula>
    </cfRule>
    <cfRule type="containsText" dxfId="1381" priority="1391" operator="containsText" text="Update not Provided">
      <formula>NOT(ISERROR(SEARCH("Update not Provided",G101)))</formula>
    </cfRule>
    <cfRule type="containsText" dxfId="1380" priority="1392" operator="containsText" text="Not yet due">
      <formula>NOT(ISERROR(SEARCH("Not yet due",G101)))</formula>
    </cfRule>
    <cfRule type="containsText" dxfId="1379" priority="1393" operator="containsText" text="Completed Behind Schedule">
      <formula>NOT(ISERROR(SEARCH("Completed Behind Schedule",G101)))</formula>
    </cfRule>
    <cfRule type="containsText" dxfId="1378" priority="1394" operator="containsText" text="Off Target">
      <formula>NOT(ISERROR(SEARCH("Off Target",G101)))</formula>
    </cfRule>
    <cfRule type="containsText" dxfId="1377" priority="1395" operator="containsText" text="In Danger of Falling Behind Target">
      <formula>NOT(ISERROR(SEARCH("In Danger of Falling Behind Target",G101)))</formula>
    </cfRule>
    <cfRule type="containsText" dxfId="1376" priority="1396" operator="containsText" text="On Track to be Achieved">
      <formula>NOT(ISERROR(SEARCH("On Track to be Achieved",G101)))</formula>
    </cfRule>
    <cfRule type="containsText" dxfId="1375" priority="1397" operator="containsText" text="Fully Achieved">
      <formula>NOT(ISERROR(SEARCH("Fully Achieved",G101)))</formula>
    </cfRule>
    <cfRule type="containsText" dxfId="1374" priority="1398" operator="containsText" text="Fully Achieved">
      <formula>NOT(ISERROR(SEARCH("Fully Achieved",G101)))</formula>
    </cfRule>
    <cfRule type="containsText" dxfId="1373" priority="1399" operator="containsText" text="Fully Achieved">
      <formula>NOT(ISERROR(SEARCH("Fully Achieved",G101)))</formula>
    </cfRule>
    <cfRule type="containsText" dxfId="1372" priority="1400" operator="containsText" text="Deferred">
      <formula>NOT(ISERROR(SEARCH("Deferred",G101)))</formula>
    </cfRule>
    <cfRule type="containsText" dxfId="1371" priority="1401" operator="containsText" text="Deleted">
      <formula>NOT(ISERROR(SEARCH("Deleted",G101)))</formula>
    </cfRule>
    <cfRule type="containsText" dxfId="1370" priority="1402" operator="containsText" text="In Danger of Falling Behind Target">
      <formula>NOT(ISERROR(SEARCH("In Danger of Falling Behind Target",G101)))</formula>
    </cfRule>
    <cfRule type="containsText" dxfId="1369" priority="1403" operator="containsText" text="Not yet due">
      <formula>NOT(ISERROR(SEARCH("Not yet due",G101)))</formula>
    </cfRule>
    <cfRule type="containsText" dxfId="1368" priority="1404" operator="containsText" text="Update not Provided">
      <formula>NOT(ISERROR(SEARCH("Update not Provided",G101)))</formula>
    </cfRule>
  </conditionalFormatting>
  <conditionalFormatting sqref="G101">
    <cfRule type="containsText" dxfId="1367" priority="1333" operator="containsText" text="On track to be achieved">
      <formula>NOT(ISERROR(SEARCH("On track to be achieved",G101)))</formula>
    </cfRule>
    <cfRule type="containsText" dxfId="1366" priority="1334" operator="containsText" text="Deferred">
      <formula>NOT(ISERROR(SEARCH("Deferred",G101)))</formula>
    </cfRule>
    <cfRule type="containsText" dxfId="1365" priority="1335" operator="containsText" text="Deleted">
      <formula>NOT(ISERROR(SEARCH("Deleted",G101)))</formula>
    </cfRule>
    <cfRule type="containsText" dxfId="1364" priority="1336" operator="containsText" text="In Danger of Falling Behind Target">
      <formula>NOT(ISERROR(SEARCH("In Danger of Falling Behind Target",G101)))</formula>
    </cfRule>
    <cfRule type="containsText" dxfId="1363" priority="1337" operator="containsText" text="Not yet due">
      <formula>NOT(ISERROR(SEARCH("Not yet due",G101)))</formula>
    </cfRule>
    <cfRule type="containsText" dxfId="1362" priority="1338" operator="containsText" text="Update not Provided">
      <formula>NOT(ISERROR(SEARCH("Update not Provided",G101)))</formula>
    </cfRule>
    <cfRule type="containsText" dxfId="1361" priority="1339" operator="containsText" text="Not yet due">
      <formula>NOT(ISERROR(SEARCH("Not yet due",G101)))</formula>
    </cfRule>
    <cfRule type="containsText" dxfId="1360" priority="1340" operator="containsText" text="Completed Behind Schedule">
      <formula>NOT(ISERROR(SEARCH("Completed Behind Schedule",G101)))</formula>
    </cfRule>
    <cfRule type="containsText" dxfId="1359" priority="1341" operator="containsText" text="Off Target">
      <formula>NOT(ISERROR(SEARCH("Off Target",G101)))</formula>
    </cfRule>
    <cfRule type="containsText" dxfId="1358" priority="1342" operator="containsText" text="On Track to be Achieved">
      <formula>NOT(ISERROR(SEARCH("On Track to be Achieved",G101)))</formula>
    </cfRule>
    <cfRule type="containsText" dxfId="1357" priority="1343" operator="containsText" text="Fully Achieved">
      <formula>NOT(ISERROR(SEARCH("Fully Achieved",G101)))</formula>
    </cfRule>
    <cfRule type="containsText" dxfId="1356" priority="1344" operator="containsText" text="Not yet due">
      <formula>NOT(ISERROR(SEARCH("Not yet due",G101)))</formula>
    </cfRule>
    <cfRule type="containsText" dxfId="1355" priority="1345" operator="containsText" text="Not Yet Due">
      <formula>NOT(ISERROR(SEARCH("Not Yet Due",G101)))</formula>
    </cfRule>
    <cfRule type="containsText" dxfId="1354" priority="1346" operator="containsText" text="Deferred">
      <formula>NOT(ISERROR(SEARCH("Deferred",G101)))</formula>
    </cfRule>
    <cfRule type="containsText" dxfId="1353" priority="1347" operator="containsText" text="Deleted">
      <formula>NOT(ISERROR(SEARCH("Deleted",G101)))</formula>
    </cfRule>
    <cfRule type="containsText" dxfId="1352" priority="1348" operator="containsText" text="In Danger of Falling Behind Target">
      <formula>NOT(ISERROR(SEARCH("In Danger of Falling Behind Target",G101)))</formula>
    </cfRule>
    <cfRule type="containsText" dxfId="1351" priority="1349" operator="containsText" text="Not yet due">
      <formula>NOT(ISERROR(SEARCH("Not yet due",G101)))</formula>
    </cfRule>
    <cfRule type="containsText" dxfId="1350" priority="1350" operator="containsText" text="Completed Behind Schedule">
      <formula>NOT(ISERROR(SEARCH("Completed Behind Schedule",G101)))</formula>
    </cfRule>
    <cfRule type="containsText" dxfId="1349" priority="1351" operator="containsText" text="Off Target">
      <formula>NOT(ISERROR(SEARCH("Off Target",G101)))</formula>
    </cfRule>
    <cfRule type="containsText" dxfId="1348" priority="1352" operator="containsText" text="In Danger of Falling Behind Target">
      <formula>NOT(ISERROR(SEARCH("In Danger of Falling Behind Target",G101)))</formula>
    </cfRule>
    <cfRule type="containsText" dxfId="1347" priority="1353" operator="containsText" text="On Track to be Achieved">
      <formula>NOT(ISERROR(SEARCH("On Track to be Achieved",G101)))</formula>
    </cfRule>
    <cfRule type="containsText" dxfId="1346" priority="1354" operator="containsText" text="Fully Achieved">
      <formula>NOT(ISERROR(SEARCH("Fully Achieved",G101)))</formula>
    </cfRule>
    <cfRule type="containsText" dxfId="1345" priority="1355" operator="containsText" text="Update not Provided">
      <formula>NOT(ISERROR(SEARCH("Update not Provided",G101)))</formula>
    </cfRule>
    <cfRule type="containsText" dxfId="1344" priority="1356" operator="containsText" text="Not yet due">
      <formula>NOT(ISERROR(SEARCH("Not yet due",G101)))</formula>
    </cfRule>
    <cfRule type="containsText" dxfId="1343" priority="1357" operator="containsText" text="Completed Behind Schedule">
      <formula>NOT(ISERROR(SEARCH("Completed Behind Schedule",G101)))</formula>
    </cfRule>
    <cfRule type="containsText" dxfId="1342" priority="1358" operator="containsText" text="Off Target">
      <formula>NOT(ISERROR(SEARCH("Off Target",G101)))</formula>
    </cfRule>
    <cfRule type="containsText" dxfId="1341" priority="1359" operator="containsText" text="In Danger of Falling Behind Target">
      <formula>NOT(ISERROR(SEARCH("In Danger of Falling Behind Target",G101)))</formula>
    </cfRule>
    <cfRule type="containsText" dxfId="1340" priority="1360" operator="containsText" text="On Track to be Achieved">
      <formula>NOT(ISERROR(SEARCH("On Track to be Achieved",G101)))</formula>
    </cfRule>
    <cfRule type="containsText" dxfId="1339" priority="1361" operator="containsText" text="Fully Achieved">
      <formula>NOT(ISERROR(SEARCH("Fully Achieved",G101)))</formula>
    </cfRule>
    <cfRule type="containsText" dxfId="1338" priority="1362" operator="containsText" text="Fully Achieved">
      <formula>NOT(ISERROR(SEARCH("Fully Achieved",G101)))</formula>
    </cfRule>
    <cfRule type="containsText" dxfId="1337" priority="1363" operator="containsText" text="Fully Achieved">
      <formula>NOT(ISERROR(SEARCH("Fully Achieved",G101)))</formula>
    </cfRule>
    <cfRule type="containsText" dxfId="1336" priority="1364" operator="containsText" text="Deferred">
      <formula>NOT(ISERROR(SEARCH("Deferred",G101)))</formula>
    </cfRule>
    <cfRule type="containsText" dxfId="1335" priority="1365" operator="containsText" text="Deleted">
      <formula>NOT(ISERROR(SEARCH("Deleted",G101)))</formula>
    </cfRule>
    <cfRule type="containsText" dxfId="1334" priority="1366" operator="containsText" text="In Danger of Falling Behind Target">
      <formula>NOT(ISERROR(SEARCH("In Danger of Falling Behind Target",G101)))</formula>
    </cfRule>
    <cfRule type="containsText" dxfId="1333" priority="1367" operator="containsText" text="Not yet due">
      <formula>NOT(ISERROR(SEARCH("Not yet due",G101)))</formula>
    </cfRule>
    <cfRule type="containsText" dxfId="1332" priority="1368" operator="containsText" text="Update not Provided">
      <formula>NOT(ISERROR(SEARCH("Update not Provided",G101)))</formula>
    </cfRule>
  </conditionalFormatting>
  <conditionalFormatting sqref="G103:G121">
    <cfRule type="containsText" dxfId="1331" priority="1297" operator="containsText" text="On track to be achieved">
      <formula>NOT(ISERROR(SEARCH("On track to be achieved",G103)))</formula>
    </cfRule>
    <cfRule type="containsText" dxfId="1330" priority="1298" operator="containsText" text="Deferred">
      <formula>NOT(ISERROR(SEARCH("Deferred",G103)))</formula>
    </cfRule>
    <cfRule type="containsText" dxfId="1329" priority="1299" operator="containsText" text="Deleted">
      <formula>NOT(ISERROR(SEARCH("Deleted",G103)))</formula>
    </cfRule>
    <cfRule type="containsText" dxfId="1328" priority="1300" operator="containsText" text="In Danger of Falling Behind Target">
      <formula>NOT(ISERROR(SEARCH("In Danger of Falling Behind Target",G103)))</formula>
    </cfRule>
    <cfRule type="containsText" dxfId="1327" priority="1301" operator="containsText" text="Not yet due">
      <formula>NOT(ISERROR(SEARCH("Not yet due",G103)))</formula>
    </cfRule>
    <cfRule type="containsText" dxfId="1326" priority="1302" operator="containsText" text="Update not Provided">
      <formula>NOT(ISERROR(SEARCH("Update not Provided",G103)))</formula>
    </cfRule>
    <cfRule type="containsText" dxfId="1325" priority="1303" operator="containsText" text="Not yet due">
      <formula>NOT(ISERROR(SEARCH("Not yet due",G103)))</formula>
    </cfRule>
    <cfRule type="containsText" dxfId="1324" priority="1304" operator="containsText" text="Completed Behind Schedule">
      <formula>NOT(ISERROR(SEARCH("Completed Behind Schedule",G103)))</formula>
    </cfRule>
    <cfRule type="containsText" dxfId="1323" priority="1305" operator="containsText" text="Off Target">
      <formula>NOT(ISERROR(SEARCH("Off Target",G103)))</formula>
    </cfRule>
    <cfRule type="containsText" dxfId="1322" priority="1306" operator="containsText" text="On Track to be Achieved">
      <formula>NOT(ISERROR(SEARCH("On Track to be Achieved",G103)))</formula>
    </cfRule>
    <cfRule type="containsText" dxfId="1321" priority="1307" operator="containsText" text="Fully Achieved">
      <formula>NOT(ISERROR(SEARCH("Fully Achieved",G103)))</formula>
    </cfRule>
    <cfRule type="containsText" dxfId="1320" priority="1308" operator="containsText" text="Not yet due">
      <formula>NOT(ISERROR(SEARCH("Not yet due",G103)))</formula>
    </cfRule>
    <cfRule type="containsText" dxfId="1319" priority="1309" operator="containsText" text="Not Yet Due">
      <formula>NOT(ISERROR(SEARCH("Not Yet Due",G103)))</formula>
    </cfRule>
    <cfRule type="containsText" dxfId="1318" priority="1310" operator="containsText" text="Deferred">
      <formula>NOT(ISERROR(SEARCH("Deferred",G103)))</formula>
    </cfRule>
    <cfRule type="containsText" dxfId="1317" priority="1311" operator="containsText" text="Deleted">
      <formula>NOT(ISERROR(SEARCH("Deleted",G103)))</formula>
    </cfRule>
    <cfRule type="containsText" dxfId="1316" priority="1312" operator="containsText" text="In Danger of Falling Behind Target">
      <formula>NOT(ISERROR(SEARCH("In Danger of Falling Behind Target",G103)))</formula>
    </cfRule>
    <cfRule type="containsText" dxfId="1315" priority="1313" operator="containsText" text="Not yet due">
      <formula>NOT(ISERROR(SEARCH("Not yet due",G103)))</formula>
    </cfRule>
    <cfRule type="containsText" dxfId="1314" priority="1314" operator="containsText" text="Completed Behind Schedule">
      <formula>NOT(ISERROR(SEARCH("Completed Behind Schedule",G103)))</formula>
    </cfRule>
    <cfRule type="containsText" dxfId="1313" priority="1315" operator="containsText" text="Off Target">
      <formula>NOT(ISERROR(SEARCH("Off Target",G103)))</formula>
    </cfRule>
    <cfRule type="containsText" dxfId="1312" priority="1316" operator="containsText" text="In Danger of Falling Behind Target">
      <formula>NOT(ISERROR(SEARCH("In Danger of Falling Behind Target",G103)))</formula>
    </cfRule>
    <cfRule type="containsText" dxfId="1311" priority="1317" operator="containsText" text="On Track to be Achieved">
      <formula>NOT(ISERROR(SEARCH("On Track to be Achieved",G103)))</formula>
    </cfRule>
    <cfRule type="containsText" dxfId="1310" priority="1318" operator="containsText" text="Fully Achieved">
      <formula>NOT(ISERROR(SEARCH("Fully Achieved",G103)))</formula>
    </cfRule>
    <cfRule type="containsText" dxfId="1309" priority="1319" operator="containsText" text="Update not Provided">
      <formula>NOT(ISERROR(SEARCH("Update not Provided",G103)))</formula>
    </cfRule>
    <cfRule type="containsText" dxfId="1308" priority="1320" operator="containsText" text="Not yet due">
      <formula>NOT(ISERROR(SEARCH("Not yet due",G103)))</formula>
    </cfRule>
    <cfRule type="containsText" dxfId="1307" priority="1321" operator="containsText" text="Completed Behind Schedule">
      <formula>NOT(ISERROR(SEARCH("Completed Behind Schedule",G103)))</formula>
    </cfRule>
    <cfRule type="containsText" dxfId="1306" priority="1322" operator="containsText" text="Off Target">
      <formula>NOT(ISERROR(SEARCH("Off Target",G103)))</formula>
    </cfRule>
    <cfRule type="containsText" dxfId="1305" priority="1323" operator="containsText" text="In Danger of Falling Behind Target">
      <formula>NOT(ISERROR(SEARCH("In Danger of Falling Behind Target",G103)))</formula>
    </cfRule>
    <cfRule type="containsText" dxfId="1304" priority="1324" operator="containsText" text="On Track to be Achieved">
      <formula>NOT(ISERROR(SEARCH("On Track to be Achieved",G103)))</formula>
    </cfRule>
    <cfRule type="containsText" dxfId="1303" priority="1325" operator="containsText" text="Fully Achieved">
      <formula>NOT(ISERROR(SEARCH("Fully Achieved",G103)))</formula>
    </cfRule>
    <cfRule type="containsText" dxfId="1302" priority="1326" operator="containsText" text="Fully Achieved">
      <formula>NOT(ISERROR(SEARCH("Fully Achieved",G103)))</formula>
    </cfRule>
    <cfRule type="containsText" dxfId="1301" priority="1327" operator="containsText" text="Fully Achieved">
      <formula>NOT(ISERROR(SEARCH("Fully Achieved",G103)))</formula>
    </cfRule>
    <cfRule type="containsText" dxfId="1300" priority="1328" operator="containsText" text="Deferred">
      <formula>NOT(ISERROR(SEARCH("Deferred",G103)))</formula>
    </cfRule>
    <cfRule type="containsText" dxfId="1299" priority="1329" operator="containsText" text="Deleted">
      <formula>NOT(ISERROR(SEARCH("Deleted",G103)))</formula>
    </cfRule>
    <cfRule type="containsText" dxfId="1298" priority="1330" operator="containsText" text="In Danger of Falling Behind Target">
      <formula>NOT(ISERROR(SEARCH("In Danger of Falling Behind Target",G103)))</formula>
    </cfRule>
    <cfRule type="containsText" dxfId="1297" priority="1331" operator="containsText" text="Not yet due">
      <formula>NOT(ISERROR(SEARCH("Not yet due",G103)))</formula>
    </cfRule>
    <cfRule type="containsText" dxfId="1296" priority="1332" operator="containsText" text="Update not Provided">
      <formula>NOT(ISERROR(SEARCH("Update not Provided",G103)))</formula>
    </cfRule>
  </conditionalFormatting>
  <conditionalFormatting sqref="G122">
    <cfRule type="containsText" dxfId="1295" priority="1261" operator="containsText" text="On track to be achieved">
      <formula>NOT(ISERROR(SEARCH("On track to be achieved",G122)))</formula>
    </cfRule>
    <cfRule type="containsText" dxfId="1294" priority="1262" operator="containsText" text="Deferred">
      <formula>NOT(ISERROR(SEARCH("Deferred",G122)))</formula>
    </cfRule>
    <cfRule type="containsText" dxfId="1293" priority="1263" operator="containsText" text="Deleted">
      <formula>NOT(ISERROR(SEARCH("Deleted",G122)))</formula>
    </cfRule>
    <cfRule type="containsText" dxfId="1292" priority="1264" operator="containsText" text="In Danger of Falling Behind Target">
      <formula>NOT(ISERROR(SEARCH("In Danger of Falling Behind Target",G122)))</formula>
    </cfRule>
    <cfRule type="containsText" dxfId="1291" priority="1265" operator="containsText" text="Not yet due">
      <formula>NOT(ISERROR(SEARCH("Not yet due",G122)))</formula>
    </cfRule>
    <cfRule type="containsText" dxfId="1290" priority="1266" operator="containsText" text="Update not Provided">
      <formula>NOT(ISERROR(SEARCH("Update not Provided",G122)))</formula>
    </cfRule>
    <cfRule type="containsText" dxfId="1289" priority="1267" operator="containsText" text="Not yet due">
      <formula>NOT(ISERROR(SEARCH("Not yet due",G122)))</formula>
    </cfRule>
    <cfRule type="containsText" dxfId="1288" priority="1268" operator="containsText" text="Completed Behind Schedule">
      <formula>NOT(ISERROR(SEARCH("Completed Behind Schedule",G122)))</formula>
    </cfRule>
    <cfRule type="containsText" dxfId="1287" priority="1269" operator="containsText" text="Off Target">
      <formula>NOT(ISERROR(SEARCH("Off Target",G122)))</formula>
    </cfRule>
    <cfRule type="containsText" dxfId="1286" priority="1270" operator="containsText" text="On Track to be Achieved">
      <formula>NOT(ISERROR(SEARCH("On Track to be Achieved",G122)))</formula>
    </cfRule>
    <cfRule type="containsText" dxfId="1285" priority="1271" operator="containsText" text="Fully Achieved">
      <formula>NOT(ISERROR(SEARCH("Fully Achieved",G122)))</formula>
    </cfRule>
    <cfRule type="containsText" dxfId="1284" priority="1272" operator="containsText" text="Not yet due">
      <formula>NOT(ISERROR(SEARCH("Not yet due",G122)))</formula>
    </cfRule>
    <cfRule type="containsText" dxfId="1283" priority="1273" operator="containsText" text="Not Yet Due">
      <formula>NOT(ISERROR(SEARCH("Not Yet Due",G122)))</formula>
    </cfRule>
    <cfRule type="containsText" dxfId="1282" priority="1274" operator="containsText" text="Deferred">
      <formula>NOT(ISERROR(SEARCH("Deferred",G122)))</formula>
    </cfRule>
    <cfRule type="containsText" dxfId="1281" priority="1275" operator="containsText" text="Deleted">
      <formula>NOT(ISERROR(SEARCH("Deleted",G122)))</formula>
    </cfRule>
    <cfRule type="containsText" dxfId="1280" priority="1276" operator="containsText" text="In Danger of Falling Behind Target">
      <formula>NOT(ISERROR(SEARCH("In Danger of Falling Behind Target",G122)))</formula>
    </cfRule>
    <cfRule type="containsText" dxfId="1279" priority="1277" operator="containsText" text="Not yet due">
      <formula>NOT(ISERROR(SEARCH("Not yet due",G122)))</formula>
    </cfRule>
    <cfRule type="containsText" dxfId="1278" priority="1278" operator="containsText" text="Completed Behind Schedule">
      <formula>NOT(ISERROR(SEARCH("Completed Behind Schedule",G122)))</formula>
    </cfRule>
    <cfRule type="containsText" dxfId="1277" priority="1279" operator="containsText" text="Off Target">
      <formula>NOT(ISERROR(SEARCH("Off Target",G122)))</formula>
    </cfRule>
    <cfRule type="containsText" dxfId="1276" priority="1280" operator="containsText" text="In Danger of Falling Behind Target">
      <formula>NOT(ISERROR(SEARCH("In Danger of Falling Behind Target",G122)))</formula>
    </cfRule>
    <cfRule type="containsText" dxfId="1275" priority="1281" operator="containsText" text="On Track to be Achieved">
      <formula>NOT(ISERROR(SEARCH("On Track to be Achieved",G122)))</formula>
    </cfRule>
    <cfRule type="containsText" dxfId="1274" priority="1282" operator="containsText" text="Fully Achieved">
      <formula>NOT(ISERROR(SEARCH("Fully Achieved",G122)))</formula>
    </cfRule>
    <cfRule type="containsText" dxfId="1273" priority="1283" operator="containsText" text="Update not Provided">
      <formula>NOT(ISERROR(SEARCH("Update not Provided",G122)))</formula>
    </cfRule>
    <cfRule type="containsText" dxfId="1272" priority="1284" operator="containsText" text="Not yet due">
      <formula>NOT(ISERROR(SEARCH("Not yet due",G122)))</formula>
    </cfRule>
    <cfRule type="containsText" dxfId="1271" priority="1285" operator="containsText" text="Completed Behind Schedule">
      <formula>NOT(ISERROR(SEARCH("Completed Behind Schedule",G122)))</formula>
    </cfRule>
    <cfRule type="containsText" dxfId="1270" priority="1286" operator="containsText" text="Off Target">
      <formula>NOT(ISERROR(SEARCH("Off Target",G122)))</formula>
    </cfRule>
    <cfRule type="containsText" dxfId="1269" priority="1287" operator="containsText" text="In Danger of Falling Behind Target">
      <formula>NOT(ISERROR(SEARCH("In Danger of Falling Behind Target",G122)))</formula>
    </cfRule>
    <cfRule type="containsText" dxfId="1268" priority="1288" operator="containsText" text="On Track to be Achieved">
      <formula>NOT(ISERROR(SEARCH("On Track to be Achieved",G122)))</formula>
    </cfRule>
    <cfRule type="containsText" dxfId="1267" priority="1289" operator="containsText" text="Fully Achieved">
      <formula>NOT(ISERROR(SEARCH("Fully Achieved",G122)))</formula>
    </cfRule>
    <cfRule type="containsText" dxfId="1266" priority="1290" operator="containsText" text="Fully Achieved">
      <formula>NOT(ISERROR(SEARCH("Fully Achieved",G122)))</formula>
    </cfRule>
    <cfRule type="containsText" dxfId="1265" priority="1291" operator="containsText" text="Fully Achieved">
      <formula>NOT(ISERROR(SEARCH("Fully Achieved",G122)))</formula>
    </cfRule>
    <cfRule type="containsText" dxfId="1264" priority="1292" operator="containsText" text="Deferred">
      <formula>NOT(ISERROR(SEARCH("Deferred",G122)))</formula>
    </cfRule>
    <cfRule type="containsText" dxfId="1263" priority="1293" operator="containsText" text="Deleted">
      <formula>NOT(ISERROR(SEARCH("Deleted",G122)))</formula>
    </cfRule>
    <cfRule type="containsText" dxfId="1262" priority="1294" operator="containsText" text="In Danger of Falling Behind Target">
      <formula>NOT(ISERROR(SEARCH("In Danger of Falling Behind Target",G122)))</formula>
    </cfRule>
    <cfRule type="containsText" dxfId="1261" priority="1295" operator="containsText" text="Not yet due">
      <formula>NOT(ISERROR(SEARCH("Not yet due",G122)))</formula>
    </cfRule>
    <cfRule type="containsText" dxfId="1260" priority="1296" operator="containsText" text="Update not Provided">
      <formula>NOT(ISERROR(SEARCH("Update not Provided",G122)))</formula>
    </cfRule>
  </conditionalFormatting>
  <conditionalFormatting sqref="G122">
    <cfRule type="containsText" dxfId="1259" priority="1225" operator="containsText" text="On track to be achieved">
      <formula>NOT(ISERROR(SEARCH("On track to be achieved",G122)))</formula>
    </cfRule>
    <cfRule type="containsText" dxfId="1258" priority="1226" operator="containsText" text="Deferred">
      <formula>NOT(ISERROR(SEARCH("Deferred",G122)))</formula>
    </cfRule>
    <cfRule type="containsText" dxfId="1257" priority="1227" operator="containsText" text="Deleted">
      <formula>NOT(ISERROR(SEARCH("Deleted",G122)))</formula>
    </cfRule>
    <cfRule type="containsText" dxfId="1256" priority="1228" operator="containsText" text="In Danger of Falling Behind Target">
      <formula>NOT(ISERROR(SEARCH("In Danger of Falling Behind Target",G122)))</formula>
    </cfRule>
    <cfRule type="containsText" dxfId="1255" priority="1229" operator="containsText" text="Not yet due">
      <formula>NOT(ISERROR(SEARCH("Not yet due",G122)))</formula>
    </cfRule>
    <cfRule type="containsText" dxfId="1254" priority="1230" operator="containsText" text="Update not Provided">
      <formula>NOT(ISERROR(SEARCH("Update not Provided",G122)))</formula>
    </cfRule>
    <cfRule type="containsText" dxfId="1253" priority="1231" operator="containsText" text="Not yet due">
      <formula>NOT(ISERROR(SEARCH("Not yet due",G122)))</formula>
    </cfRule>
    <cfRule type="containsText" dxfId="1252" priority="1232" operator="containsText" text="Completed Behind Schedule">
      <formula>NOT(ISERROR(SEARCH("Completed Behind Schedule",G122)))</formula>
    </cfRule>
    <cfRule type="containsText" dxfId="1251" priority="1233" operator="containsText" text="Off Target">
      <formula>NOT(ISERROR(SEARCH("Off Target",G122)))</formula>
    </cfRule>
    <cfRule type="containsText" dxfId="1250" priority="1234" operator="containsText" text="On Track to be Achieved">
      <formula>NOT(ISERROR(SEARCH("On Track to be Achieved",G122)))</formula>
    </cfRule>
    <cfRule type="containsText" dxfId="1249" priority="1235" operator="containsText" text="Fully Achieved">
      <formula>NOT(ISERROR(SEARCH("Fully Achieved",G122)))</formula>
    </cfRule>
    <cfRule type="containsText" dxfId="1248" priority="1236" operator="containsText" text="Not yet due">
      <formula>NOT(ISERROR(SEARCH("Not yet due",G122)))</formula>
    </cfRule>
    <cfRule type="containsText" dxfId="1247" priority="1237" operator="containsText" text="Not Yet Due">
      <formula>NOT(ISERROR(SEARCH("Not Yet Due",G122)))</formula>
    </cfRule>
    <cfRule type="containsText" dxfId="1246" priority="1238" operator="containsText" text="Deferred">
      <formula>NOT(ISERROR(SEARCH("Deferred",G122)))</formula>
    </cfRule>
    <cfRule type="containsText" dxfId="1245" priority="1239" operator="containsText" text="Deleted">
      <formula>NOT(ISERROR(SEARCH("Deleted",G122)))</formula>
    </cfRule>
    <cfRule type="containsText" dxfId="1244" priority="1240" operator="containsText" text="In Danger of Falling Behind Target">
      <formula>NOT(ISERROR(SEARCH("In Danger of Falling Behind Target",G122)))</formula>
    </cfRule>
    <cfRule type="containsText" dxfId="1243" priority="1241" operator="containsText" text="Not yet due">
      <formula>NOT(ISERROR(SEARCH("Not yet due",G122)))</formula>
    </cfRule>
    <cfRule type="containsText" dxfId="1242" priority="1242" operator="containsText" text="Completed Behind Schedule">
      <formula>NOT(ISERROR(SEARCH("Completed Behind Schedule",G122)))</formula>
    </cfRule>
    <cfRule type="containsText" dxfId="1241" priority="1243" operator="containsText" text="Off Target">
      <formula>NOT(ISERROR(SEARCH("Off Target",G122)))</formula>
    </cfRule>
    <cfRule type="containsText" dxfId="1240" priority="1244" operator="containsText" text="In Danger of Falling Behind Target">
      <formula>NOT(ISERROR(SEARCH("In Danger of Falling Behind Target",G122)))</formula>
    </cfRule>
    <cfRule type="containsText" dxfId="1239" priority="1245" operator="containsText" text="On Track to be Achieved">
      <formula>NOT(ISERROR(SEARCH("On Track to be Achieved",G122)))</formula>
    </cfRule>
    <cfRule type="containsText" dxfId="1238" priority="1246" operator="containsText" text="Fully Achieved">
      <formula>NOT(ISERROR(SEARCH("Fully Achieved",G122)))</formula>
    </cfRule>
    <cfRule type="containsText" dxfId="1237" priority="1247" operator="containsText" text="Update not Provided">
      <formula>NOT(ISERROR(SEARCH("Update not Provided",G122)))</formula>
    </cfRule>
    <cfRule type="containsText" dxfId="1236" priority="1248" operator="containsText" text="Not yet due">
      <formula>NOT(ISERROR(SEARCH("Not yet due",G122)))</formula>
    </cfRule>
    <cfRule type="containsText" dxfId="1235" priority="1249" operator="containsText" text="Completed Behind Schedule">
      <formula>NOT(ISERROR(SEARCH("Completed Behind Schedule",G122)))</formula>
    </cfRule>
    <cfRule type="containsText" dxfId="1234" priority="1250" operator="containsText" text="Off Target">
      <formula>NOT(ISERROR(SEARCH("Off Target",G122)))</formula>
    </cfRule>
    <cfRule type="containsText" dxfId="1233" priority="1251" operator="containsText" text="In Danger of Falling Behind Target">
      <formula>NOT(ISERROR(SEARCH("In Danger of Falling Behind Target",G122)))</formula>
    </cfRule>
    <cfRule type="containsText" dxfId="1232" priority="1252" operator="containsText" text="On Track to be Achieved">
      <formula>NOT(ISERROR(SEARCH("On Track to be Achieved",G122)))</formula>
    </cfRule>
    <cfRule type="containsText" dxfId="1231" priority="1253" operator="containsText" text="Fully Achieved">
      <formula>NOT(ISERROR(SEARCH("Fully Achieved",G122)))</formula>
    </cfRule>
    <cfRule type="containsText" dxfId="1230" priority="1254" operator="containsText" text="Fully Achieved">
      <formula>NOT(ISERROR(SEARCH("Fully Achieved",G122)))</formula>
    </cfRule>
    <cfRule type="containsText" dxfId="1229" priority="1255" operator="containsText" text="Fully Achieved">
      <formula>NOT(ISERROR(SEARCH("Fully Achieved",G122)))</formula>
    </cfRule>
    <cfRule type="containsText" dxfId="1228" priority="1256" operator="containsText" text="Deferred">
      <formula>NOT(ISERROR(SEARCH("Deferred",G122)))</formula>
    </cfRule>
    <cfRule type="containsText" dxfId="1227" priority="1257" operator="containsText" text="Deleted">
      <formula>NOT(ISERROR(SEARCH("Deleted",G122)))</formula>
    </cfRule>
    <cfRule type="containsText" dxfId="1226" priority="1258" operator="containsText" text="In Danger of Falling Behind Target">
      <formula>NOT(ISERROR(SEARCH("In Danger of Falling Behind Target",G122)))</formula>
    </cfRule>
    <cfRule type="containsText" dxfId="1225" priority="1259" operator="containsText" text="Not yet due">
      <formula>NOT(ISERROR(SEARCH("Not yet due",G122)))</formula>
    </cfRule>
    <cfRule type="containsText" dxfId="1224" priority="1260" operator="containsText" text="Update not Provided">
      <formula>NOT(ISERROR(SEARCH("Update not Provided",G122)))</formula>
    </cfRule>
  </conditionalFormatting>
  <conditionalFormatting sqref="I4:I12">
    <cfRule type="containsText" dxfId="1223" priority="1189" operator="containsText" text="On track to be achieved">
      <formula>NOT(ISERROR(SEARCH("On track to be achieved",I4)))</formula>
    </cfRule>
    <cfRule type="containsText" dxfId="1222" priority="1190" operator="containsText" text="Deferred">
      <formula>NOT(ISERROR(SEARCH("Deferred",I4)))</formula>
    </cfRule>
    <cfRule type="containsText" dxfId="1221" priority="1191" operator="containsText" text="Deleted">
      <formula>NOT(ISERROR(SEARCH("Deleted",I4)))</formula>
    </cfRule>
    <cfRule type="containsText" dxfId="1220" priority="1192" operator="containsText" text="In Danger of Falling Behind Target">
      <formula>NOT(ISERROR(SEARCH("In Danger of Falling Behind Target",I4)))</formula>
    </cfRule>
    <cfRule type="containsText" dxfId="1219" priority="1193" operator="containsText" text="Not yet due">
      <formula>NOT(ISERROR(SEARCH("Not yet due",I4)))</formula>
    </cfRule>
    <cfRule type="containsText" dxfId="1218" priority="1194" operator="containsText" text="Update not Provided">
      <formula>NOT(ISERROR(SEARCH("Update not Provided",I4)))</formula>
    </cfRule>
    <cfRule type="containsText" dxfId="1217" priority="1195" operator="containsText" text="Not yet due">
      <formula>NOT(ISERROR(SEARCH("Not yet due",I4)))</formula>
    </cfRule>
    <cfRule type="containsText" dxfId="1216" priority="1196" operator="containsText" text="Completed Behind Schedule">
      <formula>NOT(ISERROR(SEARCH("Completed Behind Schedule",I4)))</formula>
    </cfRule>
    <cfRule type="containsText" dxfId="1215" priority="1197" operator="containsText" text="Off Target">
      <formula>NOT(ISERROR(SEARCH("Off Target",I4)))</formula>
    </cfRule>
    <cfRule type="containsText" dxfId="1214" priority="1198" operator="containsText" text="On Track to be Achieved">
      <formula>NOT(ISERROR(SEARCH("On Track to be Achieved",I4)))</formula>
    </cfRule>
    <cfRule type="containsText" dxfId="1213" priority="1199" operator="containsText" text="Fully Achieved">
      <formula>NOT(ISERROR(SEARCH("Fully Achieved",I4)))</formula>
    </cfRule>
    <cfRule type="containsText" dxfId="1212" priority="1200" operator="containsText" text="Not yet due">
      <formula>NOT(ISERROR(SEARCH("Not yet due",I4)))</formula>
    </cfRule>
    <cfRule type="containsText" dxfId="1211" priority="1201" operator="containsText" text="Not Yet Due">
      <formula>NOT(ISERROR(SEARCH("Not Yet Due",I4)))</formula>
    </cfRule>
    <cfRule type="containsText" dxfId="1210" priority="1202" operator="containsText" text="Deferred">
      <formula>NOT(ISERROR(SEARCH("Deferred",I4)))</formula>
    </cfRule>
    <cfRule type="containsText" dxfId="1209" priority="1203" operator="containsText" text="Deleted">
      <formula>NOT(ISERROR(SEARCH("Deleted",I4)))</formula>
    </cfRule>
    <cfRule type="containsText" dxfId="1208" priority="1204" operator="containsText" text="In Danger of Falling Behind Target">
      <formula>NOT(ISERROR(SEARCH("In Danger of Falling Behind Target",I4)))</formula>
    </cfRule>
    <cfRule type="containsText" dxfId="1207" priority="1205" operator="containsText" text="Not yet due">
      <formula>NOT(ISERROR(SEARCH("Not yet due",I4)))</formula>
    </cfRule>
    <cfRule type="containsText" dxfId="1206" priority="1206" operator="containsText" text="Completed Behind Schedule">
      <formula>NOT(ISERROR(SEARCH("Completed Behind Schedule",I4)))</formula>
    </cfRule>
    <cfRule type="containsText" dxfId="1205" priority="1207" operator="containsText" text="Off Target">
      <formula>NOT(ISERROR(SEARCH("Off Target",I4)))</formula>
    </cfRule>
    <cfRule type="containsText" dxfId="1204" priority="1208" operator="containsText" text="In Danger of Falling Behind Target">
      <formula>NOT(ISERROR(SEARCH("In Danger of Falling Behind Target",I4)))</formula>
    </cfRule>
    <cfRule type="containsText" dxfId="1203" priority="1209" operator="containsText" text="On Track to be Achieved">
      <formula>NOT(ISERROR(SEARCH("On Track to be Achieved",I4)))</formula>
    </cfRule>
    <cfRule type="containsText" dxfId="1202" priority="1210" operator="containsText" text="Fully Achieved">
      <formula>NOT(ISERROR(SEARCH("Fully Achieved",I4)))</formula>
    </cfRule>
    <cfRule type="containsText" dxfId="1201" priority="1211" operator="containsText" text="Update not Provided">
      <formula>NOT(ISERROR(SEARCH("Update not Provided",I4)))</formula>
    </cfRule>
    <cfRule type="containsText" dxfId="1200" priority="1212" operator="containsText" text="Not yet due">
      <formula>NOT(ISERROR(SEARCH("Not yet due",I4)))</formula>
    </cfRule>
    <cfRule type="containsText" dxfId="1199" priority="1213" operator="containsText" text="Completed Behind Schedule">
      <formula>NOT(ISERROR(SEARCH("Completed Behind Schedule",I4)))</formula>
    </cfRule>
    <cfRule type="containsText" dxfId="1198" priority="1214" operator="containsText" text="Off Target">
      <formula>NOT(ISERROR(SEARCH("Off Target",I4)))</formula>
    </cfRule>
    <cfRule type="containsText" dxfId="1197" priority="1215" operator="containsText" text="In Danger of Falling Behind Target">
      <formula>NOT(ISERROR(SEARCH("In Danger of Falling Behind Target",I4)))</formula>
    </cfRule>
    <cfRule type="containsText" dxfId="1196" priority="1216" operator="containsText" text="On Track to be Achieved">
      <formula>NOT(ISERROR(SEARCH("On Track to be Achieved",I4)))</formula>
    </cfRule>
    <cfRule type="containsText" dxfId="1195" priority="1217" operator="containsText" text="Fully Achieved">
      <formula>NOT(ISERROR(SEARCH("Fully Achieved",I4)))</formula>
    </cfRule>
    <cfRule type="containsText" dxfId="1194" priority="1218" operator="containsText" text="Fully Achieved">
      <formula>NOT(ISERROR(SEARCH("Fully Achieved",I4)))</formula>
    </cfRule>
    <cfRule type="containsText" dxfId="1193" priority="1219" operator="containsText" text="Fully Achieved">
      <formula>NOT(ISERROR(SEARCH("Fully Achieved",I4)))</formula>
    </cfRule>
    <cfRule type="containsText" dxfId="1192" priority="1220" operator="containsText" text="Deferred">
      <formula>NOT(ISERROR(SEARCH("Deferred",I4)))</formula>
    </cfRule>
    <cfRule type="containsText" dxfId="1191" priority="1221" operator="containsText" text="Deleted">
      <formula>NOT(ISERROR(SEARCH("Deleted",I4)))</formula>
    </cfRule>
    <cfRule type="containsText" dxfId="1190" priority="1222" operator="containsText" text="In Danger of Falling Behind Target">
      <formula>NOT(ISERROR(SEARCH("In Danger of Falling Behind Target",I4)))</formula>
    </cfRule>
    <cfRule type="containsText" dxfId="1189" priority="1223" operator="containsText" text="Not yet due">
      <formula>NOT(ISERROR(SEARCH("Not yet due",I4)))</formula>
    </cfRule>
    <cfRule type="containsText" dxfId="1188" priority="1224" operator="containsText" text="Update not Provided">
      <formula>NOT(ISERROR(SEARCH("Update not Provided",I4)))</formula>
    </cfRule>
  </conditionalFormatting>
  <conditionalFormatting sqref="I14:I31">
    <cfRule type="containsText" dxfId="1187" priority="1153" operator="containsText" text="On track to be achieved">
      <formula>NOT(ISERROR(SEARCH("On track to be achieved",I14)))</formula>
    </cfRule>
    <cfRule type="containsText" dxfId="1186" priority="1154" operator="containsText" text="Deferred">
      <formula>NOT(ISERROR(SEARCH("Deferred",I14)))</formula>
    </cfRule>
    <cfRule type="containsText" dxfId="1185" priority="1155" operator="containsText" text="Deleted">
      <formula>NOT(ISERROR(SEARCH("Deleted",I14)))</formula>
    </cfRule>
    <cfRule type="containsText" dxfId="1184" priority="1156" operator="containsText" text="In Danger of Falling Behind Target">
      <formula>NOT(ISERROR(SEARCH("In Danger of Falling Behind Target",I14)))</formula>
    </cfRule>
    <cfRule type="containsText" dxfId="1183" priority="1157" operator="containsText" text="Not yet due">
      <formula>NOT(ISERROR(SEARCH("Not yet due",I14)))</formula>
    </cfRule>
    <cfRule type="containsText" dxfId="1182" priority="1158" operator="containsText" text="Update not Provided">
      <formula>NOT(ISERROR(SEARCH("Update not Provided",I14)))</formula>
    </cfRule>
    <cfRule type="containsText" dxfId="1181" priority="1159" operator="containsText" text="Not yet due">
      <formula>NOT(ISERROR(SEARCH("Not yet due",I14)))</formula>
    </cfRule>
    <cfRule type="containsText" dxfId="1180" priority="1160" operator="containsText" text="Completed Behind Schedule">
      <formula>NOT(ISERROR(SEARCH("Completed Behind Schedule",I14)))</formula>
    </cfRule>
    <cfRule type="containsText" dxfId="1179" priority="1161" operator="containsText" text="Off Target">
      <formula>NOT(ISERROR(SEARCH("Off Target",I14)))</formula>
    </cfRule>
    <cfRule type="containsText" dxfId="1178" priority="1162" operator="containsText" text="On Track to be Achieved">
      <formula>NOT(ISERROR(SEARCH("On Track to be Achieved",I14)))</formula>
    </cfRule>
    <cfRule type="containsText" dxfId="1177" priority="1163" operator="containsText" text="Fully Achieved">
      <formula>NOT(ISERROR(SEARCH("Fully Achieved",I14)))</formula>
    </cfRule>
    <cfRule type="containsText" dxfId="1176" priority="1164" operator="containsText" text="Not yet due">
      <formula>NOT(ISERROR(SEARCH("Not yet due",I14)))</formula>
    </cfRule>
    <cfRule type="containsText" dxfId="1175" priority="1165" operator="containsText" text="Not Yet Due">
      <formula>NOT(ISERROR(SEARCH("Not Yet Due",I14)))</formula>
    </cfRule>
    <cfRule type="containsText" dxfId="1174" priority="1166" operator="containsText" text="Deferred">
      <formula>NOT(ISERROR(SEARCH("Deferred",I14)))</formula>
    </cfRule>
    <cfRule type="containsText" dxfId="1173" priority="1167" operator="containsText" text="Deleted">
      <formula>NOT(ISERROR(SEARCH("Deleted",I14)))</formula>
    </cfRule>
    <cfRule type="containsText" dxfId="1172" priority="1168" operator="containsText" text="In Danger of Falling Behind Target">
      <formula>NOT(ISERROR(SEARCH("In Danger of Falling Behind Target",I14)))</formula>
    </cfRule>
    <cfRule type="containsText" dxfId="1171" priority="1169" operator="containsText" text="Not yet due">
      <formula>NOT(ISERROR(SEARCH("Not yet due",I14)))</formula>
    </cfRule>
    <cfRule type="containsText" dxfId="1170" priority="1170" operator="containsText" text="Completed Behind Schedule">
      <formula>NOT(ISERROR(SEARCH("Completed Behind Schedule",I14)))</formula>
    </cfRule>
    <cfRule type="containsText" dxfId="1169" priority="1171" operator="containsText" text="Off Target">
      <formula>NOT(ISERROR(SEARCH("Off Target",I14)))</formula>
    </cfRule>
    <cfRule type="containsText" dxfId="1168" priority="1172" operator="containsText" text="In Danger of Falling Behind Target">
      <formula>NOT(ISERROR(SEARCH("In Danger of Falling Behind Target",I14)))</formula>
    </cfRule>
    <cfRule type="containsText" dxfId="1167" priority="1173" operator="containsText" text="On Track to be Achieved">
      <formula>NOT(ISERROR(SEARCH("On Track to be Achieved",I14)))</formula>
    </cfRule>
    <cfRule type="containsText" dxfId="1166" priority="1174" operator="containsText" text="Fully Achieved">
      <formula>NOT(ISERROR(SEARCH("Fully Achieved",I14)))</formula>
    </cfRule>
    <cfRule type="containsText" dxfId="1165" priority="1175" operator="containsText" text="Update not Provided">
      <formula>NOT(ISERROR(SEARCH("Update not Provided",I14)))</formula>
    </cfRule>
    <cfRule type="containsText" dxfId="1164" priority="1176" operator="containsText" text="Not yet due">
      <formula>NOT(ISERROR(SEARCH("Not yet due",I14)))</formula>
    </cfRule>
    <cfRule type="containsText" dxfId="1163" priority="1177" operator="containsText" text="Completed Behind Schedule">
      <formula>NOT(ISERROR(SEARCH("Completed Behind Schedule",I14)))</formula>
    </cfRule>
    <cfRule type="containsText" dxfId="1162" priority="1178" operator="containsText" text="Off Target">
      <formula>NOT(ISERROR(SEARCH("Off Target",I14)))</formula>
    </cfRule>
    <cfRule type="containsText" dxfId="1161" priority="1179" operator="containsText" text="In Danger of Falling Behind Target">
      <formula>NOT(ISERROR(SEARCH("In Danger of Falling Behind Target",I14)))</formula>
    </cfRule>
    <cfRule type="containsText" dxfId="1160" priority="1180" operator="containsText" text="On Track to be Achieved">
      <formula>NOT(ISERROR(SEARCH("On Track to be Achieved",I14)))</formula>
    </cfRule>
    <cfRule type="containsText" dxfId="1159" priority="1181" operator="containsText" text="Fully Achieved">
      <formula>NOT(ISERROR(SEARCH("Fully Achieved",I14)))</formula>
    </cfRule>
    <cfRule type="containsText" dxfId="1158" priority="1182" operator="containsText" text="Fully Achieved">
      <formula>NOT(ISERROR(SEARCH("Fully Achieved",I14)))</formula>
    </cfRule>
    <cfRule type="containsText" dxfId="1157" priority="1183" operator="containsText" text="Fully Achieved">
      <formula>NOT(ISERROR(SEARCH("Fully Achieved",I14)))</formula>
    </cfRule>
    <cfRule type="containsText" dxfId="1156" priority="1184" operator="containsText" text="Deferred">
      <formula>NOT(ISERROR(SEARCH("Deferred",I14)))</formula>
    </cfRule>
    <cfRule type="containsText" dxfId="1155" priority="1185" operator="containsText" text="Deleted">
      <formula>NOT(ISERROR(SEARCH("Deleted",I14)))</formula>
    </cfRule>
    <cfRule type="containsText" dxfId="1154" priority="1186" operator="containsText" text="In Danger of Falling Behind Target">
      <formula>NOT(ISERROR(SEARCH("In Danger of Falling Behind Target",I14)))</formula>
    </cfRule>
    <cfRule type="containsText" dxfId="1153" priority="1187" operator="containsText" text="Not yet due">
      <formula>NOT(ISERROR(SEARCH("Not yet due",I14)))</formula>
    </cfRule>
    <cfRule type="containsText" dxfId="1152" priority="1188" operator="containsText" text="Update not Provided">
      <formula>NOT(ISERROR(SEARCH("Update not Provided",I14)))</formula>
    </cfRule>
  </conditionalFormatting>
  <conditionalFormatting sqref="I32:I42">
    <cfRule type="containsText" dxfId="1151" priority="1117" operator="containsText" text="On track to be achieved">
      <formula>NOT(ISERROR(SEARCH("On track to be achieved",I32)))</formula>
    </cfRule>
    <cfRule type="containsText" dxfId="1150" priority="1118" operator="containsText" text="Deferred">
      <formula>NOT(ISERROR(SEARCH("Deferred",I32)))</formula>
    </cfRule>
    <cfRule type="containsText" dxfId="1149" priority="1119" operator="containsText" text="Deleted">
      <formula>NOT(ISERROR(SEARCH("Deleted",I32)))</formula>
    </cfRule>
    <cfRule type="containsText" dxfId="1148" priority="1120" operator="containsText" text="In Danger of Falling Behind Target">
      <formula>NOT(ISERROR(SEARCH("In Danger of Falling Behind Target",I32)))</formula>
    </cfRule>
    <cfRule type="containsText" dxfId="1147" priority="1121" operator="containsText" text="Not yet due">
      <formula>NOT(ISERROR(SEARCH("Not yet due",I32)))</formula>
    </cfRule>
    <cfRule type="containsText" dxfId="1146" priority="1122" operator="containsText" text="Update not Provided">
      <formula>NOT(ISERROR(SEARCH("Update not Provided",I32)))</formula>
    </cfRule>
    <cfRule type="containsText" dxfId="1145" priority="1123" operator="containsText" text="Not yet due">
      <formula>NOT(ISERROR(SEARCH("Not yet due",I32)))</formula>
    </cfRule>
    <cfRule type="containsText" dxfId="1144" priority="1124" operator="containsText" text="Completed Behind Schedule">
      <formula>NOT(ISERROR(SEARCH("Completed Behind Schedule",I32)))</formula>
    </cfRule>
    <cfRule type="containsText" dxfId="1143" priority="1125" operator="containsText" text="Off Target">
      <formula>NOT(ISERROR(SEARCH("Off Target",I32)))</formula>
    </cfRule>
    <cfRule type="containsText" dxfId="1142" priority="1126" operator="containsText" text="On Track to be Achieved">
      <formula>NOT(ISERROR(SEARCH("On Track to be Achieved",I32)))</formula>
    </cfRule>
    <cfRule type="containsText" dxfId="1141" priority="1127" operator="containsText" text="Fully Achieved">
      <formula>NOT(ISERROR(SEARCH("Fully Achieved",I32)))</formula>
    </cfRule>
    <cfRule type="containsText" dxfId="1140" priority="1128" operator="containsText" text="Not yet due">
      <formula>NOT(ISERROR(SEARCH("Not yet due",I32)))</formula>
    </cfRule>
    <cfRule type="containsText" dxfId="1139" priority="1129" operator="containsText" text="Not Yet Due">
      <formula>NOT(ISERROR(SEARCH("Not Yet Due",I32)))</formula>
    </cfRule>
    <cfRule type="containsText" dxfId="1138" priority="1130" operator="containsText" text="Deferred">
      <formula>NOT(ISERROR(SEARCH("Deferred",I32)))</formula>
    </cfRule>
    <cfRule type="containsText" dxfId="1137" priority="1131" operator="containsText" text="Deleted">
      <formula>NOT(ISERROR(SEARCH("Deleted",I32)))</formula>
    </cfRule>
    <cfRule type="containsText" dxfId="1136" priority="1132" operator="containsText" text="In Danger of Falling Behind Target">
      <formula>NOT(ISERROR(SEARCH("In Danger of Falling Behind Target",I32)))</formula>
    </cfRule>
    <cfRule type="containsText" dxfId="1135" priority="1133" operator="containsText" text="Not yet due">
      <formula>NOT(ISERROR(SEARCH("Not yet due",I32)))</formula>
    </cfRule>
    <cfRule type="containsText" dxfId="1134" priority="1134" operator="containsText" text="Completed Behind Schedule">
      <formula>NOT(ISERROR(SEARCH("Completed Behind Schedule",I32)))</formula>
    </cfRule>
    <cfRule type="containsText" dxfId="1133" priority="1135" operator="containsText" text="Off Target">
      <formula>NOT(ISERROR(SEARCH("Off Target",I32)))</formula>
    </cfRule>
    <cfRule type="containsText" dxfId="1132" priority="1136" operator="containsText" text="In Danger of Falling Behind Target">
      <formula>NOT(ISERROR(SEARCH("In Danger of Falling Behind Target",I32)))</formula>
    </cfRule>
    <cfRule type="containsText" dxfId="1131" priority="1137" operator="containsText" text="On Track to be Achieved">
      <formula>NOT(ISERROR(SEARCH("On Track to be Achieved",I32)))</formula>
    </cfRule>
    <cfRule type="containsText" dxfId="1130" priority="1138" operator="containsText" text="Fully Achieved">
      <formula>NOT(ISERROR(SEARCH("Fully Achieved",I32)))</formula>
    </cfRule>
    <cfRule type="containsText" dxfId="1129" priority="1139" operator="containsText" text="Update not Provided">
      <formula>NOT(ISERROR(SEARCH("Update not Provided",I32)))</formula>
    </cfRule>
    <cfRule type="containsText" dxfId="1128" priority="1140" operator="containsText" text="Not yet due">
      <formula>NOT(ISERROR(SEARCH("Not yet due",I32)))</formula>
    </cfRule>
    <cfRule type="containsText" dxfId="1127" priority="1141" operator="containsText" text="Completed Behind Schedule">
      <formula>NOT(ISERROR(SEARCH("Completed Behind Schedule",I32)))</formula>
    </cfRule>
    <cfRule type="containsText" dxfId="1126" priority="1142" operator="containsText" text="Off Target">
      <formula>NOT(ISERROR(SEARCH("Off Target",I32)))</formula>
    </cfRule>
    <cfRule type="containsText" dxfId="1125" priority="1143" operator="containsText" text="In Danger of Falling Behind Target">
      <formula>NOT(ISERROR(SEARCH("In Danger of Falling Behind Target",I32)))</formula>
    </cfRule>
    <cfRule type="containsText" dxfId="1124" priority="1144" operator="containsText" text="On Track to be Achieved">
      <formula>NOT(ISERROR(SEARCH("On Track to be Achieved",I32)))</formula>
    </cfRule>
    <cfRule type="containsText" dxfId="1123" priority="1145" operator="containsText" text="Fully Achieved">
      <formula>NOT(ISERROR(SEARCH("Fully Achieved",I32)))</formula>
    </cfRule>
    <cfRule type="containsText" dxfId="1122" priority="1146" operator="containsText" text="Fully Achieved">
      <formula>NOT(ISERROR(SEARCH("Fully Achieved",I32)))</formula>
    </cfRule>
    <cfRule type="containsText" dxfId="1121" priority="1147" operator="containsText" text="Fully Achieved">
      <formula>NOT(ISERROR(SEARCH("Fully Achieved",I32)))</formula>
    </cfRule>
    <cfRule type="containsText" dxfId="1120" priority="1148" operator="containsText" text="Deferred">
      <formula>NOT(ISERROR(SEARCH("Deferred",I32)))</formula>
    </cfRule>
    <cfRule type="containsText" dxfId="1119" priority="1149" operator="containsText" text="Deleted">
      <formula>NOT(ISERROR(SEARCH("Deleted",I32)))</formula>
    </cfRule>
    <cfRule type="containsText" dxfId="1118" priority="1150" operator="containsText" text="In Danger of Falling Behind Target">
      <formula>NOT(ISERROR(SEARCH("In Danger of Falling Behind Target",I32)))</formula>
    </cfRule>
    <cfRule type="containsText" dxfId="1117" priority="1151" operator="containsText" text="Not yet due">
      <formula>NOT(ISERROR(SEARCH("Not yet due",I32)))</formula>
    </cfRule>
    <cfRule type="containsText" dxfId="1116" priority="1152" operator="containsText" text="Update not Provided">
      <formula>NOT(ISERROR(SEARCH("Update not Provided",I32)))</formula>
    </cfRule>
  </conditionalFormatting>
  <conditionalFormatting sqref="I43">
    <cfRule type="containsText" dxfId="1115" priority="1081" operator="containsText" text="On track to be achieved">
      <formula>NOT(ISERROR(SEARCH("On track to be achieved",I43)))</formula>
    </cfRule>
    <cfRule type="containsText" dxfId="1114" priority="1082" operator="containsText" text="Deferred">
      <formula>NOT(ISERROR(SEARCH("Deferred",I43)))</formula>
    </cfRule>
    <cfRule type="containsText" dxfId="1113" priority="1083" operator="containsText" text="Deleted">
      <formula>NOT(ISERROR(SEARCH("Deleted",I43)))</formula>
    </cfRule>
    <cfRule type="containsText" dxfId="1112" priority="1084" operator="containsText" text="In Danger of Falling Behind Target">
      <formula>NOT(ISERROR(SEARCH("In Danger of Falling Behind Target",I43)))</formula>
    </cfRule>
    <cfRule type="containsText" dxfId="1111" priority="1085" operator="containsText" text="Not yet due">
      <formula>NOT(ISERROR(SEARCH("Not yet due",I43)))</formula>
    </cfRule>
    <cfRule type="containsText" dxfId="1110" priority="1086" operator="containsText" text="Update not Provided">
      <formula>NOT(ISERROR(SEARCH("Update not Provided",I43)))</formula>
    </cfRule>
    <cfRule type="containsText" dxfId="1109" priority="1087" operator="containsText" text="Not yet due">
      <formula>NOT(ISERROR(SEARCH("Not yet due",I43)))</formula>
    </cfRule>
    <cfRule type="containsText" dxfId="1108" priority="1088" operator="containsText" text="Completed Behind Schedule">
      <formula>NOT(ISERROR(SEARCH("Completed Behind Schedule",I43)))</formula>
    </cfRule>
    <cfRule type="containsText" dxfId="1107" priority="1089" operator="containsText" text="Off Target">
      <formula>NOT(ISERROR(SEARCH("Off Target",I43)))</formula>
    </cfRule>
    <cfRule type="containsText" dxfId="1106" priority="1090" operator="containsText" text="On Track to be Achieved">
      <formula>NOT(ISERROR(SEARCH("On Track to be Achieved",I43)))</formula>
    </cfRule>
    <cfRule type="containsText" dxfId="1105" priority="1091" operator="containsText" text="Fully Achieved">
      <formula>NOT(ISERROR(SEARCH("Fully Achieved",I43)))</formula>
    </cfRule>
    <cfRule type="containsText" dxfId="1104" priority="1092" operator="containsText" text="Not yet due">
      <formula>NOT(ISERROR(SEARCH("Not yet due",I43)))</formula>
    </cfRule>
    <cfRule type="containsText" dxfId="1103" priority="1093" operator="containsText" text="Not Yet Due">
      <formula>NOT(ISERROR(SEARCH("Not Yet Due",I43)))</formula>
    </cfRule>
    <cfRule type="containsText" dxfId="1102" priority="1094" operator="containsText" text="Deferred">
      <formula>NOT(ISERROR(SEARCH("Deferred",I43)))</formula>
    </cfRule>
    <cfRule type="containsText" dxfId="1101" priority="1095" operator="containsText" text="Deleted">
      <formula>NOT(ISERROR(SEARCH("Deleted",I43)))</formula>
    </cfRule>
    <cfRule type="containsText" dxfId="1100" priority="1096" operator="containsText" text="In Danger of Falling Behind Target">
      <formula>NOT(ISERROR(SEARCH("In Danger of Falling Behind Target",I43)))</formula>
    </cfRule>
    <cfRule type="containsText" dxfId="1099" priority="1097" operator="containsText" text="Not yet due">
      <formula>NOT(ISERROR(SEARCH("Not yet due",I43)))</formula>
    </cfRule>
    <cfRule type="containsText" dxfId="1098" priority="1098" operator="containsText" text="Completed Behind Schedule">
      <formula>NOT(ISERROR(SEARCH("Completed Behind Schedule",I43)))</formula>
    </cfRule>
    <cfRule type="containsText" dxfId="1097" priority="1099" operator="containsText" text="Off Target">
      <formula>NOT(ISERROR(SEARCH("Off Target",I43)))</formula>
    </cfRule>
    <cfRule type="containsText" dxfId="1096" priority="1100" operator="containsText" text="In Danger of Falling Behind Target">
      <formula>NOT(ISERROR(SEARCH("In Danger of Falling Behind Target",I43)))</formula>
    </cfRule>
    <cfRule type="containsText" dxfId="1095" priority="1101" operator="containsText" text="On Track to be Achieved">
      <formula>NOT(ISERROR(SEARCH("On Track to be Achieved",I43)))</formula>
    </cfRule>
    <cfRule type="containsText" dxfId="1094" priority="1102" operator="containsText" text="Fully Achieved">
      <formula>NOT(ISERROR(SEARCH("Fully Achieved",I43)))</formula>
    </cfRule>
    <cfRule type="containsText" dxfId="1093" priority="1103" operator="containsText" text="Update not Provided">
      <formula>NOT(ISERROR(SEARCH("Update not Provided",I43)))</formula>
    </cfRule>
    <cfRule type="containsText" dxfId="1092" priority="1104" operator="containsText" text="Not yet due">
      <formula>NOT(ISERROR(SEARCH("Not yet due",I43)))</formula>
    </cfRule>
    <cfRule type="containsText" dxfId="1091" priority="1105" operator="containsText" text="Completed Behind Schedule">
      <formula>NOT(ISERROR(SEARCH("Completed Behind Schedule",I43)))</formula>
    </cfRule>
    <cfRule type="containsText" dxfId="1090" priority="1106" operator="containsText" text="Off Target">
      <formula>NOT(ISERROR(SEARCH("Off Target",I43)))</formula>
    </cfRule>
    <cfRule type="containsText" dxfId="1089" priority="1107" operator="containsText" text="In Danger of Falling Behind Target">
      <formula>NOT(ISERROR(SEARCH("In Danger of Falling Behind Target",I43)))</formula>
    </cfRule>
    <cfRule type="containsText" dxfId="1088" priority="1108" operator="containsText" text="On Track to be Achieved">
      <formula>NOT(ISERROR(SEARCH("On Track to be Achieved",I43)))</formula>
    </cfRule>
    <cfRule type="containsText" dxfId="1087" priority="1109" operator="containsText" text="Fully Achieved">
      <formula>NOT(ISERROR(SEARCH("Fully Achieved",I43)))</formula>
    </cfRule>
    <cfRule type="containsText" dxfId="1086" priority="1110" operator="containsText" text="Fully Achieved">
      <formula>NOT(ISERROR(SEARCH("Fully Achieved",I43)))</formula>
    </cfRule>
    <cfRule type="containsText" dxfId="1085" priority="1111" operator="containsText" text="Fully Achieved">
      <formula>NOT(ISERROR(SEARCH("Fully Achieved",I43)))</formula>
    </cfRule>
    <cfRule type="containsText" dxfId="1084" priority="1112" operator="containsText" text="Deferred">
      <formula>NOT(ISERROR(SEARCH("Deferred",I43)))</formula>
    </cfRule>
    <cfRule type="containsText" dxfId="1083" priority="1113" operator="containsText" text="Deleted">
      <formula>NOT(ISERROR(SEARCH("Deleted",I43)))</formula>
    </cfRule>
    <cfRule type="containsText" dxfId="1082" priority="1114" operator="containsText" text="In Danger of Falling Behind Target">
      <formula>NOT(ISERROR(SEARCH("In Danger of Falling Behind Target",I43)))</formula>
    </cfRule>
    <cfRule type="containsText" dxfId="1081" priority="1115" operator="containsText" text="Not yet due">
      <formula>NOT(ISERROR(SEARCH("Not yet due",I43)))</formula>
    </cfRule>
    <cfRule type="containsText" dxfId="1080" priority="1116" operator="containsText" text="Update not Provided">
      <formula>NOT(ISERROR(SEARCH("Update not Provided",I43)))</formula>
    </cfRule>
  </conditionalFormatting>
  <conditionalFormatting sqref="I43">
    <cfRule type="containsText" dxfId="1079" priority="1045" operator="containsText" text="On track to be achieved">
      <formula>NOT(ISERROR(SEARCH("On track to be achieved",I43)))</formula>
    </cfRule>
    <cfRule type="containsText" dxfId="1078" priority="1046" operator="containsText" text="Deferred">
      <formula>NOT(ISERROR(SEARCH("Deferred",I43)))</formula>
    </cfRule>
    <cfRule type="containsText" dxfId="1077" priority="1047" operator="containsText" text="Deleted">
      <formula>NOT(ISERROR(SEARCH("Deleted",I43)))</formula>
    </cfRule>
    <cfRule type="containsText" dxfId="1076" priority="1048" operator="containsText" text="In Danger of Falling Behind Target">
      <formula>NOT(ISERROR(SEARCH("In Danger of Falling Behind Target",I43)))</formula>
    </cfRule>
    <cfRule type="containsText" dxfId="1075" priority="1049" operator="containsText" text="Not yet due">
      <formula>NOT(ISERROR(SEARCH("Not yet due",I43)))</formula>
    </cfRule>
    <cfRule type="containsText" dxfId="1074" priority="1050" operator="containsText" text="Update not Provided">
      <formula>NOT(ISERROR(SEARCH("Update not Provided",I43)))</formula>
    </cfRule>
    <cfRule type="containsText" dxfId="1073" priority="1051" operator="containsText" text="Not yet due">
      <formula>NOT(ISERROR(SEARCH("Not yet due",I43)))</formula>
    </cfRule>
    <cfRule type="containsText" dxfId="1072" priority="1052" operator="containsText" text="Completed Behind Schedule">
      <formula>NOT(ISERROR(SEARCH("Completed Behind Schedule",I43)))</formula>
    </cfRule>
    <cfRule type="containsText" dxfId="1071" priority="1053" operator="containsText" text="Off Target">
      <formula>NOT(ISERROR(SEARCH("Off Target",I43)))</formula>
    </cfRule>
    <cfRule type="containsText" dxfId="1070" priority="1054" operator="containsText" text="On Track to be Achieved">
      <formula>NOT(ISERROR(SEARCH("On Track to be Achieved",I43)))</formula>
    </cfRule>
    <cfRule type="containsText" dxfId="1069" priority="1055" operator="containsText" text="Fully Achieved">
      <formula>NOT(ISERROR(SEARCH("Fully Achieved",I43)))</formula>
    </cfRule>
    <cfRule type="containsText" dxfId="1068" priority="1056" operator="containsText" text="Not yet due">
      <formula>NOT(ISERROR(SEARCH("Not yet due",I43)))</formula>
    </cfRule>
    <cfRule type="containsText" dxfId="1067" priority="1057" operator="containsText" text="Not Yet Due">
      <formula>NOT(ISERROR(SEARCH("Not Yet Due",I43)))</formula>
    </cfRule>
    <cfRule type="containsText" dxfId="1066" priority="1058" operator="containsText" text="Deferred">
      <formula>NOT(ISERROR(SEARCH("Deferred",I43)))</formula>
    </cfRule>
    <cfRule type="containsText" dxfId="1065" priority="1059" operator="containsText" text="Deleted">
      <formula>NOT(ISERROR(SEARCH("Deleted",I43)))</formula>
    </cfRule>
    <cfRule type="containsText" dxfId="1064" priority="1060" operator="containsText" text="In Danger of Falling Behind Target">
      <formula>NOT(ISERROR(SEARCH("In Danger of Falling Behind Target",I43)))</formula>
    </cfRule>
    <cfRule type="containsText" dxfId="1063" priority="1061" operator="containsText" text="Not yet due">
      <formula>NOT(ISERROR(SEARCH("Not yet due",I43)))</formula>
    </cfRule>
    <cfRule type="containsText" dxfId="1062" priority="1062" operator="containsText" text="Completed Behind Schedule">
      <formula>NOT(ISERROR(SEARCH("Completed Behind Schedule",I43)))</formula>
    </cfRule>
    <cfRule type="containsText" dxfId="1061" priority="1063" operator="containsText" text="Off Target">
      <formula>NOT(ISERROR(SEARCH("Off Target",I43)))</formula>
    </cfRule>
    <cfRule type="containsText" dxfId="1060" priority="1064" operator="containsText" text="In Danger of Falling Behind Target">
      <formula>NOT(ISERROR(SEARCH("In Danger of Falling Behind Target",I43)))</formula>
    </cfRule>
    <cfRule type="containsText" dxfId="1059" priority="1065" operator="containsText" text="On Track to be Achieved">
      <formula>NOT(ISERROR(SEARCH("On Track to be Achieved",I43)))</formula>
    </cfRule>
    <cfRule type="containsText" dxfId="1058" priority="1066" operator="containsText" text="Fully Achieved">
      <formula>NOT(ISERROR(SEARCH("Fully Achieved",I43)))</formula>
    </cfRule>
    <cfRule type="containsText" dxfId="1057" priority="1067" operator="containsText" text="Update not Provided">
      <formula>NOT(ISERROR(SEARCH("Update not Provided",I43)))</formula>
    </cfRule>
    <cfRule type="containsText" dxfId="1056" priority="1068" operator="containsText" text="Not yet due">
      <formula>NOT(ISERROR(SEARCH("Not yet due",I43)))</formula>
    </cfRule>
    <cfRule type="containsText" dxfId="1055" priority="1069" operator="containsText" text="Completed Behind Schedule">
      <formula>NOT(ISERROR(SEARCH("Completed Behind Schedule",I43)))</formula>
    </cfRule>
    <cfRule type="containsText" dxfId="1054" priority="1070" operator="containsText" text="Off Target">
      <formula>NOT(ISERROR(SEARCH("Off Target",I43)))</formula>
    </cfRule>
    <cfRule type="containsText" dxfId="1053" priority="1071" operator="containsText" text="In Danger of Falling Behind Target">
      <formula>NOT(ISERROR(SEARCH("In Danger of Falling Behind Target",I43)))</formula>
    </cfRule>
    <cfRule type="containsText" dxfId="1052" priority="1072" operator="containsText" text="On Track to be Achieved">
      <formula>NOT(ISERROR(SEARCH("On Track to be Achieved",I43)))</formula>
    </cfRule>
    <cfRule type="containsText" dxfId="1051" priority="1073" operator="containsText" text="Fully Achieved">
      <formula>NOT(ISERROR(SEARCH("Fully Achieved",I43)))</formula>
    </cfRule>
    <cfRule type="containsText" dxfId="1050" priority="1074" operator="containsText" text="Fully Achieved">
      <formula>NOT(ISERROR(SEARCH("Fully Achieved",I43)))</formula>
    </cfRule>
    <cfRule type="containsText" dxfId="1049" priority="1075" operator="containsText" text="Fully Achieved">
      <formula>NOT(ISERROR(SEARCH("Fully Achieved",I43)))</formula>
    </cfRule>
    <cfRule type="containsText" dxfId="1048" priority="1076" operator="containsText" text="Deferred">
      <formula>NOT(ISERROR(SEARCH("Deferred",I43)))</formula>
    </cfRule>
    <cfRule type="containsText" dxfId="1047" priority="1077" operator="containsText" text="Deleted">
      <formula>NOT(ISERROR(SEARCH("Deleted",I43)))</formula>
    </cfRule>
    <cfRule type="containsText" dxfId="1046" priority="1078" operator="containsText" text="In Danger of Falling Behind Target">
      <formula>NOT(ISERROR(SEARCH("In Danger of Falling Behind Target",I43)))</formula>
    </cfRule>
    <cfRule type="containsText" dxfId="1045" priority="1079" operator="containsText" text="Not yet due">
      <formula>NOT(ISERROR(SEARCH("Not yet due",I43)))</formula>
    </cfRule>
    <cfRule type="containsText" dxfId="1044" priority="1080" operator="containsText" text="Update not Provided">
      <formula>NOT(ISERROR(SEARCH("Update not Provided",I43)))</formula>
    </cfRule>
  </conditionalFormatting>
  <conditionalFormatting sqref="I43">
    <cfRule type="containsText" dxfId="1043" priority="1009" operator="containsText" text="On track to be achieved">
      <formula>NOT(ISERROR(SEARCH("On track to be achieved",I43)))</formula>
    </cfRule>
    <cfRule type="containsText" dxfId="1042" priority="1010" operator="containsText" text="Deferred">
      <formula>NOT(ISERROR(SEARCH("Deferred",I43)))</formula>
    </cfRule>
    <cfRule type="containsText" dxfId="1041" priority="1011" operator="containsText" text="Deleted">
      <formula>NOT(ISERROR(SEARCH("Deleted",I43)))</formula>
    </cfRule>
    <cfRule type="containsText" dxfId="1040" priority="1012" operator="containsText" text="In Danger of Falling Behind Target">
      <formula>NOT(ISERROR(SEARCH("In Danger of Falling Behind Target",I43)))</formula>
    </cfRule>
    <cfRule type="containsText" dxfId="1039" priority="1013" operator="containsText" text="Not yet due">
      <formula>NOT(ISERROR(SEARCH("Not yet due",I43)))</formula>
    </cfRule>
    <cfRule type="containsText" dxfId="1038" priority="1014" operator="containsText" text="Update not Provided">
      <formula>NOT(ISERROR(SEARCH("Update not Provided",I43)))</formula>
    </cfRule>
    <cfRule type="containsText" dxfId="1037" priority="1015" operator="containsText" text="Not yet due">
      <formula>NOT(ISERROR(SEARCH("Not yet due",I43)))</formula>
    </cfRule>
    <cfRule type="containsText" dxfId="1036" priority="1016" operator="containsText" text="Completed Behind Schedule">
      <formula>NOT(ISERROR(SEARCH("Completed Behind Schedule",I43)))</formula>
    </cfRule>
    <cfRule type="containsText" dxfId="1035" priority="1017" operator="containsText" text="Off Target">
      <formula>NOT(ISERROR(SEARCH("Off Target",I43)))</formula>
    </cfRule>
    <cfRule type="containsText" dxfId="1034" priority="1018" operator="containsText" text="On Track to be Achieved">
      <formula>NOT(ISERROR(SEARCH("On Track to be Achieved",I43)))</formula>
    </cfRule>
    <cfRule type="containsText" dxfId="1033" priority="1019" operator="containsText" text="Fully Achieved">
      <formula>NOT(ISERROR(SEARCH("Fully Achieved",I43)))</formula>
    </cfRule>
    <cfRule type="containsText" dxfId="1032" priority="1020" operator="containsText" text="Not yet due">
      <formula>NOT(ISERROR(SEARCH("Not yet due",I43)))</formula>
    </cfRule>
    <cfRule type="containsText" dxfId="1031" priority="1021" operator="containsText" text="Not Yet Due">
      <formula>NOT(ISERROR(SEARCH("Not Yet Due",I43)))</formula>
    </cfRule>
    <cfRule type="containsText" dxfId="1030" priority="1022" operator="containsText" text="Deferred">
      <formula>NOT(ISERROR(SEARCH("Deferred",I43)))</formula>
    </cfRule>
    <cfRule type="containsText" dxfId="1029" priority="1023" operator="containsText" text="Deleted">
      <formula>NOT(ISERROR(SEARCH("Deleted",I43)))</formula>
    </cfRule>
    <cfRule type="containsText" dxfId="1028" priority="1024" operator="containsText" text="In Danger of Falling Behind Target">
      <formula>NOT(ISERROR(SEARCH("In Danger of Falling Behind Target",I43)))</formula>
    </cfRule>
    <cfRule type="containsText" dxfId="1027" priority="1025" operator="containsText" text="Not yet due">
      <formula>NOT(ISERROR(SEARCH("Not yet due",I43)))</formula>
    </cfRule>
    <cfRule type="containsText" dxfId="1026" priority="1026" operator="containsText" text="Completed Behind Schedule">
      <formula>NOT(ISERROR(SEARCH("Completed Behind Schedule",I43)))</formula>
    </cfRule>
    <cfRule type="containsText" dxfId="1025" priority="1027" operator="containsText" text="Off Target">
      <formula>NOT(ISERROR(SEARCH("Off Target",I43)))</formula>
    </cfRule>
    <cfRule type="containsText" dxfId="1024" priority="1028" operator="containsText" text="In Danger of Falling Behind Target">
      <formula>NOT(ISERROR(SEARCH("In Danger of Falling Behind Target",I43)))</formula>
    </cfRule>
    <cfRule type="containsText" dxfId="1023" priority="1029" operator="containsText" text="On Track to be Achieved">
      <formula>NOT(ISERROR(SEARCH("On Track to be Achieved",I43)))</formula>
    </cfRule>
    <cfRule type="containsText" dxfId="1022" priority="1030" operator="containsText" text="Fully Achieved">
      <formula>NOT(ISERROR(SEARCH("Fully Achieved",I43)))</formula>
    </cfRule>
    <cfRule type="containsText" dxfId="1021" priority="1031" operator="containsText" text="Update not Provided">
      <formula>NOT(ISERROR(SEARCH("Update not Provided",I43)))</formula>
    </cfRule>
    <cfRule type="containsText" dxfId="1020" priority="1032" operator="containsText" text="Not yet due">
      <formula>NOT(ISERROR(SEARCH("Not yet due",I43)))</formula>
    </cfRule>
    <cfRule type="containsText" dxfId="1019" priority="1033" operator="containsText" text="Completed Behind Schedule">
      <formula>NOT(ISERROR(SEARCH("Completed Behind Schedule",I43)))</formula>
    </cfRule>
    <cfRule type="containsText" dxfId="1018" priority="1034" operator="containsText" text="Off Target">
      <formula>NOT(ISERROR(SEARCH("Off Target",I43)))</formula>
    </cfRule>
    <cfRule type="containsText" dxfId="1017" priority="1035" operator="containsText" text="In Danger of Falling Behind Target">
      <formula>NOT(ISERROR(SEARCH("In Danger of Falling Behind Target",I43)))</formula>
    </cfRule>
    <cfRule type="containsText" dxfId="1016" priority="1036" operator="containsText" text="On Track to be Achieved">
      <formula>NOT(ISERROR(SEARCH("On Track to be Achieved",I43)))</formula>
    </cfRule>
    <cfRule type="containsText" dxfId="1015" priority="1037" operator="containsText" text="Fully Achieved">
      <formula>NOT(ISERROR(SEARCH("Fully Achieved",I43)))</formula>
    </cfRule>
    <cfRule type="containsText" dxfId="1014" priority="1038" operator="containsText" text="Fully Achieved">
      <formula>NOT(ISERROR(SEARCH("Fully Achieved",I43)))</formula>
    </cfRule>
    <cfRule type="containsText" dxfId="1013" priority="1039" operator="containsText" text="Fully Achieved">
      <formula>NOT(ISERROR(SEARCH("Fully Achieved",I43)))</formula>
    </cfRule>
    <cfRule type="containsText" dxfId="1012" priority="1040" operator="containsText" text="Deferred">
      <formula>NOT(ISERROR(SEARCH("Deferred",I43)))</formula>
    </cfRule>
    <cfRule type="containsText" dxfId="1011" priority="1041" operator="containsText" text="Deleted">
      <formula>NOT(ISERROR(SEARCH("Deleted",I43)))</formula>
    </cfRule>
    <cfRule type="containsText" dxfId="1010" priority="1042" operator="containsText" text="In Danger of Falling Behind Target">
      <formula>NOT(ISERROR(SEARCH("In Danger of Falling Behind Target",I43)))</formula>
    </cfRule>
    <cfRule type="containsText" dxfId="1009" priority="1043" operator="containsText" text="Not yet due">
      <formula>NOT(ISERROR(SEARCH("Not yet due",I43)))</formula>
    </cfRule>
    <cfRule type="containsText" dxfId="1008" priority="1044" operator="containsText" text="Update not Provided">
      <formula>NOT(ISERROR(SEARCH("Update not Provided",I43)))</formula>
    </cfRule>
  </conditionalFormatting>
  <conditionalFormatting sqref="I44:I50">
    <cfRule type="containsText" dxfId="1007" priority="973" operator="containsText" text="On track to be achieved">
      <formula>NOT(ISERROR(SEARCH("On track to be achieved",I44)))</formula>
    </cfRule>
    <cfRule type="containsText" dxfId="1006" priority="974" operator="containsText" text="Deferred">
      <formula>NOT(ISERROR(SEARCH("Deferred",I44)))</formula>
    </cfRule>
    <cfRule type="containsText" dxfId="1005" priority="975" operator="containsText" text="Deleted">
      <formula>NOT(ISERROR(SEARCH("Deleted",I44)))</formula>
    </cfRule>
    <cfRule type="containsText" dxfId="1004" priority="976" operator="containsText" text="In Danger of Falling Behind Target">
      <formula>NOT(ISERROR(SEARCH("In Danger of Falling Behind Target",I44)))</formula>
    </cfRule>
    <cfRule type="containsText" dxfId="1003" priority="977" operator="containsText" text="Not yet due">
      <formula>NOT(ISERROR(SEARCH("Not yet due",I44)))</formula>
    </cfRule>
    <cfRule type="containsText" dxfId="1002" priority="978" operator="containsText" text="Update not Provided">
      <formula>NOT(ISERROR(SEARCH("Update not Provided",I44)))</formula>
    </cfRule>
    <cfRule type="containsText" dxfId="1001" priority="979" operator="containsText" text="Not yet due">
      <formula>NOT(ISERROR(SEARCH("Not yet due",I44)))</formula>
    </cfRule>
    <cfRule type="containsText" dxfId="1000" priority="980" operator="containsText" text="Completed Behind Schedule">
      <formula>NOT(ISERROR(SEARCH("Completed Behind Schedule",I44)))</formula>
    </cfRule>
    <cfRule type="containsText" dxfId="999" priority="981" operator="containsText" text="Off Target">
      <formula>NOT(ISERROR(SEARCH("Off Target",I44)))</formula>
    </cfRule>
    <cfRule type="containsText" dxfId="998" priority="982" operator="containsText" text="On Track to be Achieved">
      <formula>NOT(ISERROR(SEARCH("On Track to be Achieved",I44)))</formula>
    </cfRule>
    <cfRule type="containsText" dxfId="997" priority="983" operator="containsText" text="Fully Achieved">
      <formula>NOT(ISERROR(SEARCH("Fully Achieved",I44)))</formula>
    </cfRule>
    <cfRule type="containsText" dxfId="996" priority="984" operator="containsText" text="Not yet due">
      <formula>NOT(ISERROR(SEARCH("Not yet due",I44)))</formula>
    </cfRule>
    <cfRule type="containsText" dxfId="995" priority="985" operator="containsText" text="Not Yet Due">
      <formula>NOT(ISERROR(SEARCH("Not Yet Due",I44)))</formula>
    </cfRule>
    <cfRule type="containsText" dxfId="994" priority="986" operator="containsText" text="Deferred">
      <formula>NOT(ISERROR(SEARCH("Deferred",I44)))</formula>
    </cfRule>
    <cfRule type="containsText" dxfId="993" priority="987" operator="containsText" text="Deleted">
      <formula>NOT(ISERROR(SEARCH("Deleted",I44)))</formula>
    </cfRule>
    <cfRule type="containsText" dxfId="992" priority="988" operator="containsText" text="In Danger of Falling Behind Target">
      <formula>NOT(ISERROR(SEARCH("In Danger of Falling Behind Target",I44)))</formula>
    </cfRule>
    <cfRule type="containsText" dxfId="991" priority="989" operator="containsText" text="Not yet due">
      <formula>NOT(ISERROR(SEARCH("Not yet due",I44)))</formula>
    </cfRule>
    <cfRule type="containsText" dxfId="990" priority="990" operator="containsText" text="Completed Behind Schedule">
      <formula>NOT(ISERROR(SEARCH("Completed Behind Schedule",I44)))</formula>
    </cfRule>
    <cfRule type="containsText" dxfId="989" priority="991" operator="containsText" text="Off Target">
      <formula>NOT(ISERROR(SEARCH("Off Target",I44)))</formula>
    </cfRule>
    <cfRule type="containsText" dxfId="988" priority="992" operator="containsText" text="In Danger of Falling Behind Target">
      <formula>NOT(ISERROR(SEARCH("In Danger of Falling Behind Target",I44)))</formula>
    </cfRule>
    <cfRule type="containsText" dxfId="987" priority="993" operator="containsText" text="On Track to be Achieved">
      <formula>NOT(ISERROR(SEARCH("On Track to be Achieved",I44)))</formula>
    </cfRule>
    <cfRule type="containsText" dxfId="986" priority="994" operator="containsText" text="Fully Achieved">
      <formula>NOT(ISERROR(SEARCH("Fully Achieved",I44)))</formula>
    </cfRule>
    <cfRule type="containsText" dxfId="985" priority="995" operator="containsText" text="Update not Provided">
      <formula>NOT(ISERROR(SEARCH("Update not Provided",I44)))</formula>
    </cfRule>
    <cfRule type="containsText" dxfId="984" priority="996" operator="containsText" text="Not yet due">
      <formula>NOT(ISERROR(SEARCH("Not yet due",I44)))</formula>
    </cfRule>
    <cfRule type="containsText" dxfId="983" priority="997" operator="containsText" text="Completed Behind Schedule">
      <formula>NOT(ISERROR(SEARCH("Completed Behind Schedule",I44)))</formula>
    </cfRule>
    <cfRule type="containsText" dxfId="982" priority="998" operator="containsText" text="Off Target">
      <formula>NOT(ISERROR(SEARCH("Off Target",I44)))</formula>
    </cfRule>
    <cfRule type="containsText" dxfId="981" priority="999" operator="containsText" text="In Danger of Falling Behind Target">
      <formula>NOT(ISERROR(SEARCH("In Danger of Falling Behind Target",I44)))</formula>
    </cfRule>
    <cfRule type="containsText" dxfId="980" priority="1000" operator="containsText" text="On Track to be Achieved">
      <formula>NOT(ISERROR(SEARCH("On Track to be Achieved",I44)))</formula>
    </cfRule>
    <cfRule type="containsText" dxfId="979" priority="1001" operator="containsText" text="Fully Achieved">
      <formula>NOT(ISERROR(SEARCH("Fully Achieved",I44)))</formula>
    </cfRule>
    <cfRule type="containsText" dxfId="978" priority="1002" operator="containsText" text="Fully Achieved">
      <formula>NOT(ISERROR(SEARCH("Fully Achieved",I44)))</formula>
    </cfRule>
    <cfRule type="containsText" dxfId="977" priority="1003" operator="containsText" text="Fully Achieved">
      <formula>NOT(ISERROR(SEARCH("Fully Achieved",I44)))</formula>
    </cfRule>
    <cfRule type="containsText" dxfId="976" priority="1004" operator="containsText" text="Deferred">
      <formula>NOT(ISERROR(SEARCH("Deferred",I44)))</formula>
    </cfRule>
    <cfRule type="containsText" dxfId="975" priority="1005" operator="containsText" text="Deleted">
      <formula>NOT(ISERROR(SEARCH("Deleted",I44)))</formula>
    </cfRule>
    <cfRule type="containsText" dxfId="974" priority="1006" operator="containsText" text="In Danger of Falling Behind Target">
      <formula>NOT(ISERROR(SEARCH("In Danger of Falling Behind Target",I44)))</formula>
    </cfRule>
    <cfRule type="containsText" dxfId="973" priority="1007" operator="containsText" text="Not yet due">
      <formula>NOT(ISERROR(SEARCH("Not yet due",I44)))</formula>
    </cfRule>
    <cfRule type="containsText" dxfId="972" priority="1008" operator="containsText" text="Update not Provided">
      <formula>NOT(ISERROR(SEARCH("Update not Provided",I44)))</formula>
    </cfRule>
  </conditionalFormatting>
  <conditionalFormatting sqref="I51">
    <cfRule type="containsText" dxfId="971" priority="937" operator="containsText" text="On track to be achieved">
      <formula>NOT(ISERROR(SEARCH("On track to be achieved",I51)))</formula>
    </cfRule>
    <cfRule type="containsText" dxfId="970" priority="938" operator="containsText" text="Deferred">
      <formula>NOT(ISERROR(SEARCH("Deferred",I51)))</formula>
    </cfRule>
    <cfRule type="containsText" dxfId="969" priority="939" operator="containsText" text="Deleted">
      <formula>NOT(ISERROR(SEARCH("Deleted",I51)))</formula>
    </cfRule>
    <cfRule type="containsText" dxfId="968" priority="940" operator="containsText" text="In Danger of Falling Behind Target">
      <formula>NOT(ISERROR(SEARCH("In Danger of Falling Behind Target",I51)))</formula>
    </cfRule>
    <cfRule type="containsText" dxfId="967" priority="941" operator="containsText" text="Not yet due">
      <formula>NOT(ISERROR(SEARCH("Not yet due",I51)))</formula>
    </cfRule>
    <cfRule type="containsText" dxfId="966" priority="942" operator="containsText" text="Update not Provided">
      <formula>NOT(ISERROR(SEARCH("Update not Provided",I51)))</formula>
    </cfRule>
    <cfRule type="containsText" dxfId="965" priority="943" operator="containsText" text="Not yet due">
      <formula>NOT(ISERROR(SEARCH("Not yet due",I51)))</formula>
    </cfRule>
    <cfRule type="containsText" dxfId="964" priority="944" operator="containsText" text="Completed Behind Schedule">
      <formula>NOT(ISERROR(SEARCH("Completed Behind Schedule",I51)))</formula>
    </cfRule>
    <cfRule type="containsText" dxfId="963" priority="945" operator="containsText" text="Off Target">
      <formula>NOT(ISERROR(SEARCH("Off Target",I51)))</formula>
    </cfRule>
    <cfRule type="containsText" dxfId="962" priority="946" operator="containsText" text="On Track to be Achieved">
      <formula>NOT(ISERROR(SEARCH("On Track to be Achieved",I51)))</formula>
    </cfRule>
    <cfRule type="containsText" dxfId="961" priority="947" operator="containsText" text="Fully Achieved">
      <formula>NOT(ISERROR(SEARCH("Fully Achieved",I51)))</formula>
    </cfRule>
    <cfRule type="containsText" dxfId="960" priority="948" operator="containsText" text="Not yet due">
      <formula>NOT(ISERROR(SEARCH("Not yet due",I51)))</formula>
    </cfRule>
    <cfRule type="containsText" dxfId="959" priority="949" operator="containsText" text="Not Yet Due">
      <formula>NOT(ISERROR(SEARCH("Not Yet Due",I51)))</formula>
    </cfRule>
    <cfRule type="containsText" dxfId="958" priority="950" operator="containsText" text="Deferred">
      <formula>NOT(ISERROR(SEARCH("Deferred",I51)))</formula>
    </cfRule>
    <cfRule type="containsText" dxfId="957" priority="951" operator="containsText" text="Deleted">
      <formula>NOT(ISERROR(SEARCH("Deleted",I51)))</formula>
    </cfRule>
    <cfRule type="containsText" dxfId="956" priority="952" operator="containsText" text="In Danger of Falling Behind Target">
      <formula>NOT(ISERROR(SEARCH("In Danger of Falling Behind Target",I51)))</formula>
    </cfRule>
    <cfRule type="containsText" dxfId="955" priority="953" operator="containsText" text="Not yet due">
      <formula>NOT(ISERROR(SEARCH("Not yet due",I51)))</formula>
    </cfRule>
    <cfRule type="containsText" dxfId="954" priority="954" operator="containsText" text="Completed Behind Schedule">
      <formula>NOT(ISERROR(SEARCH("Completed Behind Schedule",I51)))</formula>
    </cfRule>
    <cfRule type="containsText" dxfId="953" priority="955" operator="containsText" text="Off Target">
      <formula>NOT(ISERROR(SEARCH("Off Target",I51)))</formula>
    </cfRule>
    <cfRule type="containsText" dxfId="952" priority="956" operator="containsText" text="In Danger of Falling Behind Target">
      <formula>NOT(ISERROR(SEARCH("In Danger of Falling Behind Target",I51)))</formula>
    </cfRule>
    <cfRule type="containsText" dxfId="951" priority="957" operator="containsText" text="On Track to be Achieved">
      <formula>NOT(ISERROR(SEARCH("On Track to be Achieved",I51)))</formula>
    </cfRule>
    <cfRule type="containsText" dxfId="950" priority="958" operator="containsText" text="Fully Achieved">
      <formula>NOT(ISERROR(SEARCH("Fully Achieved",I51)))</formula>
    </cfRule>
    <cfRule type="containsText" dxfId="949" priority="959" operator="containsText" text="Update not Provided">
      <formula>NOT(ISERROR(SEARCH("Update not Provided",I51)))</formula>
    </cfRule>
    <cfRule type="containsText" dxfId="948" priority="960" operator="containsText" text="Not yet due">
      <formula>NOT(ISERROR(SEARCH("Not yet due",I51)))</formula>
    </cfRule>
    <cfRule type="containsText" dxfId="947" priority="961" operator="containsText" text="Completed Behind Schedule">
      <formula>NOT(ISERROR(SEARCH("Completed Behind Schedule",I51)))</formula>
    </cfRule>
    <cfRule type="containsText" dxfId="946" priority="962" operator="containsText" text="Off Target">
      <formula>NOT(ISERROR(SEARCH("Off Target",I51)))</formula>
    </cfRule>
    <cfRule type="containsText" dxfId="945" priority="963" operator="containsText" text="In Danger of Falling Behind Target">
      <formula>NOT(ISERROR(SEARCH("In Danger of Falling Behind Target",I51)))</formula>
    </cfRule>
    <cfRule type="containsText" dxfId="944" priority="964" operator="containsText" text="On Track to be Achieved">
      <formula>NOT(ISERROR(SEARCH("On Track to be Achieved",I51)))</formula>
    </cfRule>
    <cfRule type="containsText" dxfId="943" priority="965" operator="containsText" text="Fully Achieved">
      <formula>NOT(ISERROR(SEARCH("Fully Achieved",I51)))</formula>
    </cfRule>
    <cfRule type="containsText" dxfId="942" priority="966" operator="containsText" text="Fully Achieved">
      <formula>NOT(ISERROR(SEARCH("Fully Achieved",I51)))</formula>
    </cfRule>
    <cfRule type="containsText" dxfId="941" priority="967" operator="containsText" text="Fully Achieved">
      <formula>NOT(ISERROR(SEARCH("Fully Achieved",I51)))</formula>
    </cfRule>
    <cfRule type="containsText" dxfId="940" priority="968" operator="containsText" text="Deferred">
      <formula>NOT(ISERROR(SEARCH("Deferred",I51)))</formula>
    </cfRule>
    <cfRule type="containsText" dxfId="939" priority="969" operator="containsText" text="Deleted">
      <formula>NOT(ISERROR(SEARCH("Deleted",I51)))</formula>
    </cfRule>
    <cfRule type="containsText" dxfId="938" priority="970" operator="containsText" text="In Danger of Falling Behind Target">
      <formula>NOT(ISERROR(SEARCH("In Danger of Falling Behind Target",I51)))</formula>
    </cfRule>
    <cfRule type="containsText" dxfId="937" priority="971" operator="containsText" text="Not yet due">
      <formula>NOT(ISERROR(SEARCH("Not yet due",I51)))</formula>
    </cfRule>
    <cfRule type="containsText" dxfId="936" priority="972" operator="containsText" text="Update not Provided">
      <formula>NOT(ISERROR(SEARCH("Update not Provided",I51)))</formula>
    </cfRule>
  </conditionalFormatting>
  <conditionalFormatting sqref="I51">
    <cfRule type="containsText" dxfId="935" priority="901" operator="containsText" text="On track to be achieved">
      <formula>NOT(ISERROR(SEARCH("On track to be achieved",I51)))</formula>
    </cfRule>
    <cfRule type="containsText" dxfId="934" priority="902" operator="containsText" text="Deferred">
      <formula>NOT(ISERROR(SEARCH("Deferred",I51)))</formula>
    </cfRule>
    <cfRule type="containsText" dxfId="933" priority="903" operator="containsText" text="Deleted">
      <formula>NOT(ISERROR(SEARCH("Deleted",I51)))</formula>
    </cfRule>
    <cfRule type="containsText" dxfId="932" priority="904" operator="containsText" text="In Danger of Falling Behind Target">
      <formula>NOT(ISERROR(SEARCH("In Danger of Falling Behind Target",I51)))</formula>
    </cfRule>
    <cfRule type="containsText" dxfId="931" priority="905" operator="containsText" text="Not yet due">
      <formula>NOT(ISERROR(SEARCH("Not yet due",I51)))</formula>
    </cfRule>
    <cfRule type="containsText" dxfId="930" priority="906" operator="containsText" text="Update not Provided">
      <formula>NOT(ISERROR(SEARCH("Update not Provided",I51)))</formula>
    </cfRule>
    <cfRule type="containsText" dxfId="929" priority="907" operator="containsText" text="Not yet due">
      <formula>NOT(ISERROR(SEARCH("Not yet due",I51)))</formula>
    </cfRule>
    <cfRule type="containsText" dxfId="928" priority="908" operator="containsText" text="Completed Behind Schedule">
      <formula>NOT(ISERROR(SEARCH("Completed Behind Schedule",I51)))</formula>
    </cfRule>
    <cfRule type="containsText" dxfId="927" priority="909" operator="containsText" text="Off Target">
      <formula>NOT(ISERROR(SEARCH("Off Target",I51)))</formula>
    </cfRule>
    <cfRule type="containsText" dxfId="926" priority="910" operator="containsText" text="On Track to be Achieved">
      <formula>NOT(ISERROR(SEARCH("On Track to be Achieved",I51)))</formula>
    </cfRule>
    <cfRule type="containsText" dxfId="925" priority="911" operator="containsText" text="Fully Achieved">
      <formula>NOT(ISERROR(SEARCH("Fully Achieved",I51)))</formula>
    </cfRule>
    <cfRule type="containsText" dxfId="924" priority="912" operator="containsText" text="Not yet due">
      <formula>NOT(ISERROR(SEARCH("Not yet due",I51)))</formula>
    </cfRule>
    <cfRule type="containsText" dxfId="923" priority="913" operator="containsText" text="Not Yet Due">
      <formula>NOT(ISERROR(SEARCH("Not Yet Due",I51)))</formula>
    </cfRule>
    <cfRule type="containsText" dxfId="922" priority="914" operator="containsText" text="Deferred">
      <formula>NOT(ISERROR(SEARCH("Deferred",I51)))</formula>
    </cfRule>
    <cfRule type="containsText" dxfId="921" priority="915" operator="containsText" text="Deleted">
      <formula>NOT(ISERROR(SEARCH("Deleted",I51)))</formula>
    </cfRule>
    <cfRule type="containsText" dxfId="920" priority="916" operator="containsText" text="In Danger of Falling Behind Target">
      <formula>NOT(ISERROR(SEARCH("In Danger of Falling Behind Target",I51)))</formula>
    </cfRule>
    <cfRule type="containsText" dxfId="919" priority="917" operator="containsText" text="Not yet due">
      <formula>NOT(ISERROR(SEARCH("Not yet due",I51)))</formula>
    </cfRule>
    <cfRule type="containsText" dxfId="918" priority="918" operator="containsText" text="Completed Behind Schedule">
      <formula>NOT(ISERROR(SEARCH("Completed Behind Schedule",I51)))</formula>
    </cfRule>
    <cfRule type="containsText" dxfId="917" priority="919" operator="containsText" text="Off Target">
      <formula>NOT(ISERROR(SEARCH("Off Target",I51)))</formula>
    </cfRule>
    <cfRule type="containsText" dxfId="916" priority="920" operator="containsText" text="In Danger of Falling Behind Target">
      <formula>NOT(ISERROR(SEARCH("In Danger of Falling Behind Target",I51)))</formula>
    </cfRule>
    <cfRule type="containsText" dxfId="915" priority="921" operator="containsText" text="On Track to be Achieved">
      <formula>NOT(ISERROR(SEARCH("On Track to be Achieved",I51)))</formula>
    </cfRule>
    <cfRule type="containsText" dxfId="914" priority="922" operator="containsText" text="Fully Achieved">
      <formula>NOT(ISERROR(SEARCH("Fully Achieved",I51)))</formula>
    </cfRule>
    <cfRule type="containsText" dxfId="913" priority="923" operator="containsText" text="Update not Provided">
      <formula>NOT(ISERROR(SEARCH("Update not Provided",I51)))</formula>
    </cfRule>
    <cfRule type="containsText" dxfId="912" priority="924" operator="containsText" text="Not yet due">
      <formula>NOT(ISERROR(SEARCH("Not yet due",I51)))</formula>
    </cfRule>
    <cfRule type="containsText" dxfId="911" priority="925" operator="containsText" text="Completed Behind Schedule">
      <formula>NOT(ISERROR(SEARCH("Completed Behind Schedule",I51)))</formula>
    </cfRule>
    <cfRule type="containsText" dxfId="910" priority="926" operator="containsText" text="Off Target">
      <formula>NOT(ISERROR(SEARCH("Off Target",I51)))</formula>
    </cfRule>
    <cfRule type="containsText" dxfId="909" priority="927" operator="containsText" text="In Danger of Falling Behind Target">
      <formula>NOT(ISERROR(SEARCH("In Danger of Falling Behind Target",I51)))</formula>
    </cfRule>
    <cfRule type="containsText" dxfId="908" priority="928" operator="containsText" text="On Track to be Achieved">
      <formula>NOT(ISERROR(SEARCH("On Track to be Achieved",I51)))</formula>
    </cfRule>
    <cfRule type="containsText" dxfId="907" priority="929" operator="containsText" text="Fully Achieved">
      <formula>NOT(ISERROR(SEARCH("Fully Achieved",I51)))</formula>
    </cfRule>
    <cfRule type="containsText" dxfId="906" priority="930" operator="containsText" text="Fully Achieved">
      <formula>NOT(ISERROR(SEARCH("Fully Achieved",I51)))</formula>
    </cfRule>
    <cfRule type="containsText" dxfId="905" priority="931" operator="containsText" text="Fully Achieved">
      <formula>NOT(ISERROR(SEARCH("Fully Achieved",I51)))</formula>
    </cfRule>
    <cfRule type="containsText" dxfId="904" priority="932" operator="containsText" text="Deferred">
      <formula>NOT(ISERROR(SEARCH("Deferred",I51)))</formula>
    </cfRule>
    <cfRule type="containsText" dxfId="903" priority="933" operator="containsText" text="Deleted">
      <formula>NOT(ISERROR(SEARCH("Deleted",I51)))</formula>
    </cfRule>
    <cfRule type="containsText" dxfId="902" priority="934" operator="containsText" text="In Danger of Falling Behind Target">
      <formula>NOT(ISERROR(SEARCH("In Danger of Falling Behind Target",I51)))</formula>
    </cfRule>
    <cfRule type="containsText" dxfId="901" priority="935" operator="containsText" text="Not yet due">
      <formula>NOT(ISERROR(SEARCH("Not yet due",I51)))</formula>
    </cfRule>
    <cfRule type="containsText" dxfId="900" priority="936" operator="containsText" text="Update not Provided">
      <formula>NOT(ISERROR(SEARCH("Update not Provided",I51)))</formula>
    </cfRule>
  </conditionalFormatting>
  <conditionalFormatting sqref="I51">
    <cfRule type="containsText" dxfId="899" priority="865" operator="containsText" text="On track to be achieved">
      <formula>NOT(ISERROR(SEARCH("On track to be achieved",I51)))</formula>
    </cfRule>
    <cfRule type="containsText" dxfId="898" priority="866" operator="containsText" text="Deferred">
      <formula>NOT(ISERROR(SEARCH("Deferred",I51)))</formula>
    </cfRule>
    <cfRule type="containsText" dxfId="897" priority="867" operator="containsText" text="Deleted">
      <formula>NOT(ISERROR(SEARCH("Deleted",I51)))</formula>
    </cfRule>
    <cfRule type="containsText" dxfId="896" priority="868" operator="containsText" text="In Danger of Falling Behind Target">
      <formula>NOT(ISERROR(SEARCH("In Danger of Falling Behind Target",I51)))</formula>
    </cfRule>
    <cfRule type="containsText" dxfId="895" priority="869" operator="containsText" text="Not yet due">
      <formula>NOT(ISERROR(SEARCH("Not yet due",I51)))</formula>
    </cfRule>
    <cfRule type="containsText" dxfId="894" priority="870" operator="containsText" text="Update not Provided">
      <formula>NOT(ISERROR(SEARCH("Update not Provided",I51)))</formula>
    </cfRule>
    <cfRule type="containsText" dxfId="893" priority="871" operator="containsText" text="Not yet due">
      <formula>NOT(ISERROR(SEARCH("Not yet due",I51)))</formula>
    </cfRule>
    <cfRule type="containsText" dxfId="892" priority="872" operator="containsText" text="Completed Behind Schedule">
      <formula>NOT(ISERROR(SEARCH("Completed Behind Schedule",I51)))</formula>
    </cfRule>
    <cfRule type="containsText" dxfId="891" priority="873" operator="containsText" text="Off Target">
      <formula>NOT(ISERROR(SEARCH("Off Target",I51)))</formula>
    </cfRule>
    <cfRule type="containsText" dxfId="890" priority="874" operator="containsText" text="On Track to be Achieved">
      <formula>NOT(ISERROR(SEARCH("On Track to be Achieved",I51)))</formula>
    </cfRule>
    <cfRule type="containsText" dxfId="889" priority="875" operator="containsText" text="Fully Achieved">
      <formula>NOT(ISERROR(SEARCH("Fully Achieved",I51)))</formula>
    </cfRule>
    <cfRule type="containsText" dxfId="888" priority="876" operator="containsText" text="Not yet due">
      <formula>NOT(ISERROR(SEARCH("Not yet due",I51)))</formula>
    </cfRule>
    <cfRule type="containsText" dxfId="887" priority="877" operator="containsText" text="Not Yet Due">
      <formula>NOT(ISERROR(SEARCH("Not Yet Due",I51)))</formula>
    </cfRule>
    <cfRule type="containsText" dxfId="886" priority="878" operator="containsText" text="Deferred">
      <formula>NOT(ISERROR(SEARCH("Deferred",I51)))</formula>
    </cfRule>
    <cfRule type="containsText" dxfId="885" priority="879" operator="containsText" text="Deleted">
      <formula>NOT(ISERROR(SEARCH("Deleted",I51)))</formula>
    </cfRule>
    <cfRule type="containsText" dxfId="884" priority="880" operator="containsText" text="In Danger of Falling Behind Target">
      <formula>NOT(ISERROR(SEARCH("In Danger of Falling Behind Target",I51)))</formula>
    </cfRule>
    <cfRule type="containsText" dxfId="883" priority="881" operator="containsText" text="Not yet due">
      <formula>NOT(ISERROR(SEARCH("Not yet due",I51)))</formula>
    </cfRule>
    <cfRule type="containsText" dxfId="882" priority="882" operator="containsText" text="Completed Behind Schedule">
      <formula>NOT(ISERROR(SEARCH("Completed Behind Schedule",I51)))</formula>
    </cfRule>
    <cfRule type="containsText" dxfId="881" priority="883" operator="containsText" text="Off Target">
      <formula>NOT(ISERROR(SEARCH("Off Target",I51)))</formula>
    </cfRule>
    <cfRule type="containsText" dxfId="880" priority="884" operator="containsText" text="In Danger of Falling Behind Target">
      <formula>NOT(ISERROR(SEARCH("In Danger of Falling Behind Target",I51)))</formula>
    </cfRule>
    <cfRule type="containsText" dxfId="879" priority="885" operator="containsText" text="On Track to be Achieved">
      <formula>NOT(ISERROR(SEARCH("On Track to be Achieved",I51)))</formula>
    </cfRule>
    <cfRule type="containsText" dxfId="878" priority="886" operator="containsText" text="Fully Achieved">
      <formula>NOT(ISERROR(SEARCH("Fully Achieved",I51)))</formula>
    </cfRule>
    <cfRule type="containsText" dxfId="877" priority="887" operator="containsText" text="Update not Provided">
      <formula>NOT(ISERROR(SEARCH("Update not Provided",I51)))</formula>
    </cfRule>
    <cfRule type="containsText" dxfId="876" priority="888" operator="containsText" text="Not yet due">
      <formula>NOT(ISERROR(SEARCH("Not yet due",I51)))</formula>
    </cfRule>
    <cfRule type="containsText" dxfId="875" priority="889" operator="containsText" text="Completed Behind Schedule">
      <formula>NOT(ISERROR(SEARCH("Completed Behind Schedule",I51)))</formula>
    </cfRule>
    <cfRule type="containsText" dxfId="874" priority="890" operator="containsText" text="Off Target">
      <formula>NOT(ISERROR(SEARCH("Off Target",I51)))</formula>
    </cfRule>
    <cfRule type="containsText" dxfId="873" priority="891" operator="containsText" text="In Danger of Falling Behind Target">
      <formula>NOT(ISERROR(SEARCH("In Danger of Falling Behind Target",I51)))</formula>
    </cfRule>
    <cfRule type="containsText" dxfId="872" priority="892" operator="containsText" text="On Track to be Achieved">
      <formula>NOT(ISERROR(SEARCH("On Track to be Achieved",I51)))</formula>
    </cfRule>
    <cfRule type="containsText" dxfId="871" priority="893" operator="containsText" text="Fully Achieved">
      <formula>NOT(ISERROR(SEARCH("Fully Achieved",I51)))</formula>
    </cfRule>
    <cfRule type="containsText" dxfId="870" priority="894" operator="containsText" text="Fully Achieved">
      <formula>NOT(ISERROR(SEARCH("Fully Achieved",I51)))</formula>
    </cfRule>
    <cfRule type="containsText" dxfId="869" priority="895" operator="containsText" text="Fully Achieved">
      <formula>NOT(ISERROR(SEARCH("Fully Achieved",I51)))</formula>
    </cfRule>
    <cfRule type="containsText" dxfId="868" priority="896" operator="containsText" text="Deferred">
      <formula>NOT(ISERROR(SEARCH("Deferred",I51)))</formula>
    </cfRule>
    <cfRule type="containsText" dxfId="867" priority="897" operator="containsText" text="Deleted">
      <formula>NOT(ISERROR(SEARCH("Deleted",I51)))</formula>
    </cfRule>
    <cfRule type="containsText" dxfId="866" priority="898" operator="containsText" text="In Danger of Falling Behind Target">
      <formula>NOT(ISERROR(SEARCH("In Danger of Falling Behind Target",I51)))</formula>
    </cfRule>
    <cfRule type="containsText" dxfId="865" priority="899" operator="containsText" text="Not yet due">
      <formula>NOT(ISERROR(SEARCH("Not yet due",I51)))</formula>
    </cfRule>
    <cfRule type="containsText" dxfId="864" priority="900" operator="containsText" text="Update not Provided">
      <formula>NOT(ISERROR(SEARCH("Update not Provided",I51)))</formula>
    </cfRule>
  </conditionalFormatting>
  <conditionalFormatting sqref="I52:I62">
    <cfRule type="containsText" dxfId="863" priority="829" operator="containsText" text="On track to be achieved">
      <formula>NOT(ISERROR(SEARCH("On track to be achieved",I52)))</formula>
    </cfRule>
    <cfRule type="containsText" dxfId="862" priority="830" operator="containsText" text="Deferred">
      <formula>NOT(ISERROR(SEARCH("Deferred",I52)))</formula>
    </cfRule>
    <cfRule type="containsText" dxfId="861" priority="831" operator="containsText" text="Deleted">
      <formula>NOT(ISERROR(SEARCH("Deleted",I52)))</formula>
    </cfRule>
    <cfRule type="containsText" dxfId="860" priority="832" operator="containsText" text="In Danger of Falling Behind Target">
      <formula>NOT(ISERROR(SEARCH("In Danger of Falling Behind Target",I52)))</formula>
    </cfRule>
    <cfRule type="containsText" dxfId="859" priority="833" operator="containsText" text="Not yet due">
      <formula>NOT(ISERROR(SEARCH("Not yet due",I52)))</formula>
    </cfRule>
    <cfRule type="containsText" dxfId="858" priority="834" operator="containsText" text="Update not Provided">
      <formula>NOT(ISERROR(SEARCH("Update not Provided",I52)))</formula>
    </cfRule>
    <cfRule type="containsText" dxfId="857" priority="835" operator="containsText" text="Not yet due">
      <formula>NOT(ISERROR(SEARCH("Not yet due",I52)))</formula>
    </cfRule>
    <cfRule type="containsText" dxfId="856" priority="836" operator="containsText" text="Completed Behind Schedule">
      <formula>NOT(ISERROR(SEARCH("Completed Behind Schedule",I52)))</formula>
    </cfRule>
    <cfRule type="containsText" dxfId="855" priority="837" operator="containsText" text="Off Target">
      <formula>NOT(ISERROR(SEARCH("Off Target",I52)))</formula>
    </cfRule>
    <cfRule type="containsText" dxfId="854" priority="838" operator="containsText" text="On Track to be Achieved">
      <formula>NOT(ISERROR(SEARCH("On Track to be Achieved",I52)))</formula>
    </cfRule>
    <cfRule type="containsText" dxfId="853" priority="839" operator="containsText" text="Fully Achieved">
      <formula>NOT(ISERROR(SEARCH("Fully Achieved",I52)))</formula>
    </cfRule>
    <cfRule type="containsText" dxfId="852" priority="840" operator="containsText" text="Not yet due">
      <formula>NOT(ISERROR(SEARCH("Not yet due",I52)))</formula>
    </cfRule>
    <cfRule type="containsText" dxfId="851" priority="841" operator="containsText" text="Not Yet Due">
      <formula>NOT(ISERROR(SEARCH("Not Yet Due",I52)))</formula>
    </cfRule>
    <cfRule type="containsText" dxfId="850" priority="842" operator="containsText" text="Deferred">
      <formula>NOT(ISERROR(SEARCH("Deferred",I52)))</formula>
    </cfRule>
    <cfRule type="containsText" dxfId="849" priority="843" operator="containsText" text="Deleted">
      <formula>NOT(ISERROR(SEARCH("Deleted",I52)))</formula>
    </cfRule>
    <cfRule type="containsText" dxfId="848" priority="844" operator="containsText" text="In Danger of Falling Behind Target">
      <formula>NOT(ISERROR(SEARCH("In Danger of Falling Behind Target",I52)))</formula>
    </cfRule>
    <cfRule type="containsText" dxfId="847" priority="845" operator="containsText" text="Not yet due">
      <formula>NOT(ISERROR(SEARCH("Not yet due",I52)))</formula>
    </cfRule>
    <cfRule type="containsText" dxfId="846" priority="846" operator="containsText" text="Completed Behind Schedule">
      <formula>NOT(ISERROR(SEARCH("Completed Behind Schedule",I52)))</formula>
    </cfRule>
    <cfRule type="containsText" dxfId="845" priority="847" operator="containsText" text="Off Target">
      <formula>NOT(ISERROR(SEARCH("Off Target",I52)))</formula>
    </cfRule>
    <cfRule type="containsText" dxfId="844" priority="848" operator="containsText" text="In Danger of Falling Behind Target">
      <formula>NOT(ISERROR(SEARCH("In Danger of Falling Behind Target",I52)))</formula>
    </cfRule>
    <cfRule type="containsText" dxfId="843" priority="849" operator="containsText" text="On Track to be Achieved">
      <formula>NOT(ISERROR(SEARCH("On Track to be Achieved",I52)))</formula>
    </cfRule>
    <cfRule type="containsText" dxfId="842" priority="850" operator="containsText" text="Fully Achieved">
      <formula>NOT(ISERROR(SEARCH("Fully Achieved",I52)))</formula>
    </cfRule>
    <cfRule type="containsText" dxfId="841" priority="851" operator="containsText" text="Update not Provided">
      <formula>NOT(ISERROR(SEARCH("Update not Provided",I52)))</formula>
    </cfRule>
    <cfRule type="containsText" dxfId="840" priority="852" operator="containsText" text="Not yet due">
      <formula>NOT(ISERROR(SEARCH("Not yet due",I52)))</formula>
    </cfRule>
    <cfRule type="containsText" dxfId="839" priority="853" operator="containsText" text="Completed Behind Schedule">
      <formula>NOT(ISERROR(SEARCH("Completed Behind Schedule",I52)))</formula>
    </cfRule>
    <cfRule type="containsText" dxfId="838" priority="854" operator="containsText" text="Off Target">
      <formula>NOT(ISERROR(SEARCH("Off Target",I52)))</formula>
    </cfRule>
    <cfRule type="containsText" dxfId="837" priority="855" operator="containsText" text="In Danger of Falling Behind Target">
      <formula>NOT(ISERROR(SEARCH("In Danger of Falling Behind Target",I52)))</formula>
    </cfRule>
    <cfRule type="containsText" dxfId="836" priority="856" operator="containsText" text="On Track to be Achieved">
      <formula>NOT(ISERROR(SEARCH("On Track to be Achieved",I52)))</formula>
    </cfRule>
    <cfRule type="containsText" dxfId="835" priority="857" operator="containsText" text="Fully Achieved">
      <formula>NOT(ISERROR(SEARCH("Fully Achieved",I52)))</formula>
    </cfRule>
    <cfRule type="containsText" dxfId="834" priority="858" operator="containsText" text="Fully Achieved">
      <formula>NOT(ISERROR(SEARCH("Fully Achieved",I52)))</formula>
    </cfRule>
    <cfRule type="containsText" dxfId="833" priority="859" operator="containsText" text="Fully Achieved">
      <formula>NOT(ISERROR(SEARCH("Fully Achieved",I52)))</formula>
    </cfRule>
    <cfRule type="containsText" dxfId="832" priority="860" operator="containsText" text="Deferred">
      <formula>NOT(ISERROR(SEARCH("Deferred",I52)))</formula>
    </cfRule>
    <cfRule type="containsText" dxfId="831" priority="861" operator="containsText" text="Deleted">
      <formula>NOT(ISERROR(SEARCH("Deleted",I52)))</formula>
    </cfRule>
    <cfRule type="containsText" dxfId="830" priority="862" operator="containsText" text="In Danger of Falling Behind Target">
      <formula>NOT(ISERROR(SEARCH("In Danger of Falling Behind Target",I52)))</formula>
    </cfRule>
    <cfRule type="containsText" dxfId="829" priority="863" operator="containsText" text="Not yet due">
      <formula>NOT(ISERROR(SEARCH("Not yet due",I52)))</formula>
    </cfRule>
    <cfRule type="containsText" dxfId="828" priority="864" operator="containsText" text="Update not Provided">
      <formula>NOT(ISERROR(SEARCH("Update not Provided",I52)))</formula>
    </cfRule>
  </conditionalFormatting>
  <conditionalFormatting sqref="I64:I70">
    <cfRule type="containsText" dxfId="827" priority="793" operator="containsText" text="On track to be achieved">
      <formula>NOT(ISERROR(SEARCH("On track to be achieved",I64)))</formula>
    </cfRule>
    <cfRule type="containsText" dxfId="826" priority="794" operator="containsText" text="Deferred">
      <formula>NOT(ISERROR(SEARCH("Deferred",I64)))</formula>
    </cfRule>
    <cfRule type="containsText" dxfId="825" priority="795" operator="containsText" text="Deleted">
      <formula>NOT(ISERROR(SEARCH("Deleted",I64)))</formula>
    </cfRule>
    <cfRule type="containsText" dxfId="824" priority="796" operator="containsText" text="In Danger of Falling Behind Target">
      <formula>NOT(ISERROR(SEARCH("In Danger of Falling Behind Target",I64)))</formula>
    </cfRule>
    <cfRule type="containsText" dxfId="823" priority="797" operator="containsText" text="Not yet due">
      <formula>NOT(ISERROR(SEARCH("Not yet due",I64)))</formula>
    </cfRule>
    <cfRule type="containsText" dxfId="822" priority="798" operator="containsText" text="Update not Provided">
      <formula>NOT(ISERROR(SEARCH("Update not Provided",I64)))</formula>
    </cfRule>
    <cfRule type="containsText" dxfId="821" priority="799" operator="containsText" text="Not yet due">
      <formula>NOT(ISERROR(SEARCH("Not yet due",I64)))</formula>
    </cfRule>
    <cfRule type="containsText" dxfId="820" priority="800" operator="containsText" text="Completed Behind Schedule">
      <formula>NOT(ISERROR(SEARCH("Completed Behind Schedule",I64)))</formula>
    </cfRule>
    <cfRule type="containsText" dxfId="819" priority="801" operator="containsText" text="Off Target">
      <formula>NOT(ISERROR(SEARCH("Off Target",I64)))</formula>
    </cfRule>
    <cfRule type="containsText" dxfId="818" priority="802" operator="containsText" text="On Track to be Achieved">
      <formula>NOT(ISERROR(SEARCH("On Track to be Achieved",I64)))</formula>
    </cfRule>
    <cfRule type="containsText" dxfId="817" priority="803" operator="containsText" text="Fully Achieved">
      <formula>NOT(ISERROR(SEARCH("Fully Achieved",I64)))</formula>
    </cfRule>
    <cfRule type="containsText" dxfId="816" priority="804" operator="containsText" text="Not yet due">
      <formula>NOT(ISERROR(SEARCH("Not yet due",I64)))</formula>
    </cfRule>
    <cfRule type="containsText" dxfId="815" priority="805" operator="containsText" text="Not Yet Due">
      <formula>NOT(ISERROR(SEARCH("Not Yet Due",I64)))</formula>
    </cfRule>
    <cfRule type="containsText" dxfId="814" priority="806" operator="containsText" text="Deferred">
      <formula>NOT(ISERROR(SEARCH("Deferred",I64)))</formula>
    </cfRule>
    <cfRule type="containsText" dxfId="813" priority="807" operator="containsText" text="Deleted">
      <formula>NOT(ISERROR(SEARCH("Deleted",I64)))</formula>
    </cfRule>
    <cfRule type="containsText" dxfId="812" priority="808" operator="containsText" text="In Danger of Falling Behind Target">
      <formula>NOT(ISERROR(SEARCH("In Danger of Falling Behind Target",I64)))</formula>
    </cfRule>
    <cfRule type="containsText" dxfId="811" priority="809" operator="containsText" text="Not yet due">
      <formula>NOT(ISERROR(SEARCH("Not yet due",I64)))</formula>
    </cfRule>
    <cfRule type="containsText" dxfId="810" priority="810" operator="containsText" text="Completed Behind Schedule">
      <formula>NOT(ISERROR(SEARCH("Completed Behind Schedule",I64)))</formula>
    </cfRule>
    <cfRule type="containsText" dxfId="809" priority="811" operator="containsText" text="Off Target">
      <formula>NOT(ISERROR(SEARCH("Off Target",I64)))</formula>
    </cfRule>
    <cfRule type="containsText" dxfId="808" priority="812" operator="containsText" text="In Danger of Falling Behind Target">
      <formula>NOT(ISERROR(SEARCH("In Danger of Falling Behind Target",I64)))</formula>
    </cfRule>
    <cfRule type="containsText" dxfId="807" priority="813" operator="containsText" text="On Track to be Achieved">
      <formula>NOT(ISERROR(SEARCH("On Track to be Achieved",I64)))</formula>
    </cfRule>
    <cfRule type="containsText" dxfId="806" priority="814" operator="containsText" text="Fully Achieved">
      <formula>NOT(ISERROR(SEARCH("Fully Achieved",I64)))</formula>
    </cfRule>
    <cfRule type="containsText" dxfId="805" priority="815" operator="containsText" text="Update not Provided">
      <formula>NOT(ISERROR(SEARCH("Update not Provided",I64)))</formula>
    </cfRule>
    <cfRule type="containsText" dxfId="804" priority="816" operator="containsText" text="Not yet due">
      <formula>NOT(ISERROR(SEARCH("Not yet due",I64)))</formula>
    </cfRule>
    <cfRule type="containsText" dxfId="803" priority="817" operator="containsText" text="Completed Behind Schedule">
      <formula>NOT(ISERROR(SEARCH("Completed Behind Schedule",I64)))</formula>
    </cfRule>
    <cfRule type="containsText" dxfId="802" priority="818" operator="containsText" text="Off Target">
      <formula>NOT(ISERROR(SEARCH("Off Target",I64)))</formula>
    </cfRule>
    <cfRule type="containsText" dxfId="801" priority="819" operator="containsText" text="In Danger of Falling Behind Target">
      <formula>NOT(ISERROR(SEARCH("In Danger of Falling Behind Target",I64)))</formula>
    </cfRule>
    <cfRule type="containsText" dxfId="800" priority="820" operator="containsText" text="On Track to be Achieved">
      <formula>NOT(ISERROR(SEARCH("On Track to be Achieved",I64)))</formula>
    </cfRule>
    <cfRule type="containsText" dxfId="799" priority="821" operator="containsText" text="Fully Achieved">
      <formula>NOT(ISERROR(SEARCH("Fully Achieved",I64)))</formula>
    </cfRule>
    <cfRule type="containsText" dxfId="798" priority="822" operator="containsText" text="Fully Achieved">
      <formula>NOT(ISERROR(SEARCH("Fully Achieved",I64)))</formula>
    </cfRule>
    <cfRule type="containsText" dxfId="797" priority="823" operator="containsText" text="Fully Achieved">
      <formula>NOT(ISERROR(SEARCH("Fully Achieved",I64)))</formula>
    </cfRule>
    <cfRule type="containsText" dxfId="796" priority="824" operator="containsText" text="Deferred">
      <formula>NOT(ISERROR(SEARCH("Deferred",I64)))</formula>
    </cfRule>
    <cfRule type="containsText" dxfId="795" priority="825" operator="containsText" text="Deleted">
      <formula>NOT(ISERROR(SEARCH("Deleted",I64)))</formula>
    </cfRule>
    <cfRule type="containsText" dxfId="794" priority="826" operator="containsText" text="In Danger of Falling Behind Target">
      <formula>NOT(ISERROR(SEARCH("In Danger of Falling Behind Target",I64)))</formula>
    </cfRule>
    <cfRule type="containsText" dxfId="793" priority="827" operator="containsText" text="Not yet due">
      <formula>NOT(ISERROR(SEARCH("Not yet due",I64)))</formula>
    </cfRule>
    <cfRule type="containsText" dxfId="792" priority="828" operator="containsText" text="Update not Provided">
      <formula>NOT(ISERROR(SEARCH("Update not Provided",I64)))</formula>
    </cfRule>
  </conditionalFormatting>
  <conditionalFormatting sqref="I71">
    <cfRule type="containsText" dxfId="791" priority="757" operator="containsText" text="On track to be achieved">
      <formula>NOT(ISERROR(SEARCH("On track to be achieved",I71)))</formula>
    </cfRule>
    <cfRule type="containsText" dxfId="790" priority="758" operator="containsText" text="Deferred">
      <formula>NOT(ISERROR(SEARCH("Deferred",I71)))</formula>
    </cfRule>
    <cfRule type="containsText" dxfId="789" priority="759" operator="containsText" text="Deleted">
      <formula>NOT(ISERROR(SEARCH("Deleted",I71)))</formula>
    </cfRule>
    <cfRule type="containsText" dxfId="788" priority="760" operator="containsText" text="In Danger of Falling Behind Target">
      <formula>NOT(ISERROR(SEARCH("In Danger of Falling Behind Target",I71)))</formula>
    </cfRule>
    <cfRule type="containsText" dxfId="787" priority="761" operator="containsText" text="Not yet due">
      <formula>NOT(ISERROR(SEARCH("Not yet due",I71)))</formula>
    </cfRule>
    <cfRule type="containsText" dxfId="786" priority="762" operator="containsText" text="Update not Provided">
      <formula>NOT(ISERROR(SEARCH("Update not Provided",I71)))</formula>
    </cfRule>
    <cfRule type="containsText" dxfId="785" priority="763" operator="containsText" text="Not yet due">
      <formula>NOT(ISERROR(SEARCH("Not yet due",I71)))</formula>
    </cfRule>
    <cfRule type="containsText" dxfId="784" priority="764" operator="containsText" text="Completed Behind Schedule">
      <formula>NOT(ISERROR(SEARCH("Completed Behind Schedule",I71)))</formula>
    </cfRule>
    <cfRule type="containsText" dxfId="783" priority="765" operator="containsText" text="Off Target">
      <formula>NOT(ISERROR(SEARCH("Off Target",I71)))</formula>
    </cfRule>
    <cfRule type="containsText" dxfId="782" priority="766" operator="containsText" text="On Track to be Achieved">
      <formula>NOT(ISERROR(SEARCH("On Track to be Achieved",I71)))</formula>
    </cfRule>
    <cfRule type="containsText" dxfId="781" priority="767" operator="containsText" text="Fully Achieved">
      <formula>NOT(ISERROR(SEARCH("Fully Achieved",I71)))</formula>
    </cfRule>
    <cfRule type="containsText" dxfId="780" priority="768" operator="containsText" text="Not yet due">
      <formula>NOT(ISERROR(SEARCH("Not yet due",I71)))</formula>
    </cfRule>
    <cfRule type="containsText" dxfId="779" priority="769" operator="containsText" text="Not Yet Due">
      <formula>NOT(ISERROR(SEARCH("Not Yet Due",I71)))</formula>
    </cfRule>
    <cfRule type="containsText" dxfId="778" priority="770" operator="containsText" text="Deferred">
      <formula>NOT(ISERROR(SEARCH("Deferred",I71)))</formula>
    </cfRule>
    <cfRule type="containsText" dxfId="777" priority="771" operator="containsText" text="Deleted">
      <formula>NOT(ISERROR(SEARCH("Deleted",I71)))</formula>
    </cfRule>
    <cfRule type="containsText" dxfId="776" priority="772" operator="containsText" text="In Danger of Falling Behind Target">
      <formula>NOT(ISERROR(SEARCH("In Danger of Falling Behind Target",I71)))</formula>
    </cfRule>
    <cfRule type="containsText" dxfId="775" priority="773" operator="containsText" text="Not yet due">
      <formula>NOT(ISERROR(SEARCH("Not yet due",I71)))</formula>
    </cfRule>
    <cfRule type="containsText" dxfId="774" priority="774" operator="containsText" text="Completed Behind Schedule">
      <formula>NOT(ISERROR(SEARCH("Completed Behind Schedule",I71)))</formula>
    </cfRule>
    <cfRule type="containsText" dxfId="773" priority="775" operator="containsText" text="Off Target">
      <formula>NOT(ISERROR(SEARCH("Off Target",I71)))</formula>
    </cfRule>
    <cfRule type="containsText" dxfId="772" priority="776" operator="containsText" text="In Danger of Falling Behind Target">
      <formula>NOT(ISERROR(SEARCH("In Danger of Falling Behind Target",I71)))</formula>
    </cfRule>
    <cfRule type="containsText" dxfId="771" priority="777" operator="containsText" text="On Track to be Achieved">
      <formula>NOT(ISERROR(SEARCH("On Track to be Achieved",I71)))</formula>
    </cfRule>
    <cfRule type="containsText" dxfId="770" priority="778" operator="containsText" text="Fully Achieved">
      <formula>NOT(ISERROR(SEARCH("Fully Achieved",I71)))</formula>
    </cfRule>
    <cfRule type="containsText" dxfId="769" priority="779" operator="containsText" text="Update not Provided">
      <formula>NOT(ISERROR(SEARCH("Update not Provided",I71)))</formula>
    </cfRule>
    <cfRule type="containsText" dxfId="768" priority="780" operator="containsText" text="Not yet due">
      <formula>NOT(ISERROR(SEARCH("Not yet due",I71)))</formula>
    </cfRule>
    <cfRule type="containsText" dxfId="767" priority="781" operator="containsText" text="Completed Behind Schedule">
      <formula>NOT(ISERROR(SEARCH("Completed Behind Schedule",I71)))</formula>
    </cfRule>
    <cfRule type="containsText" dxfId="766" priority="782" operator="containsText" text="Off Target">
      <formula>NOT(ISERROR(SEARCH("Off Target",I71)))</formula>
    </cfRule>
    <cfRule type="containsText" dxfId="765" priority="783" operator="containsText" text="In Danger of Falling Behind Target">
      <formula>NOT(ISERROR(SEARCH("In Danger of Falling Behind Target",I71)))</formula>
    </cfRule>
    <cfRule type="containsText" dxfId="764" priority="784" operator="containsText" text="On Track to be Achieved">
      <formula>NOT(ISERROR(SEARCH("On Track to be Achieved",I71)))</formula>
    </cfRule>
    <cfRule type="containsText" dxfId="763" priority="785" operator="containsText" text="Fully Achieved">
      <formula>NOT(ISERROR(SEARCH("Fully Achieved",I71)))</formula>
    </cfRule>
    <cfRule type="containsText" dxfId="762" priority="786" operator="containsText" text="Fully Achieved">
      <formula>NOT(ISERROR(SEARCH("Fully Achieved",I71)))</formula>
    </cfRule>
    <cfRule type="containsText" dxfId="761" priority="787" operator="containsText" text="Fully Achieved">
      <formula>NOT(ISERROR(SEARCH("Fully Achieved",I71)))</formula>
    </cfRule>
    <cfRule type="containsText" dxfId="760" priority="788" operator="containsText" text="Deferred">
      <formula>NOT(ISERROR(SEARCH("Deferred",I71)))</formula>
    </cfRule>
    <cfRule type="containsText" dxfId="759" priority="789" operator="containsText" text="Deleted">
      <formula>NOT(ISERROR(SEARCH("Deleted",I71)))</formula>
    </cfRule>
    <cfRule type="containsText" dxfId="758" priority="790" operator="containsText" text="In Danger of Falling Behind Target">
      <formula>NOT(ISERROR(SEARCH("In Danger of Falling Behind Target",I71)))</formula>
    </cfRule>
    <cfRule type="containsText" dxfId="757" priority="791" operator="containsText" text="Not yet due">
      <formula>NOT(ISERROR(SEARCH("Not yet due",I71)))</formula>
    </cfRule>
    <cfRule type="containsText" dxfId="756" priority="792" operator="containsText" text="Update not Provided">
      <formula>NOT(ISERROR(SEARCH("Update not Provided",I71)))</formula>
    </cfRule>
  </conditionalFormatting>
  <conditionalFormatting sqref="I71">
    <cfRule type="containsText" dxfId="755" priority="721" operator="containsText" text="On track to be achieved">
      <formula>NOT(ISERROR(SEARCH("On track to be achieved",I71)))</formula>
    </cfRule>
    <cfRule type="containsText" dxfId="754" priority="722" operator="containsText" text="Deferred">
      <formula>NOT(ISERROR(SEARCH("Deferred",I71)))</formula>
    </cfRule>
    <cfRule type="containsText" dxfId="753" priority="723" operator="containsText" text="Deleted">
      <formula>NOT(ISERROR(SEARCH("Deleted",I71)))</formula>
    </cfRule>
    <cfRule type="containsText" dxfId="752" priority="724" operator="containsText" text="In Danger of Falling Behind Target">
      <formula>NOT(ISERROR(SEARCH("In Danger of Falling Behind Target",I71)))</formula>
    </cfRule>
    <cfRule type="containsText" dxfId="751" priority="725" operator="containsText" text="Not yet due">
      <formula>NOT(ISERROR(SEARCH("Not yet due",I71)))</formula>
    </cfRule>
    <cfRule type="containsText" dxfId="750" priority="726" operator="containsText" text="Update not Provided">
      <formula>NOT(ISERROR(SEARCH("Update not Provided",I71)))</formula>
    </cfRule>
    <cfRule type="containsText" dxfId="749" priority="727" operator="containsText" text="Not yet due">
      <formula>NOT(ISERROR(SEARCH("Not yet due",I71)))</formula>
    </cfRule>
    <cfRule type="containsText" dxfId="748" priority="728" operator="containsText" text="Completed Behind Schedule">
      <formula>NOT(ISERROR(SEARCH("Completed Behind Schedule",I71)))</formula>
    </cfRule>
    <cfRule type="containsText" dxfId="747" priority="729" operator="containsText" text="Off Target">
      <formula>NOT(ISERROR(SEARCH("Off Target",I71)))</formula>
    </cfRule>
    <cfRule type="containsText" dxfId="746" priority="730" operator="containsText" text="On Track to be Achieved">
      <formula>NOT(ISERROR(SEARCH("On Track to be Achieved",I71)))</formula>
    </cfRule>
    <cfRule type="containsText" dxfId="745" priority="731" operator="containsText" text="Fully Achieved">
      <formula>NOT(ISERROR(SEARCH("Fully Achieved",I71)))</formula>
    </cfRule>
    <cfRule type="containsText" dxfId="744" priority="732" operator="containsText" text="Not yet due">
      <formula>NOT(ISERROR(SEARCH("Not yet due",I71)))</formula>
    </cfRule>
    <cfRule type="containsText" dxfId="743" priority="733" operator="containsText" text="Not Yet Due">
      <formula>NOT(ISERROR(SEARCH("Not Yet Due",I71)))</formula>
    </cfRule>
    <cfRule type="containsText" dxfId="742" priority="734" operator="containsText" text="Deferred">
      <formula>NOT(ISERROR(SEARCH("Deferred",I71)))</formula>
    </cfRule>
    <cfRule type="containsText" dxfId="741" priority="735" operator="containsText" text="Deleted">
      <formula>NOT(ISERROR(SEARCH("Deleted",I71)))</formula>
    </cfRule>
    <cfRule type="containsText" dxfId="740" priority="736" operator="containsText" text="In Danger of Falling Behind Target">
      <formula>NOT(ISERROR(SEARCH("In Danger of Falling Behind Target",I71)))</formula>
    </cfRule>
    <cfRule type="containsText" dxfId="739" priority="737" operator="containsText" text="Not yet due">
      <formula>NOT(ISERROR(SEARCH("Not yet due",I71)))</formula>
    </cfRule>
    <cfRule type="containsText" dxfId="738" priority="738" operator="containsText" text="Completed Behind Schedule">
      <formula>NOT(ISERROR(SEARCH("Completed Behind Schedule",I71)))</formula>
    </cfRule>
    <cfRule type="containsText" dxfId="737" priority="739" operator="containsText" text="Off Target">
      <formula>NOT(ISERROR(SEARCH("Off Target",I71)))</formula>
    </cfRule>
    <cfRule type="containsText" dxfId="736" priority="740" operator="containsText" text="In Danger of Falling Behind Target">
      <formula>NOT(ISERROR(SEARCH("In Danger of Falling Behind Target",I71)))</formula>
    </cfRule>
    <cfRule type="containsText" dxfId="735" priority="741" operator="containsText" text="On Track to be Achieved">
      <formula>NOT(ISERROR(SEARCH("On Track to be Achieved",I71)))</formula>
    </cfRule>
    <cfRule type="containsText" dxfId="734" priority="742" operator="containsText" text="Fully Achieved">
      <formula>NOT(ISERROR(SEARCH("Fully Achieved",I71)))</formula>
    </cfRule>
    <cfRule type="containsText" dxfId="733" priority="743" operator="containsText" text="Update not Provided">
      <formula>NOT(ISERROR(SEARCH("Update not Provided",I71)))</formula>
    </cfRule>
    <cfRule type="containsText" dxfId="732" priority="744" operator="containsText" text="Not yet due">
      <formula>NOT(ISERROR(SEARCH("Not yet due",I71)))</formula>
    </cfRule>
    <cfRule type="containsText" dxfId="731" priority="745" operator="containsText" text="Completed Behind Schedule">
      <formula>NOT(ISERROR(SEARCH("Completed Behind Schedule",I71)))</formula>
    </cfRule>
    <cfRule type="containsText" dxfId="730" priority="746" operator="containsText" text="Off Target">
      <formula>NOT(ISERROR(SEARCH("Off Target",I71)))</formula>
    </cfRule>
    <cfRule type="containsText" dxfId="729" priority="747" operator="containsText" text="In Danger of Falling Behind Target">
      <formula>NOT(ISERROR(SEARCH("In Danger of Falling Behind Target",I71)))</formula>
    </cfRule>
    <cfRule type="containsText" dxfId="728" priority="748" operator="containsText" text="On Track to be Achieved">
      <formula>NOT(ISERROR(SEARCH("On Track to be Achieved",I71)))</formula>
    </cfRule>
    <cfRule type="containsText" dxfId="727" priority="749" operator="containsText" text="Fully Achieved">
      <formula>NOT(ISERROR(SEARCH("Fully Achieved",I71)))</formula>
    </cfRule>
    <cfRule type="containsText" dxfId="726" priority="750" operator="containsText" text="Fully Achieved">
      <formula>NOT(ISERROR(SEARCH("Fully Achieved",I71)))</formula>
    </cfRule>
    <cfRule type="containsText" dxfId="725" priority="751" operator="containsText" text="Fully Achieved">
      <formula>NOT(ISERROR(SEARCH("Fully Achieved",I71)))</formula>
    </cfRule>
    <cfRule type="containsText" dxfId="724" priority="752" operator="containsText" text="Deferred">
      <formula>NOT(ISERROR(SEARCH("Deferred",I71)))</formula>
    </cfRule>
    <cfRule type="containsText" dxfId="723" priority="753" operator="containsText" text="Deleted">
      <formula>NOT(ISERROR(SEARCH("Deleted",I71)))</formula>
    </cfRule>
    <cfRule type="containsText" dxfId="722" priority="754" operator="containsText" text="In Danger of Falling Behind Target">
      <formula>NOT(ISERROR(SEARCH("In Danger of Falling Behind Target",I71)))</formula>
    </cfRule>
    <cfRule type="containsText" dxfId="721" priority="755" operator="containsText" text="Not yet due">
      <formula>NOT(ISERROR(SEARCH("Not yet due",I71)))</formula>
    </cfRule>
    <cfRule type="containsText" dxfId="720" priority="756" operator="containsText" text="Update not Provided">
      <formula>NOT(ISERROR(SEARCH("Update not Provided",I71)))</formula>
    </cfRule>
  </conditionalFormatting>
  <conditionalFormatting sqref="I71">
    <cfRule type="containsText" dxfId="719" priority="685" operator="containsText" text="On track to be achieved">
      <formula>NOT(ISERROR(SEARCH("On track to be achieved",I71)))</formula>
    </cfRule>
    <cfRule type="containsText" dxfId="718" priority="686" operator="containsText" text="Deferred">
      <formula>NOT(ISERROR(SEARCH("Deferred",I71)))</formula>
    </cfRule>
    <cfRule type="containsText" dxfId="717" priority="687" operator="containsText" text="Deleted">
      <formula>NOT(ISERROR(SEARCH("Deleted",I71)))</formula>
    </cfRule>
    <cfRule type="containsText" dxfId="716" priority="688" operator="containsText" text="In Danger of Falling Behind Target">
      <formula>NOT(ISERROR(SEARCH("In Danger of Falling Behind Target",I71)))</formula>
    </cfRule>
    <cfRule type="containsText" dxfId="715" priority="689" operator="containsText" text="Not yet due">
      <formula>NOT(ISERROR(SEARCH("Not yet due",I71)))</formula>
    </cfRule>
    <cfRule type="containsText" dxfId="714" priority="690" operator="containsText" text="Update not Provided">
      <formula>NOT(ISERROR(SEARCH("Update not Provided",I71)))</formula>
    </cfRule>
    <cfRule type="containsText" dxfId="713" priority="691" operator="containsText" text="Not yet due">
      <formula>NOT(ISERROR(SEARCH("Not yet due",I71)))</formula>
    </cfRule>
    <cfRule type="containsText" dxfId="712" priority="692" operator="containsText" text="Completed Behind Schedule">
      <formula>NOT(ISERROR(SEARCH("Completed Behind Schedule",I71)))</formula>
    </cfRule>
    <cfRule type="containsText" dxfId="711" priority="693" operator="containsText" text="Off Target">
      <formula>NOT(ISERROR(SEARCH("Off Target",I71)))</formula>
    </cfRule>
    <cfRule type="containsText" dxfId="710" priority="694" operator="containsText" text="On Track to be Achieved">
      <formula>NOT(ISERROR(SEARCH("On Track to be Achieved",I71)))</formula>
    </cfRule>
    <cfRule type="containsText" dxfId="709" priority="695" operator="containsText" text="Fully Achieved">
      <formula>NOT(ISERROR(SEARCH("Fully Achieved",I71)))</formula>
    </cfRule>
    <cfRule type="containsText" dxfId="708" priority="696" operator="containsText" text="Not yet due">
      <formula>NOT(ISERROR(SEARCH("Not yet due",I71)))</formula>
    </cfRule>
    <cfRule type="containsText" dxfId="707" priority="697" operator="containsText" text="Not Yet Due">
      <formula>NOT(ISERROR(SEARCH("Not Yet Due",I71)))</formula>
    </cfRule>
    <cfRule type="containsText" dxfId="706" priority="698" operator="containsText" text="Deferred">
      <formula>NOT(ISERROR(SEARCH("Deferred",I71)))</formula>
    </cfRule>
    <cfRule type="containsText" dxfId="705" priority="699" operator="containsText" text="Deleted">
      <formula>NOT(ISERROR(SEARCH("Deleted",I71)))</formula>
    </cfRule>
    <cfRule type="containsText" dxfId="704" priority="700" operator="containsText" text="In Danger of Falling Behind Target">
      <formula>NOT(ISERROR(SEARCH("In Danger of Falling Behind Target",I71)))</formula>
    </cfRule>
    <cfRule type="containsText" dxfId="703" priority="701" operator="containsText" text="Not yet due">
      <formula>NOT(ISERROR(SEARCH("Not yet due",I71)))</formula>
    </cfRule>
    <cfRule type="containsText" dxfId="702" priority="702" operator="containsText" text="Completed Behind Schedule">
      <formula>NOT(ISERROR(SEARCH("Completed Behind Schedule",I71)))</formula>
    </cfRule>
    <cfRule type="containsText" dxfId="701" priority="703" operator="containsText" text="Off Target">
      <formula>NOT(ISERROR(SEARCH("Off Target",I71)))</formula>
    </cfRule>
    <cfRule type="containsText" dxfId="700" priority="704" operator="containsText" text="In Danger of Falling Behind Target">
      <formula>NOT(ISERROR(SEARCH("In Danger of Falling Behind Target",I71)))</formula>
    </cfRule>
    <cfRule type="containsText" dxfId="699" priority="705" operator="containsText" text="On Track to be Achieved">
      <formula>NOT(ISERROR(SEARCH("On Track to be Achieved",I71)))</formula>
    </cfRule>
    <cfRule type="containsText" dxfId="698" priority="706" operator="containsText" text="Fully Achieved">
      <formula>NOT(ISERROR(SEARCH("Fully Achieved",I71)))</formula>
    </cfRule>
    <cfRule type="containsText" dxfId="697" priority="707" operator="containsText" text="Update not Provided">
      <formula>NOT(ISERROR(SEARCH("Update not Provided",I71)))</formula>
    </cfRule>
    <cfRule type="containsText" dxfId="696" priority="708" operator="containsText" text="Not yet due">
      <formula>NOT(ISERROR(SEARCH("Not yet due",I71)))</formula>
    </cfRule>
    <cfRule type="containsText" dxfId="695" priority="709" operator="containsText" text="Completed Behind Schedule">
      <formula>NOT(ISERROR(SEARCH("Completed Behind Schedule",I71)))</formula>
    </cfRule>
    <cfRule type="containsText" dxfId="694" priority="710" operator="containsText" text="Off Target">
      <formula>NOT(ISERROR(SEARCH("Off Target",I71)))</formula>
    </cfRule>
    <cfRule type="containsText" dxfId="693" priority="711" operator="containsText" text="In Danger of Falling Behind Target">
      <formula>NOT(ISERROR(SEARCH("In Danger of Falling Behind Target",I71)))</formula>
    </cfRule>
    <cfRule type="containsText" dxfId="692" priority="712" operator="containsText" text="On Track to be Achieved">
      <formula>NOT(ISERROR(SEARCH("On Track to be Achieved",I71)))</formula>
    </cfRule>
    <cfRule type="containsText" dxfId="691" priority="713" operator="containsText" text="Fully Achieved">
      <formula>NOT(ISERROR(SEARCH("Fully Achieved",I71)))</formula>
    </cfRule>
    <cfRule type="containsText" dxfId="690" priority="714" operator="containsText" text="Fully Achieved">
      <formula>NOT(ISERROR(SEARCH("Fully Achieved",I71)))</formula>
    </cfRule>
    <cfRule type="containsText" dxfId="689" priority="715" operator="containsText" text="Fully Achieved">
      <formula>NOT(ISERROR(SEARCH("Fully Achieved",I71)))</formula>
    </cfRule>
    <cfRule type="containsText" dxfId="688" priority="716" operator="containsText" text="Deferred">
      <formula>NOT(ISERROR(SEARCH("Deferred",I71)))</formula>
    </cfRule>
    <cfRule type="containsText" dxfId="687" priority="717" operator="containsText" text="Deleted">
      <formula>NOT(ISERROR(SEARCH("Deleted",I71)))</formula>
    </cfRule>
    <cfRule type="containsText" dxfId="686" priority="718" operator="containsText" text="In Danger of Falling Behind Target">
      <formula>NOT(ISERROR(SEARCH("In Danger of Falling Behind Target",I71)))</formula>
    </cfRule>
    <cfRule type="containsText" dxfId="685" priority="719" operator="containsText" text="Not yet due">
      <formula>NOT(ISERROR(SEARCH("Not yet due",I71)))</formula>
    </cfRule>
    <cfRule type="containsText" dxfId="684" priority="720" operator="containsText" text="Update not Provided">
      <formula>NOT(ISERROR(SEARCH("Update not Provided",I71)))</formula>
    </cfRule>
  </conditionalFormatting>
  <conditionalFormatting sqref="I71">
    <cfRule type="containsText" dxfId="683" priority="649" operator="containsText" text="On track to be achieved">
      <formula>NOT(ISERROR(SEARCH("On track to be achieved",I71)))</formula>
    </cfRule>
    <cfRule type="containsText" dxfId="682" priority="650" operator="containsText" text="Deferred">
      <formula>NOT(ISERROR(SEARCH("Deferred",I71)))</formula>
    </cfRule>
    <cfRule type="containsText" dxfId="681" priority="651" operator="containsText" text="Deleted">
      <formula>NOT(ISERROR(SEARCH("Deleted",I71)))</formula>
    </cfRule>
    <cfRule type="containsText" dxfId="680" priority="652" operator="containsText" text="In Danger of Falling Behind Target">
      <formula>NOT(ISERROR(SEARCH("In Danger of Falling Behind Target",I71)))</formula>
    </cfRule>
    <cfRule type="containsText" dxfId="679" priority="653" operator="containsText" text="Not yet due">
      <formula>NOT(ISERROR(SEARCH("Not yet due",I71)))</formula>
    </cfRule>
    <cfRule type="containsText" dxfId="678" priority="654" operator="containsText" text="Update not Provided">
      <formula>NOT(ISERROR(SEARCH("Update not Provided",I71)))</formula>
    </cfRule>
    <cfRule type="containsText" dxfId="677" priority="655" operator="containsText" text="Not yet due">
      <formula>NOT(ISERROR(SEARCH("Not yet due",I71)))</formula>
    </cfRule>
    <cfRule type="containsText" dxfId="676" priority="656" operator="containsText" text="Completed Behind Schedule">
      <formula>NOT(ISERROR(SEARCH("Completed Behind Schedule",I71)))</formula>
    </cfRule>
    <cfRule type="containsText" dxfId="675" priority="657" operator="containsText" text="Off Target">
      <formula>NOT(ISERROR(SEARCH("Off Target",I71)))</formula>
    </cfRule>
    <cfRule type="containsText" dxfId="674" priority="658" operator="containsText" text="On Track to be Achieved">
      <formula>NOT(ISERROR(SEARCH("On Track to be Achieved",I71)))</formula>
    </cfRule>
    <cfRule type="containsText" dxfId="673" priority="659" operator="containsText" text="Fully Achieved">
      <formula>NOT(ISERROR(SEARCH("Fully Achieved",I71)))</formula>
    </cfRule>
    <cfRule type="containsText" dxfId="672" priority="660" operator="containsText" text="Not yet due">
      <formula>NOT(ISERROR(SEARCH("Not yet due",I71)))</formula>
    </cfRule>
    <cfRule type="containsText" dxfId="671" priority="661" operator="containsText" text="Not Yet Due">
      <formula>NOT(ISERROR(SEARCH("Not Yet Due",I71)))</formula>
    </cfRule>
    <cfRule type="containsText" dxfId="670" priority="662" operator="containsText" text="Deferred">
      <formula>NOT(ISERROR(SEARCH("Deferred",I71)))</formula>
    </cfRule>
    <cfRule type="containsText" dxfId="669" priority="663" operator="containsText" text="Deleted">
      <formula>NOT(ISERROR(SEARCH("Deleted",I71)))</formula>
    </cfRule>
    <cfRule type="containsText" dxfId="668" priority="664" operator="containsText" text="In Danger of Falling Behind Target">
      <formula>NOT(ISERROR(SEARCH("In Danger of Falling Behind Target",I71)))</formula>
    </cfRule>
    <cfRule type="containsText" dxfId="667" priority="665" operator="containsText" text="Not yet due">
      <formula>NOT(ISERROR(SEARCH("Not yet due",I71)))</formula>
    </cfRule>
    <cfRule type="containsText" dxfId="666" priority="666" operator="containsText" text="Completed Behind Schedule">
      <formula>NOT(ISERROR(SEARCH("Completed Behind Schedule",I71)))</formula>
    </cfRule>
    <cfRule type="containsText" dxfId="665" priority="667" operator="containsText" text="Off Target">
      <formula>NOT(ISERROR(SEARCH("Off Target",I71)))</formula>
    </cfRule>
    <cfRule type="containsText" dxfId="664" priority="668" operator="containsText" text="In Danger of Falling Behind Target">
      <formula>NOT(ISERROR(SEARCH("In Danger of Falling Behind Target",I71)))</formula>
    </cfRule>
    <cfRule type="containsText" dxfId="663" priority="669" operator="containsText" text="On Track to be Achieved">
      <formula>NOT(ISERROR(SEARCH("On Track to be Achieved",I71)))</formula>
    </cfRule>
    <cfRule type="containsText" dxfId="662" priority="670" operator="containsText" text="Fully Achieved">
      <formula>NOT(ISERROR(SEARCH("Fully Achieved",I71)))</formula>
    </cfRule>
    <cfRule type="containsText" dxfId="661" priority="671" operator="containsText" text="Update not Provided">
      <formula>NOT(ISERROR(SEARCH("Update not Provided",I71)))</formula>
    </cfRule>
    <cfRule type="containsText" dxfId="660" priority="672" operator="containsText" text="Not yet due">
      <formula>NOT(ISERROR(SEARCH("Not yet due",I71)))</formula>
    </cfRule>
    <cfRule type="containsText" dxfId="659" priority="673" operator="containsText" text="Completed Behind Schedule">
      <formula>NOT(ISERROR(SEARCH("Completed Behind Schedule",I71)))</formula>
    </cfRule>
    <cfRule type="containsText" dxfId="658" priority="674" operator="containsText" text="Off Target">
      <formula>NOT(ISERROR(SEARCH("Off Target",I71)))</formula>
    </cfRule>
    <cfRule type="containsText" dxfId="657" priority="675" operator="containsText" text="In Danger of Falling Behind Target">
      <formula>NOT(ISERROR(SEARCH("In Danger of Falling Behind Target",I71)))</formula>
    </cfRule>
    <cfRule type="containsText" dxfId="656" priority="676" operator="containsText" text="On Track to be Achieved">
      <formula>NOT(ISERROR(SEARCH("On Track to be Achieved",I71)))</formula>
    </cfRule>
    <cfRule type="containsText" dxfId="655" priority="677" operator="containsText" text="Fully Achieved">
      <formula>NOT(ISERROR(SEARCH("Fully Achieved",I71)))</formula>
    </cfRule>
    <cfRule type="containsText" dxfId="654" priority="678" operator="containsText" text="Fully Achieved">
      <formula>NOT(ISERROR(SEARCH("Fully Achieved",I71)))</formula>
    </cfRule>
    <cfRule type="containsText" dxfId="653" priority="679" operator="containsText" text="Fully Achieved">
      <formula>NOT(ISERROR(SEARCH("Fully Achieved",I71)))</formula>
    </cfRule>
    <cfRule type="containsText" dxfId="652" priority="680" operator="containsText" text="Deferred">
      <formula>NOT(ISERROR(SEARCH("Deferred",I71)))</formula>
    </cfRule>
    <cfRule type="containsText" dxfId="651" priority="681" operator="containsText" text="Deleted">
      <formula>NOT(ISERROR(SEARCH("Deleted",I71)))</formula>
    </cfRule>
    <cfRule type="containsText" dxfId="650" priority="682" operator="containsText" text="In Danger of Falling Behind Target">
      <formula>NOT(ISERROR(SEARCH("In Danger of Falling Behind Target",I71)))</formula>
    </cfRule>
    <cfRule type="containsText" dxfId="649" priority="683" operator="containsText" text="Not yet due">
      <formula>NOT(ISERROR(SEARCH("Not yet due",I71)))</formula>
    </cfRule>
    <cfRule type="containsText" dxfId="648" priority="684" operator="containsText" text="Update not Provided">
      <formula>NOT(ISERROR(SEARCH("Update not Provided",I71)))</formula>
    </cfRule>
  </conditionalFormatting>
  <conditionalFormatting sqref="I72">
    <cfRule type="containsText" dxfId="647" priority="613" operator="containsText" text="On track to be achieved">
      <formula>NOT(ISERROR(SEARCH("On track to be achieved",I72)))</formula>
    </cfRule>
    <cfRule type="containsText" dxfId="646" priority="614" operator="containsText" text="Deferred">
      <formula>NOT(ISERROR(SEARCH("Deferred",I72)))</formula>
    </cfRule>
    <cfRule type="containsText" dxfId="645" priority="615" operator="containsText" text="Deleted">
      <formula>NOT(ISERROR(SEARCH("Deleted",I72)))</formula>
    </cfRule>
    <cfRule type="containsText" dxfId="644" priority="616" operator="containsText" text="In Danger of Falling Behind Target">
      <formula>NOT(ISERROR(SEARCH("In Danger of Falling Behind Target",I72)))</formula>
    </cfRule>
    <cfRule type="containsText" dxfId="643" priority="617" operator="containsText" text="Not yet due">
      <formula>NOT(ISERROR(SEARCH("Not yet due",I72)))</formula>
    </cfRule>
    <cfRule type="containsText" dxfId="642" priority="618" operator="containsText" text="Update not Provided">
      <formula>NOT(ISERROR(SEARCH("Update not Provided",I72)))</formula>
    </cfRule>
    <cfRule type="containsText" dxfId="641" priority="619" operator="containsText" text="Not yet due">
      <formula>NOT(ISERROR(SEARCH("Not yet due",I72)))</formula>
    </cfRule>
    <cfRule type="containsText" dxfId="640" priority="620" operator="containsText" text="Completed Behind Schedule">
      <formula>NOT(ISERROR(SEARCH("Completed Behind Schedule",I72)))</formula>
    </cfRule>
    <cfRule type="containsText" dxfId="639" priority="621" operator="containsText" text="Off Target">
      <formula>NOT(ISERROR(SEARCH("Off Target",I72)))</formula>
    </cfRule>
    <cfRule type="containsText" dxfId="638" priority="622" operator="containsText" text="On Track to be Achieved">
      <formula>NOT(ISERROR(SEARCH("On Track to be Achieved",I72)))</formula>
    </cfRule>
    <cfRule type="containsText" dxfId="637" priority="623" operator="containsText" text="Fully Achieved">
      <formula>NOT(ISERROR(SEARCH("Fully Achieved",I72)))</formula>
    </cfRule>
    <cfRule type="containsText" dxfId="636" priority="624" operator="containsText" text="Not yet due">
      <formula>NOT(ISERROR(SEARCH("Not yet due",I72)))</formula>
    </cfRule>
    <cfRule type="containsText" dxfId="635" priority="625" operator="containsText" text="Not Yet Due">
      <formula>NOT(ISERROR(SEARCH("Not Yet Due",I72)))</formula>
    </cfRule>
    <cfRule type="containsText" dxfId="634" priority="626" operator="containsText" text="Deferred">
      <formula>NOT(ISERROR(SEARCH("Deferred",I72)))</formula>
    </cfRule>
    <cfRule type="containsText" dxfId="633" priority="627" operator="containsText" text="Deleted">
      <formula>NOT(ISERROR(SEARCH("Deleted",I72)))</formula>
    </cfRule>
    <cfRule type="containsText" dxfId="632" priority="628" operator="containsText" text="In Danger of Falling Behind Target">
      <formula>NOT(ISERROR(SEARCH("In Danger of Falling Behind Target",I72)))</formula>
    </cfRule>
    <cfRule type="containsText" dxfId="631" priority="629" operator="containsText" text="Not yet due">
      <formula>NOT(ISERROR(SEARCH("Not yet due",I72)))</formula>
    </cfRule>
    <cfRule type="containsText" dxfId="630" priority="630" operator="containsText" text="Completed Behind Schedule">
      <formula>NOT(ISERROR(SEARCH("Completed Behind Schedule",I72)))</formula>
    </cfRule>
    <cfRule type="containsText" dxfId="629" priority="631" operator="containsText" text="Off Target">
      <formula>NOT(ISERROR(SEARCH("Off Target",I72)))</formula>
    </cfRule>
    <cfRule type="containsText" dxfId="628" priority="632" operator="containsText" text="In Danger of Falling Behind Target">
      <formula>NOT(ISERROR(SEARCH("In Danger of Falling Behind Target",I72)))</formula>
    </cfRule>
    <cfRule type="containsText" dxfId="627" priority="633" operator="containsText" text="On Track to be Achieved">
      <formula>NOT(ISERROR(SEARCH("On Track to be Achieved",I72)))</formula>
    </cfRule>
    <cfRule type="containsText" dxfId="626" priority="634" operator="containsText" text="Fully Achieved">
      <formula>NOT(ISERROR(SEARCH("Fully Achieved",I72)))</formula>
    </cfRule>
    <cfRule type="containsText" dxfId="625" priority="635" operator="containsText" text="Update not Provided">
      <formula>NOT(ISERROR(SEARCH("Update not Provided",I72)))</formula>
    </cfRule>
    <cfRule type="containsText" dxfId="624" priority="636" operator="containsText" text="Not yet due">
      <formula>NOT(ISERROR(SEARCH("Not yet due",I72)))</formula>
    </cfRule>
    <cfRule type="containsText" dxfId="623" priority="637" operator="containsText" text="Completed Behind Schedule">
      <formula>NOT(ISERROR(SEARCH("Completed Behind Schedule",I72)))</formula>
    </cfRule>
    <cfRule type="containsText" dxfId="622" priority="638" operator="containsText" text="Off Target">
      <formula>NOT(ISERROR(SEARCH("Off Target",I72)))</formula>
    </cfRule>
    <cfRule type="containsText" dxfId="621" priority="639" operator="containsText" text="In Danger of Falling Behind Target">
      <formula>NOT(ISERROR(SEARCH("In Danger of Falling Behind Target",I72)))</formula>
    </cfRule>
    <cfRule type="containsText" dxfId="620" priority="640" operator="containsText" text="On Track to be Achieved">
      <formula>NOT(ISERROR(SEARCH("On Track to be Achieved",I72)))</formula>
    </cfRule>
    <cfRule type="containsText" dxfId="619" priority="641" operator="containsText" text="Fully Achieved">
      <formula>NOT(ISERROR(SEARCH("Fully Achieved",I72)))</formula>
    </cfRule>
    <cfRule type="containsText" dxfId="618" priority="642" operator="containsText" text="Fully Achieved">
      <formula>NOT(ISERROR(SEARCH("Fully Achieved",I72)))</formula>
    </cfRule>
    <cfRule type="containsText" dxfId="617" priority="643" operator="containsText" text="Fully Achieved">
      <formula>NOT(ISERROR(SEARCH("Fully Achieved",I72)))</formula>
    </cfRule>
    <cfRule type="containsText" dxfId="616" priority="644" operator="containsText" text="Deferred">
      <formula>NOT(ISERROR(SEARCH("Deferred",I72)))</formula>
    </cfRule>
    <cfRule type="containsText" dxfId="615" priority="645" operator="containsText" text="Deleted">
      <formula>NOT(ISERROR(SEARCH("Deleted",I72)))</formula>
    </cfRule>
    <cfRule type="containsText" dxfId="614" priority="646" operator="containsText" text="In Danger of Falling Behind Target">
      <formula>NOT(ISERROR(SEARCH("In Danger of Falling Behind Target",I72)))</formula>
    </cfRule>
    <cfRule type="containsText" dxfId="613" priority="647" operator="containsText" text="Not yet due">
      <formula>NOT(ISERROR(SEARCH("Not yet due",I72)))</formula>
    </cfRule>
    <cfRule type="containsText" dxfId="612" priority="648" operator="containsText" text="Update not Provided">
      <formula>NOT(ISERROR(SEARCH("Update not Provided",I72)))</formula>
    </cfRule>
  </conditionalFormatting>
  <conditionalFormatting sqref="I72">
    <cfRule type="containsText" dxfId="611" priority="577" operator="containsText" text="On track to be achieved">
      <formula>NOT(ISERROR(SEARCH("On track to be achieved",I72)))</formula>
    </cfRule>
    <cfRule type="containsText" dxfId="610" priority="578" operator="containsText" text="Deferred">
      <formula>NOT(ISERROR(SEARCH("Deferred",I72)))</formula>
    </cfRule>
    <cfRule type="containsText" dxfId="609" priority="579" operator="containsText" text="Deleted">
      <formula>NOT(ISERROR(SEARCH("Deleted",I72)))</formula>
    </cfRule>
    <cfRule type="containsText" dxfId="608" priority="580" operator="containsText" text="In Danger of Falling Behind Target">
      <formula>NOT(ISERROR(SEARCH("In Danger of Falling Behind Target",I72)))</formula>
    </cfRule>
    <cfRule type="containsText" dxfId="607" priority="581" operator="containsText" text="Not yet due">
      <formula>NOT(ISERROR(SEARCH("Not yet due",I72)))</formula>
    </cfRule>
    <cfRule type="containsText" dxfId="606" priority="582" operator="containsText" text="Update not Provided">
      <formula>NOT(ISERROR(SEARCH("Update not Provided",I72)))</formula>
    </cfRule>
    <cfRule type="containsText" dxfId="605" priority="583" operator="containsText" text="Not yet due">
      <formula>NOT(ISERROR(SEARCH("Not yet due",I72)))</formula>
    </cfRule>
    <cfRule type="containsText" dxfId="604" priority="584" operator="containsText" text="Completed Behind Schedule">
      <formula>NOT(ISERROR(SEARCH("Completed Behind Schedule",I72)))</formula>
    </cfRule>
    <cfRule type="containsText" dxfId="603" priority="585" operator="containsText" text="Off Target">
      <formula>NOT(ISERROR(SEARCH("Off Target",I72)))</formula>
    </cfRule>
    <cfRule type="containsText" dxfId="602" priority="586" operator="containsText" text="On Track to be Achieved">
      <formula>NOT(ISERROR(SEARCH("On Track to be Achieved",I72)))</formula>
    </cfRule>
    <cfRule type="containsText" dxfId="601" priority="587" operator="containsText" text="Fully Achieved">
      <formula>NOT(ISERROR(SEARCH("Fully Achieved",I72)))</formula>
    </cfRule>
    <cfRule type="containsText" dxfId="600" priority="588" operator="containsText" text="Not yet due">
      <formula>NOT(ISERROR(SEARCH("Not yet due",I72)))</formula>
    </cfRule>
    <cfRule type="containsText" dxfId="599" priority="589" operator="containsText" text="Not Yet Due">
      <formula>NOT(ISERROR(SEARCH("Not Yet Due",I72)))</formula>
    </cfRule>
    <cfRule type="containsText" dxfId="598" priority="590" operator="containsText" text="Deferred">
      <formula>NOT(ISERROR(SEARCH("Deferred",I72)))</formula>
    </cfRule>
    <cfRule type="containsText" dxfId="597" priority="591" operator="containsText" text="Deleted">
      <formula>NOT(ISERROR(SEARCH("Deleted",I72)))</formula>
    </cfRule>
    <cfRule type="containsText" dxfId="596" priority="592" operator="containsText" text="In Danger of Falling Behind Target">
      <formula>NOT(ISERROR(SEARCH("In Danger of Falling Behind Target",I72)))</formula>
    </cfRule>
    <cfRule type="containsText" dxfId="595" priority="593" operator="containsText" text="Not yet due">
      <formula>NOT(ISERROR(SEARCH("Not yet due",I72)))</formula>
    </cfRule>
    <cfRule type="containsText" dxfId="594" priority="594" operator="containsText" text="Completed Behind Schedule">
      <formula>NOT(ISERROR(SEARCH("Completed Behind Schedule",I72)))</formula>
    </cfRule>
    <cfRule type="containsText" dxfId="593" priority="595" operator="containsText" text="Off Target">
      <formula>NOT(ISERROR(SEARCH("Off Target",I72)))</formula>
    </cfRule>
    <cfRule type="containsText" dxfId="592" priority="596" operator="containsText" text="In Danger of Falling Behind Target">
      <formula>NOT(ISERROR(SEARCH("In Danger of Falling Behind Target",I72)))</formula>
    </cfRule>
    <cfRule type="containsText" dxfId="591" priority="597" operator="containsText" text="On Track to be Achieved">
      <formula>NOT(ISERROR(SEARCH("On Track to be Achieved",I72)))</formula>
    </cfRule>
    <cfRule type="containsText" dxfId="590" priority="598" operator="containsText" text="Fully Achieved">
      <formula>NOT(ISERROR(SEARCH("Fully Achieved",I72)))</formula>
    </cfRule>
    <cfRule type="containsText" dxfId="589" priority="599" operator="containsText" text="Update not Provided">
      <formula>NOT(ISERROR(SEARCH("Update not Provided",I72)))</formula>
    </cfRule>
    <cfRule type="containsText" dxfId="588" priority="600" operator="containsText" text="Not yet due">
      <formula>NOT(ISERROR(SEARCH("Not yet due",I72)))</formula>
    </cfRule>
    <cfRule type="containsText" dxfId="587" priority="601" operator="containsText" text="Completed Behind Schedule">
      <formula>NOT(ISERROR(SEARCH("Completed Behind Schedule",I72)))</formula>
    </cfRule>
    <cfRule type="containsText" dxfId="586" priority="602" operator="containsText" text="Off Target">
      <formula>NOT(ISERROR(SEARCH("Off Target",I72)))</formula>
    </cfRule>
    <cfRule type="containsText" dxfId="585" priority="603" operator="containsText" text="In Danger of Falling Behind Target">
      <formula>NOT(ISERROR(SEARCH("In Danger of Falling Behind Target",I72)))</formula>
    </cfRule>
    <cfRule type="containsText" dxfId="584" priority="604" operator="containsText" text="On Track to be Achieved">
      <formula>NOT(ISERROR(SEARCH("On Track to be Achieved",I72)))</formula>
    </cfRule>
    <cfRule type="containsText" dxfId="583" priority="605" operator="containsText" text="Fully Achieved">
      <formula>NOT(ISERROR(SEARCH("Fully Achieved",I72)))</formula>
    </cfRule>
    <cfRule type="containsText" dxfId="582" priority="606" operator="containsText" text="Fully Achieved">
      <formula>NOT(ISERROR(SEARCH("Fully Achieved",I72)))</formula>
    </cfRule>
    <cfRule type="containsText" dxfId="581" priority="607" operator="containsText" text="Fully Achieved">
      <formula>NOT(ISERROR(SEARCH("Fully Achieved",I72)))</formula>
    </cfRule>
    <cfRule type="containsText" dxfId="580" priority="608" operator="containsText" text="Deferred">
      <formula>NOT(ISERROR(SEARCH("Deferred",I72)))</formula>
    </cfRule>
    <cfRule type="containsText" dxfId="579" priority="609" operator="containsText" text="Deleted">
      <formula>NOT(ISERROR(SEARCH("Deleted",I72)))</formula>
    </cfRule>
    <cfRule type="containsText" dxfId="578" priority="610" operator="containsText" text="In Danger of Falling Behind Target">
      <formula>NOT(ISERROR(SEARCH("In Danger of Falling Behind Target",I72)))</formula>
    </cfRule>
    <cfRule type="containsText" dxfId="577" priority="611" operator="containsText" text="Not yet due">
      <formula>NOT(ISERROR(SEARCH("Not yet due",I72)))</formula>
    </cfRule>
    <cfRule type="containsText" dxfId="576" priority="612" operator="containsText" text="Update not Provided">
      <formula>NOT(ISERROR(SEARCH("Update not Provided",I72)))</formula>
    </cfRule>
  </conditionalFormatting>
  <conditionalFormatting sqref="I72">
    <cfRule type="containsText" dxfId="575" priority="541" operator="containsText" text="On track to be achieved">
      <formula>NOT(ISERROR(SEARCH("On track to be achieved",I72)))</formula>
    </cfRule>
    <cfRule type="containsText" dxfId="574" priority="542" operator="containsText" text="Deferred">
      <formula>NOT(ISERROR(SEARCH("Deferred",I72)))</formula>
    </cfRule>
    <cfRule type="containsText" dxfId="573" priority="543" operator="containsText" text="Deleted">
      <formula>NOT(ISERROR(SEARCH("Deleted",I72)))</formula>
    </cfRule>
    <cfRule type="containsText" dxfId="572" priority="544" operator="containsText" text="In Danger of Falling Behind Target">
      <formula>NOT(ISERROR(SEARCH("In Danger of Falling Behind Target",I72)))</formula>
    </cfRule>
    <cfRule type="containsText" dxfId="571" priority="545" operator="containsText" text="Not yet due">
      <formula>NOT(ISERROR(SEARCH("Not yet due",I72)))</formula>
    </cfRule>
    <cfRule type="containsText" dxfId="570" priority="546" operator="containsText" text="Update not Provided">
      <formula>NOT(ISERROR(SEARCH("Update not Provided",I72)))</formula>
    </cfRule>
    <cfRule type="containsText" dxfId="569" priority="547" operator="containsText" text="Not yet due">
      <formula>NOT(ISERROR(SEARCH("Not yet due",I72)))</formula>
    </cfRule>
    <cfRule type="containsText" dxfId="568" priority="548" operator="containsText" text="Completed Behind Schedule">
      <formula>NOT(ISERROR(SEARCH("Completed Behind Schedule",I72)))</formula>
    </cfRule>
    <cfRule type="containsText" dxfId="567" priority="549" operator="containsText" text="Off Target">
      <formula>NOT(ISERROR(SEARCH("Off Target",I72)))</formula>
    </cfRule>
    <cfRule type="containsText" dxfId="566" priority="550" operator="containsText" text="On Track to be Achieved">
      <formula>NOT(ISERROR(SEARCH("On Track to be Achieved",I72)))</formula>
    </cfRule>
    <cfRule type="containsText" dxfId="565" priority="551" operator="containsText" text="Fully Achieved">
      <formula>NOT(ISERROR(SEARCH("Fully Achieved",I72)))</formula>
    </cfRule>
    <cfRule type="containsText" dxfId="564" priority="552" operator="containsText" text="Not yet due">
      <formula>NOT(ISERROR(SEARCH("Not yet due",I72)))</formula>
    </cfRule>
    <cfRule type="containsText" dxfId="563" priority="553" operator="containsText" text="Not Yet Due">
      <formula>NOT(ISERROR(SEARCH("Not Yet Due",I72)))</formula>
    </cfRule>
    <cfRule type="containsText" dxfId="562" priority="554" operator="containsText" text="Deferred">
      <formula>NOT(ISERROR(SEARCH("Deferred",I72)))</formula>
    </cfRule>
    <cfRule type="containsText" dxfId="561" priority="555" operator="containsText" text="Deleted">
      <formula>NOT(ISERROR(SEARCH("Deleted",I72)))</formula>
    </cfRule>
    <cfRule type="containsText" dxfId="560" priority="556" operator="containsText" text="In Danger of Falling Behind Target">
      <formula>NOT(ISERROR(SEARCH("In Danger of Falling Behind Target",I72)))</formula>
    </cfRule>
    <cfRule type="containsText" dxfId="559" priority="557" operator="containsText" text="Not yet due">
      <formula>NOT(ISERROR(SEARCH("Not yet due",I72)))</formula>
    </cfRule>
    <cfRule type="containsText" dxfId="558" priority="558" operator="containsText" text="Completed Behind Schedule">
      <formula>NOT(ISERROR(SEARCH("Completed Behind Schedule",I72)))</formula>
    </cfRule>
    <cfRule type="containsText" dxfId="557" priority="559" operator="containsText" text="Off Target">
      <formula>NOT(ISERROR(SEARCH("Off Target",I72)))</formula>
    </cfRule>
    <cfRule type="containsText" dxfId="556" priority="560" operator="containsText" text="In Danger of Falling Behind Target">
      <formula>NOT(ISERROR(SEARCH("In Danger of Falling Behind Target",I72)))</formula>
    </cfRule>
    <cfRule type="containsText" dxfId="555" priority="561" operator="containsText" text="On Track to be Achieved">
      <formula>NOT(ISERROR(SEARCH("On Track to be Achieved",I72)))</formula>
    </cfRule>
    <cfRule type="containsText" dxfId="554" priority="562" operator="containsText" text="Fully Achieved">
      <formula>NOT(ISERROR(SEARCH("Fully Achieved",I72)))</formula>
    </cfRule>
    <cfRule type="containsText" dxfId="553" priority="563" operator="containsText" text="Update not Provided">
      <formula>NOT(ISERROR(SEARCH("Update not Provided",I72)))</formula>
    </cfRule>
    <cfRule type="containsText" dxfId="552" priority="564" operator="containsText" text="Not yet due">
      <formula>NOT(ISERROR(SEARCH("Not yet due",I72)))</formula>
    </cfRule>
    <cfRule type="containsText" dxfId="551" priority="565" operator="containsText" text="Completed Behind Schedule">
      <formula>NOT(ISERROR(SEARCH("Completed Behind Schedule",I72)))</formula>
    </cfRule>
    <cfRule type="containsText" dxfId="550" priority="566" operator="containsText" text="Off Target">
      <formula>NOT(ISERROR(SEARCH("Off Target",I72)))</formula>
    </cfRule>
    <cfRule type="containsText" dxfId="549" priority="567" operator="containsText" text="In Danger of Falling Behind Target">
      <formula>NOT(ISERROR(SEARCH("In Danger of Falling Behind Target",I72)))</formula>
    </cfRule>
    <cfRule type="containsText" dxfId="548" priority="568" operator="containsText" text="On Track to be Achieved">
      <formula>NOT(ISERROR(SEARCH("On Track to be Achieved",I72)))</formula>
    </cfRule>
    <cfRule type="containsText" dxfId="547" priority="569" operator="containsText" text="Fully Achieved">
      <formula>NOT(ISERROR(SEARCH("Fully Achieved",I72)))</formula>
    </cfRule>
    <cfRule type="containsText" dxfId="546" priority="570" operator="containsText" text="Fully Achieved">
      <formula>NOT(ISERROR(SEARCH("Fully Achieved",I72)))</formula>
    </cfRule>
    <cfRule type="containsText" dxfId="545" priority="571" operator="containsText" text="Fully Achieved">
      <formula>NOT(ISERROR(SEARCH("Fully Achieved",I72)))</formula>
    </cfRule>
    <cfRule type="containsText" dxfId="544" priority="572" operator="containsText" text="Deferred">
      <formula>NOT(ISERROR(SEARCH("Deferred",I72)))</formula>
    </cfRule>
    <cfRule type="containsText" dxfId="543" priority="573" operator="containsText" text="Deleted">
      <formula>NOT(ISERROR(SEARCH("Deleted",I72)))</formula>
    </cfRule>
    <cfRule type="containsText" dxfId="542" priority="574" operator="containsText" text="In Danger of Falling Behind Target">
      <formula>NOT(ISERROR(SEARCH("In Danger of Falling Behind Target",I72)))</formula>
    </cfRule>
    <cfRule type="containsText" dxfId="541" priority="575" operator="containsText" text="Not yet due">
      <formula>NOT(ISERROR(SEARCH("Not yet due",I72)))</formula>
    </cfRule>
    <cfRule type="containsText" dxfId="540" priority="576" operator="containsText" text="Update not Provided">
      <formula>NOT(ISERROR(SEARCH("Update not Provided",I72)))</formula>
    </cfRule>
  </conditionalFormatting>
  <conditionalFormatting sqref="I72">
    <cfRule type="containsText" dxfId="539" priority="505" operator="containsText" text="On track to be achieved">
      <formula>NOT(ISERROR(SEARCH("On track to be achieved",I72)))</formula>
    </cfRule>
    <cfRule type="containsText" dxfId="538" priority="506" operator="containsText" text="Deferred">
      <formula>NOT(ISERROR(SEARCH("Deferred",I72)))</formula>
    </cfRule>
    <cfRule type="containsText" dxfId="537" priority="507" operator="containsText" text="Deleted">
      <formula>NOT(ISERROR(SEARCH("Deleted",I72)))</formula>
    </cfRule>
    <cfRule type="containsText" dxfId="536" priority="508" operator="containsText" text="In Danger of Falling Behind Target">
      <formula>NOT(ISERROR(SEARCH("In Danger of Falling Behind Target",I72)))</formula>
    </cfRule>
    <cfRule type="containsText" dxfId="535" priority="509" operator="containsText" text="Not yet due">
      <formula>NOT(ISERROR(SEARCH("Not yet due",I72)))</formula>
    </cfRule>
    <cfRule type="containsText" dxfId="534" priority="510" operator="containsText" text="Update not Provided">
      <formula>NOT(ISERROR(SEARCH("Update not Provided",I72)))</formula>
    </cfRule>
    <cfRule type="containsText" dxfId="533" priority="511" operator="containsText" text="Not yet due">
      <formula>NOT(ISERROR(SEARCH("Not yet due",I72)))</formula>
    </cfRule>
    <cfRule type="containsText" dxfId="532" priority="512" operator="containsText" text="Completed Behind Schedule">
      <formula>NOT(ISERROR(SEARCH("Completed Behind Schedule",I72)))</formula>
    </cfRule>
    <cfRule type="containsText" dxfId="531" priority="513" operator="containsText" text="Off Target">
      <formula>NOT(ISERROR(SEARCH("Off Target",I72)))</formula>
    </cfRule>
    <cfRule type="containsText" dxfId="530" priority="514" operator="containsText" text="On Track to be Achieved">
      <formula>NOT(ISERROR(SEARCH("On Track to be Achieved",I72)))</formula>
    </cfRule>
    <cfRule type="containsText" dxfId="529" priority="515" operator="containsText" text="Fully Achieved">
      <formula>NOT(ISERROR(SEARCH("Fully Achieved",I72)))</formula>
    </cfRule>
    <cfRule type="containsText" dxfId="528" priority="516" operator="containsText" text="Not yet due">
      <formula>NOT(ISERROR(SEARCH("Not yet due",I72)))</formula>
    </cfRule>
    <cfRule type="containsText" dxfId="527" priority="517" operator="containsText" text="Not Yet Due">
      <formula>NOT(ISERROR(SEARCH("Not Yet Due",I72)))</formula>
    </cfRule>
    <cfRule type="containsText" dxfId="526" priority="518" operator="containsText" text="Deferred">
      <formula>NOT(ISERROR(SEARCH("Deferred",I72)))</formula>
    </cfRule>
    <cfRule type="containsText" dxfId="525" priority="519" operator="containsText" text="Deleted">
      <formula>NOT(ISERROR(SEARCH("Deleted",I72)))</formula>
    </cfRule>
    <cfRule type="containsText" dxfId="524" priority="520" operator="containsText" text="In Danger of Falling Behind Target">
      <formula>NOT(ISERROR(SEARCH("In Danger of Falling Behind Target",I72)))</formula>
    </cfRule>
    <cfRule type="containsText" dxfId="523" priority="521" operator="containsText" text="Not yet due">
      <formula>NOT(ISERROR(SEARCH("Not yet due",I72)))</formula>
    </cfRule>
    <cfRule type="containsText" dxfId="522" priority="522" operator="containsText" text="Completed Behind Schedule">
      <formula>NOT(ISERROR(SEARCH("Completed Behind Schedule",I72)))</formula>
    </cfRule>
    <cfRule type="containsText" dxfId="521" priority="523" operator="containsText" text="Off Target">
      <formula>NOT(ISERROR(SEARCH("Off Target",I72)))</formula>
    </cfRule>
    <cfRule type="containsText" dxfId="520" priority="524" operator="containsText" text="In Danger of Falling Behind Target">
      <formula>NOT(ISERROR(SEARCH("In Danger of Falling Behind Target",I72)))</formula>
    </cfRule>
    <cfRule type="containsText" dxfId="519" priority="525" operator="containsText" text="On Track to be Achieved">
      <formula>NOT(ISERROR(SEARCH("On Track to be Achieved",I72)))</formula>
    </cfRule>
    <cfRule type="containsText" dxfId="518" priority="526" operator="containsText" text="Fully Achieved">
      <formula>NOT(ISERROR(SEARCH("Fully Achieved",I72)))</formula>
    </cfRule>
    <cfRule type="containsText" dxfId="517" priority="527" operator="containsText" text="Update not Provided">
      <formula>NOT(ISERROR(SEARCH("Update not Provided",I72)))</formula>
    </cfRule>
    <cfRule type="containsText" dxfId="516" priority="528" operator="containsText" text="Not yet due">
      <formula>NOT(ISERROR(SEARCH("Not yet due",I72)))</formula>
    </cfRule>
    <cfRule type="containsText" dxfId="515" priority="529" operator="containsText" text="Completed Behind Schedule">
      <formula>NOT(ISERROR(SEARCH("Completed Behind Schedule",I72)))</formula>
    </cfRule>
    <cfRule type="containsText" dxfId="514" priority="530" operator="containsText" text="Off Target">
      <formula>NOT(ISERROR(SEARCH("Off Target",I72)))</formula>
    </cfRule>
    <cfRule type="containsText" dxfId="513" priority="531" operator="containsText" text="In Danger of Falling Behind Target">
      <formula>NOT(ISERROR(SEARCH("In Danger of Falling Behind Target",I72)))</formula>
    </cfRule>
    <cfRule type="containsText" dxfId="512" priority="532" operator="containsText" text="On Track to be Achieved">
      <formula>NOT(ISERROR(SEARCH("On Track to be Achieved",I72)))</formula>
    </cfRule>
    <cfRule type="containsText" dxfId="511" priority="533" operator="containsText" text="Fully Achieved">
      <formula>NOT(ISERROR(SEARCH("Fully Achieved",I72)))</formula>
    </cfRule>
    <cfRule type="containsText" dxfId="510" priority="534" operator="containsText" text="Fully Achieved">
      <formula>NOT(ISERROR(SEARCH("Fully Achieved",I72)))</formula>
    </cfRule>
    <cfRule type="containsText" dxfId="509" priority="535" operator="containsText" text="Fully Achieved">
      <formula>NOT(ISERROR(SEARCH("Fully Achieved",I72)))</formula>
    </cfRule>
    <cfRule type="containsText" dxfId="508" priority="536" operator="containsText" text="Deferred">
      <formula>NOT(ISERROR(SEARCH("Deferred",I72)))</formula>
    </cfRule>
    <cfRule type="containsText" dxfId="507" priority="537" operator="containsText" text="Deleted">
      <formula>NOT(ISERROR(SEARCH("Deleted",I72)))</formula>
    </cfRule>
    <cfRule type="containsText" dxfId="506" priority="538" operator="containsText" text="In Danger of Falling Behind Target">
      <formula>NOT(ISERROR(SEARCH("In Danger of Falling Behind Target",I72)))</formula>
    </cfRule>
    <cfRule type="containsText" dxfId="505" priority="539" operator="containsText" text="Not yet due">
      <formula>NOT(ISERROR(SEARCH("Not yet due",I72)))</formula>
    </cfRule>
    <cfRule type="containsText" dxfId="504" priority="540" operator="containsText" text="Update not Provided">
      <formula>NOT(ISERROR(SEARCH("Update not Provided",I72)))</formula>
    </cfRule>
  </conditionalFormatting>
  <conditionalFormatting sqref="I73">
    <cfRule type="containsText" dxfId="503" priority="469" operator="containsText" text="On track to be achieved">
      <formula>NOT(ISERROR(SEARCH("On track to be achieved",I73)))</formula>
    </cfRule>
    <cfRule type="containsText" dxfId="502" priority="470" operator="containsText" text="Deferred">
      <formula>NOT(ISERROR(SEARCH("Deferred",I73)))</formula>
    </cfRule>
    <cfRule type="containsText" dxfId="501" priority="471" operator="containsText" text="Deleted">
      <formula>NOT(ISERROR(SEARCH("Deleted",I73)))</formula>
    </cfRule>
    <cfRule type="containsText" dxfId="500" priority="472" operator="containsText" text="In Danger of Falling Behind Target">
      <formula>NOT(ISERROR(SEARCH("In Danger of Falling Behind Target",I73)))</formula>
    </cfRule>
    <cfRule type="containsText" dxfId="499" priority="473" operator="containsText" text="Not yet due">
      <formula>NOT(ISERROR(SEARCH("Not yet due",I73)))</formula>
    </cfRule>
    <cfRule type="containsText" dxfId="498" priority="474" operator="containsText" text="Update not Provided">
      <formula>NOT(ISERROR(SEARCH("Update not Provided",I73)))</formula>
    </cfRule>
    <cfRule type="containsText" dxfId="497" priority="475" operator="containsText" text="Not yet due">
      <formula>NOT(ISERROR(SEARCH("Not yet due",I73)))</formula>
    </cfRule>
    <cfRule type="containsText" dxfId="496" priority="476" operator="containsText" text="Completed Behind Schedule">
      <formula>NOT(ISERROR(SEARCH("Completed Behind Schedule",I73)))</formula>
    </cfRule>
    <cfRule type="containsText" dxfId="495" priority="477" operator="containsText" text="Off Target">
      <formula>NOT(ISERROR(SEARCH("Off Target",I73)))</formula>
    </cfRule>
    <cfRule type="containsText" dxfId="494" priority="478" operator="containsText" text="On Track to be Achieved">
      <formula>NOT(ISERROR(SEARCH("On Track to be Achieved",I73)))</formula>
    </cfRule>
    <cfRule type="containsText" dxfId="493" priority="479" operator="containsText" text="Fully Achieved">
      <formula>NOT(ISERROR(SEARCH("Fully Achieved",I73)))</formula>
    </cfRule>
    <cfRule type="containsText" dxfId="492" priority="480" operator="containsText" text="Not yet due">
      <formula>NOT(ISERROR(SEARCH("Not yet due",I73)))</formula>
    </cfRule>
    <cfRule type="containsText" dxfId="491" priority="481" operator="containsText" text="Not Yet Due">
      <formula>NOT(ISERROR(SEARCH("Not Yet Due",I73)))</formula>
    </cfRule>
    <cfRule type="containsText" dxfId="490" priority="482" operator="containsText" text="Deferred">
      <formula>NOT(ISERROR(SEARCH("Deferred",I73)))</formula>
    </cfRule>
    <cfRule type="containsText" dxfId="489" priority="483" operator="containsText" text="Deleted">
      <formula>NOT(ISERROR(SEARCH("Deleted",I73)))</formula>
    </cfRule>
    <cfRule type="containsText" dxfId="488" priority="484" operator="containsText" text="In Danger of Falling Behind Target">
      <formula>NOT(ISERROR(SEARCH("In Danger of Falling Behind Target",I73)))</formula>
    </cfRule>
    <cfRule type="containsText" dxfId="487" priority="485" operator="containsText" text="Not yet due">
      <formula>NOT(ISERROR(SEARCH("Not yet due",I73)))</formula>
    </cfRule>
    <cfRule type="containsText" dxfId="486" priority="486" operator="containsText" text="Completed Behind Schedule">
      <formula>NOT(ISERROR(SEARCH("Completed Behind Schedule",I73)))</formula>
    </cfRule>
    <cfRule type="containsText" dxfId="485" priority="487" operator="containsText" text="Off Target">
      <formula>NOT(ISERROR(SEARCH("Off Target",I73)))</formula>
    </cfRule>
    <cfRule type="containsText" dxfId="484" priority="488" operator="containsText" text="In Danger of Falling Behind Target">
      <formula>NOT(ISERROR(SEARCH("In Danger of Falling Behind Target",I73)))</formula>
    </cfRule>
    <cfRule type="containsText" dxfId="483" priority="489" operator="containsText" text="On Track to be Achieved">
      <formula>NOT(ISERROR(SEARCH("On Track to be Achieved",I73)))</formula>
    </cfRule>
    <cfRule type="containsText" dxfId="482" priority="490" operator="containsText" text="Fully Achieved">
      <formula>NOT(ISERROR(SEARCH("Fully Achieved",I73)))</formula>
    </cfRule>
    <cfRule type="containsText" dxfId="481" priority="491" operator="containsText" text="Update not Provided">
      <formula>NOT(ISERROR(SEARCH("Update not Provided",I73)))</formula>
    </cfRule>
    <cfRule type="containsText" dxfId="480" priority="492" operator="containsText" text="Not yet due">
      <formula>NOT(ISERROR(SEARCH("Not yet due",I73)))</formula>
    </cfRule>
    <cfRule type="containsText" dxfId="479" priority="493" operator="containsText" text="Completed Behind Schedule">
      <formula>NOT(ISERROR(SEARCH("Completed Behind Schedule",I73)))</formula>
    </cfRule>
    <cfRule type="containsText" dxfId="478" priority="494" operator="containsText" text="Off Target">
      <formula>NOT(ISERROR(SEARCH("Off Target",I73)))</formula>
    </cfRule>
    <cfRule type="containsText" dxfId="477" priority="495" operator="containsText" text="In Danger of Falling Behind Target">
      <formula>NOT(ISERROR(SEARCH("In Danger of Falling Behind Target",I73)))</formula>
    </cfRule>
    <cfRule type="containsText" dxfId="476" priority="496" operator="containsText" text="On Track to be Achieved">
      <formula>NOT(ISERROR(SEARCH("On Track to be Achieved",I73)))</formula>
    </cfRule>
    <cfRule type="containsText" dxfId="475" priority="497" operator="containsText" text="Fully Achieved">
      <formula>NOT(ISERROR(SEARCH("Fully Achieved",I73)))</formula>
    </cfRule>
    <cfRule type="containsText" dxfId="474" priority="498" operator="containsText" text="Fully Achieved">
      <formula>NOT(ISERROR(SEARCH("Fully Achieved",I73)))</formula>
    </cfRule>
    <cfRule type="containsText" dxfId="473" priority="499" operator="containsText" text="Fully Achieved">
      <formula>NOT(ISERROR(SEARCH("Fully Achieved",I73)))</formula>
    </cfRule>
    <cfRule type="containsText" dxfId="472" priority="500" operator="containsText" text="Deferred">
      <formula>NOT(ISERROR(SEARCH("Deferred",I73)))</formula>
    </cfRule>
    <cfRule type="containsText" dxfId="471" priority="501" operator="containsText" text="Deleted">
      <formula>NOT(ISERROR(SEARCH("Deleted",I73)))</formula>
    </cfRule>
    <cfRule type="containsText" dxfId="470" priority="502" operator="containsText" text="In Danger of Falling Behind Target">
      <formula>NOT(ISERROR(SEARCH("In Danger of Falling Behind Target",I73)))</formula>
    </cfRule>
    <cfRule type="containsText" dxfId="469" priority="503" operator="containsText" text="Not yet due">
      <formula>NOT(ISERROR(SEARCH("Not yet due",I73)))</formula>
    </cfRule>
    <cfRule type="containsText" dxfId="468" priority="504" operator="containsText" text="Update not Provided">
      <formula>NOT(ISERROR(SEARCH("Update not Provided",I73)))</formula>
    </cfRule>
  </conditionalFormatting>
  <conditionalFormatting sqref="I73">
    <cfRule type="containsText" dxfId="467" priority="433" operator="containsText" text="On track to be achieved">
      <formula>NOT(ISERROR(SEARCH("On track to be achieved",I73)))</formula>
    </cfRule>
    <cfRule type="containsText" dxfId="466" priority="434" operator="containsText" text="Deferred">
      <formula>NOT(ISERROR(SEARCH("Deferred",I73)))</formula>
    </cfRule>
    <cfRule type="containsText" dxfId="465" priority="435" operator="containsText" text="Deleted">
      <formula>NOT(ISERROR(SEARCH("Deleted",I73)))</formula>
    </cfRule>
    <cfRule type="containsText" dxfId="464" priority="436" operator="containsText" text="In Danger of Falling Behind Target">
      <formula>NOT(ISERROR(SEARCH("In Danger of Falling Behind Target",I73)))</formula>
    </cfRule>
    <cfRule type="containsText" dxfId="463" priority="437" operator="containsText" text="Not yet due">
      <formula>NOT(ISERROR(SEARCH("Not yet due",I73)))</formula>
    </cfRule>
    <cfRule type="containsText" dxfId="462" priority="438" operator="containsText" text="Update not Provided">
      <formula>NOT(ISERROR(SEARCH("Update not Provided",I73)))</formula>
    </cfRule>
    <cfRule type="containsText" dxfId="461" priority="439" operator="containsText" text="Not yet due">
      <formula>NOT(ISERROR(SEARCH("Not yet due",I73)))</formula>
    </cfRule>
    <cfRule type="containsText" dxfId="460" priority="440" operator="containsText" text="Completed Behind Schedule">
      <formula>NOT(ISERROR(SEARCH("Completed Behind Schedule",I73)))</formula>
    </cfRule>
    <cfRule type="containsText" dxfId="459" priority="441" operator="containsText" text="Off Target">
      <formula>NOT(ISERROR(SEARCH("Off Target",I73)))</formula>
    </cfRule>
    <cfRule type="containsText" dxfId="458" priority="442" operator="containsText" text="On Track to be Achieved">
      <formula>NOT(ISERROR(SEARCH("On Track to be Achieved",I73)))</formula>
    </cfRule>
    <cfRule type="containsText" dxfId="457" priority="443" operator="containsText" text="Fully Achieved">
      <formula>NOT(ISERROR(SEARCH("Fully Achieved",I73)))</formula>
    </cfRule>
    <cfRule type="containsText" dxfId="456" priority="444" operator="containsText" text="Not yet due">
      <formula>NOT(ISERROR(SEARCH("Not yet due",I73)))</formula>
    </cfRule>
    <cfRule type="containsText" dxfId="455" priority="445" operator="containsText" text="Not Yet Due">
      <formula>NOT(ISERROR(SEARCH("Not Yet Due",I73)))</formula>
    </cfRule>
    <cfRule type="containsText" dxfId="454" priority="446" operator="containsText" text="Deferred">
      <formula>NOT(ISERROR(SEARCH("Deferred",I73)))</formula>
    </cfRule>
    <cfRule type="containsText" dxfId="453" priority="447" operator="containsText" text="Deleted">
      <formula>NOT(ISERROR(SEARCH("Deleted",I73)))</formula>
    </cfRule>
    <cfRule type="containsText" dxfId="452" priority="448" operator="containsText" text="In Danger of Falling Behind Target">
      <formula>NOT(ISERROR(SEARCH("In Danger of Falling Behind Target",I73)))</formula>
    </cfRule>
    <cfRule type="containsText" dxfId="451" priority="449" operator="containsText" text="Not yet due">
      <formula>NOT(ISERROR(SEARCH("Not yet due",I73)))</formula>
    </cfRule>
    <cfRule type="containsText" dxfId="450" priority="450" operator="containsText" text="Completed Behind Schedule">
      <formula>NOT(ISERROR(SEARCH("Completed Behind Schedule",I73)))</formula>
    </cfRule>
    <cfRule type="containsText" dxfId="449" priority="451" operator="containsText" text="Off Target">
      <formula>NOT(ISERROR(SEARCH("Off Target",I73)))</formula>
    </cfRule>
    <cfRule type="containsText" dxfId="448" priority="452" operator="containsText" text="In Danger of Falling Behind Target">
      <formula>NOT(ISERROR(SEARCH("In Danger of Falling Behind Target",I73)))</formula>
    </cfRule>
    <cfRule type="containsText" dxfId="447" priority="453" operator="containsText" text="On Track to be Achieved">
      <formula>NOT(ISERROR(SEARCH("On Track to be Achieved",I73)))</formula>
    </cfRule>
    <cfRule type="containsText" dxfId="446" priority="454" operator="containsText" text="Fully Achieved">
      <formula>NOT(ISERROR(SEARCH("Fully Achieved",I73)))</formula>
    </cfRule>
    <cfRule type="containsText" dxfId="445" priority="455" operator="containsText" text="Update not Provided">
      <formula>NOT(ISERROR(SEARCH("Update not Provided",I73)))</formula>
    </cfRule>
    <cfRule type="containsText" dxfId="444" priority="456" operator="containsText" text="Not yet due">
      <formula>NOT(ISERROR(SEARCH("Not yet due",I73)))</formula>
    </cfRule>
    <cfRule type="containsText" dxfId="443" priority="457" operator="containsText" text="Completed Behind Schedule">
      <formula>NOT(ISERROR(SEARCH("Completed Behind Schedule",I73)))</formula>
    </cfRule>
    <cfRule type="containsText" dxfId="442" priority="458" operator="containsText" text="Off Target">
      <formula>NOT(ISERROR(SEARCH("Off Target",I73)))</formula>
    </cfRule>
    <cfRule type="containsText" dxfId="441" priority="459" operator="containsText" text="In Danger of Falling Behind Target">
      <formula>NOT(ISERROR(SEARCH("In Danger of Falling Behind Target",I73)))</formula>
    </cfRule>
    <cfRule type="containsText" dxfId="440" priority="460" operator="containsText" text="On Track to be Achieved">
      <formula>NOT(ISERROR(SEARCH("On Track to be Achieved",I73)))</formula>
    </cfRule>
    <cfRule type="containsText" dxfId="439" priority="461" operator="containsText" text="Fully Achieved">
      <formula>NOT(ISERROR(SEARCH("Fully Achieved",I73)))</formula>
    </cfRule>
    <cfRule type="containsText" dxfId="438" priority="462" operator="containsText" text="Fully Achieved">
      <formula>NOT(ISERROR(SEARCH("Fully Achieved",I73)))</formula>
    </cfRule>
    <cfRule type="containsText" dxfId="437" priority="463" operator="containsText" text="Fully Achieved">
      <formula>NOT(ISERROR(SEARCH("Fully Achieved",I73)))</formula>
    </cfRule>
    <cfRule type="containsText" dxfId="436" priority="464" operator="containsText" text="Deferred">
      <formula>NOT(ISERROR(SEARCH("Deferred",I73)))</formula>
    </cfRule>
    <cfRule type="containsText" dxfId="435" priority="465" operator="containsText" text="Deleted">
      <formula>NOT(ISERROR(SEARCH("Deleted",I73)))</formula>
    </cfRule>
    <cfRule type="containsText" dxfId="434" priority="466" operator="containsText" text="In Danger of Falling Behind Target">
      <formula>NOT(ISERROR(SEARCH("In Danger of Falling Behind Target",I73)))</formula>
    </cfRule>
    <cfRule type="containsText" dxfId="433" priority="467" operator="containsText" text="Not yet due">
      <formula>NOT(ISERROR(SEARCH("Not yet due",I73)))</formula>
    </cfRule>
    <cfRule type="containsText" dxfId="432" priority="468" operator="containsText" text="Update not Provided">
      <formula>NOT(ISERROR(SEARCH("Update not Provided",I73)))</formula>
    </cfRule>
  </conditionalFormatting>
  <conditionalFormatting sqref="I73">
    <cfRule type="containsText" dxfId="431" priority="397" operator="containsText" text="On track to be achieved">
      <formula>NOT(ISERROR(SEARCH("On track to be achieved",I73)))</formula>
    </cfRule>
    <cfRule type="containsText" dxfId="430" priority="398" operator="containsText" text="Deferred">
      <formula>NOT(ISERROR(SEARCH("Deferred",I73)))</formula>
    </cfRule>
    <cfRule type="containsText" dxfId="429" priority="399" operator="containsText" text="Deleted">
      <formula>NOT(ISERROR(SEARCH("Deleted",I73)))</formula>
    </cfRule>
    <cfRule type="containsText" dxfId="428" priority="400" operator="containsText" text="In Danger of Falling Behind Target">
      <formula>NOT(ISERROR(SEARCH("In Danger of Falling Behind Target",I73)))</formula>
    </cfRule>
    <cfRule type="containsText" dxfId="427" priority="401" operator="containsText" text="Not yet due">
      <formula>NOT(ISERROR(SEARCH("Not yet due",I73)))</formula>
    </cfRule>
    <cfRule type="containsText" dxfId="426" priority="402" operator="containsText" text="Update not Provided">
      <formula>NOT(ISERROR(SEARCH("Update not Provided",I73)))</formula>
    </cfRule>
    <cfRule type="containsText" dxfId="425" priority="403" operator="containsText" text="Not yet due">
      <formula>NOT(ISERROR(SEARCH("Not yet due",I73)))</formula>
    </cfRule>
    <cfRule type="containsText" dxfId="424" priority="404" operator="containsText" text="Completed Behind Schedule">
      <formula>NOT(ISERROR(SEARCH("Completed Behind Schedule",I73)))</formula>
    </cfRule>
    <cfRule type="containsText" dxfId="423" priority="405" operator="containsText" text="Off Target">
      <formula>NOT(ISERROR(SEARCH("Off Target",I73)))</formula>
    </cfRule>
    <cfRule type="containsText" dxfId="422" priority="406" operator="containsText" text="On Track to be Achieved">
      <formula>NOT(ISERROR(SEARCH("On Track to be Achieved",I73)))</formula>
    </cfRule>
    <cfRule type="containsText" dxfId="421" priority="407" operator="containsText" text="Fully Achieved">
      <formula>NOT(ISERROR(SEARCH("Fully Achieved",I73)))</formula>
    </cfRule>
    <cfRule type="containsText" dxfId="420" priority="408" operator="containsText" text="Not yet due">
      <formula>NOT(ISERROR(SEARCH("Not yet due",I73)))</formula>
    </cfRule>
    <cfRule type="containsText" dxfId="419" priority="409" operator="containsText" text="Not Yet Due">
      <formula>NOT(ISERROR(SEARCH("Not Yet Due",I73)))</formula>
    </cfRule>
    <cfRule type="containsText" dxfId="418" priority="410" operator="containsText" text="Deferred">
      <formula>NOT(ISERROR(SEARCH("Deferred",I73)))</formula>
    </cfRule>
    <cfRule type="containsText" dxfId="417" priority="411" operator="containsText" text="Deleted">
      <formula>NOT(ISERROR(SEARCH("Deleted",I73)))</formula>
    </cfRule>
    <cfRule type="containsText" dxfId="416" priority="412" operator="containsText" text="In Danger of Falling Behind Target">
      <formula>NOT(ISERROR(SEARCH("In Danger of Falling Behind Target",I73)))</formula>
    </cfRule>
    <cfRule type="containsText" dxfId="415" priority="413" operator="containsText" text="Not yet due">
      <formula>NOT(ISERROR(SEARCH("Not yet due",I73)))</formula>
    </cfRule>
    <cfRule type="containsText" dxfId="414" priority="414" operator="containsText" text="Completed Behind Schedule">
      <formula>NOT(ISERROR(SEARCH("Completed Behind Schedule",I73)))</formula>
    </cfRule>
    <cfRule type="containsText" dxfId="413" priority="415" operator="containsText" text="Off Target">
      <formula>NOT(ISERROR(SEARCH("Off Target",I73)))</formula>
    </cfRule>
    <cfRule type="containsText" dxfId="412" priority="416" operator="containsText" text="In Danger of Falling Behind Target">
      <formula>NOT(ISERROR(SEARCH("In Danger of Falling Behind Target",I73)))</formula>
    </cfRule>
    <cfRule type="containsText" dxfId="411" priority="417" operator="containsText" text="On Track to be Achieved">
      <formula>NOT(ISERROR(SEARCH("On Track to be Achieved",I73)))</formula>
    </cfRule>
    <cfRule type="containsText" dxfId="410" priority="418" operator="containsText" text="Fully Achieved">
      <formula>NOT(ISERROR(SEARCH("Fully Achieved",I73)))</formula>
    </cfRule>
    <cfRule type="containsText" dxfId="409" priority="419" operator="containsText" text="Update not Provided">
      <formula>NOT(ISERROR(SEARCH("Update not Provided",I73)))</formula>
    </cfRule>
    <cfRule type="containsText" dxfId="408" priority="420" operator="containsText" text="Not yet due">
      <formula>NOT(ISERROR(SEARCH("Not yet due",I73)))</formula>
    </cfRule>
    <cfRule type="containsText" dxfId="407" priority="421" operator="containsText" text="Completed Behind Schedule">
      <formula>NOT(ISERROR(SEARCH("Completed Behind Schedule",I73)))</formula>
    </cfRule>
    <cfRule type="containsText" dxfId="406" priority="422" operator="containsText" text="Off Target">
      <formula>NOT(ISERROR(SEARCH("Off Target",I73)))</formula>
    </cfRule>
    <cfRule type="containsText" dxfId="405" priority="423" operator="containsText" text="In Danger of Falling Behind Target">
      <formula>NOT(ISERROR(SEARCH("In Danger of Falling Behind Target",I73)))</formula>
    </cfRule>
    <cfRule type="containsText" dxfId="404" priority="424" operator="containsText" text="On Track to be Achieved">
      <formula>NOT(ISERROR(SEARCH("On Track to be Achieved",I73)))</formula>
    </cfRule>
    <cfRule type="containsText" dxfId="403" priority="425" operator="containsText" text="Fully Achieved">
      <formula>NOT(ISERROR(SEARCH("Fully Achieved",I73)))</formula>
    </cfRule>
    <cfRule type="containsText" dxfId="402" priority="426" operator="containsText" text="Fully Achieved">
      <formula>NOT(ISERROR(SEARCH("Fully Achieved",I73)))</formula>
    </cfRule>
    <cfRule type="containsText" dxfId="401" priority="427" operator="containsText" text="Fully Achieved">
      <formula>NOT(ISERROR(SEARCH("Fully Achieved",I73)))</formula>
    </cfRule>
    <cfRule type="containsText" dxfId="400" priority="428" operator="containsText" text="Deferred">
      <formula>NOT(ISERROR(SEARCH("Deferred",I73)))</formula>
    </cfRule>
    <cfRule type="containsText" dxfId="399" priority="429" operator="containsText" text="Deleted">
      <formula>NOT(ISERROR(SEARCH("Deleted",I73)))</formula>
    </cfRule>
    <cfRule type="containsText" dxfId="398" priority="430" operator="containsText" text="In Danger of Falling Behind Target">
      <formula>NOT(ISERROR(SEARCH("In Danger of Falling Behind Target",I73)))</formula>
    </cfRule>
    <cfRule type="containsText" dxfId="397" priority="431" operator="containsText" text="Not yet due">
      <formula>NOT(ISERROR(SEARCH("Not yet due",I73)))</formula>
    </cfRule>
    <cfRule type="containsText" dxfId="396" priority="432" operator="containsText" text="Update not Provided">
      <formula>NOT(ISERROR(SEARCH("Update not Provided",I73)))</formula>
    </cfRule>
  </conditionalFormatting>
  <conditionalFormatting sqref="I73">
    <cfRule type="containsText" dxfId="395" priority="361" operator="containsText" text="On track to be achieved">
      <formula>NOT(ISERROR(SEARCH("On track to be achieved",I73)))</formula>
    </cfRule>
    <cfRule type="containsText" dxfId="394" priority="362" operator="containsText" text="Deferred">
      <formula>NOT(ISERROR(SEARCH("Deferred",I73)))</formula>
    </cfRule>
    <cfRule type="containsText" dxfId="393" priority="363" operator="containsText" text="Deleted">
      <formula>NOT(ISERROR(SEARCH("Deleted",I73)))</formula>
    </cfRule>
    <cfRule type="containsText" dxfId="392" priority="364" operator="containsText" text="In Danger of Falling Behind Target">
      <formula>NOT(ISERROR(SEARCH("In Danger of Falling Behind Target",I73)))</formula>
    </cfRule>
    <cfRule type="containsText" dxfId="391" priority="365" operator="containsText" text="Not yet due">
      <formula>NOT(ISERROR(SEARCH("Not yet due",I73)))</formula>
    </cfRule>
    <cfRule type="containsText" dxfId="390" priority="366" operator="containsText" text="Update not Provided">
      <formula>NOT(ISERROR(SEARCH("Update not Provided",I73)))</formula>
    </cfRule>
    <cfRule type="containsText" dxfId="389" priority="367" operator="containsText" text="Not yet due">
      <formula>NOT(ISERROR(SEARCH("Not yet due",I73)))</formula>
    </cfRule>
    <cfRule type="containsText" dxfId="388" priority="368" operator="containsText" text="Completed Behind Schedule">
      <formula>NOT(ISERROR(SEARCH("Completed Behind Schedule",I73)))</formula>
    </cfRule>
    <cfRule type="containsText" dxfId="387" priority="369" operator="containsText" text="Off Target">
      <formula>NOT(ISERROR(SEARCH("Off Target",I73)))</formula>
    </cfRule>
    <cfRule type="containsText" dxfId="386" priority="370" operator="containsText" text="On Track to be Achieved">
      <formula>NOT(ISERROR(SEARCH("On Track to be Achieved",I73)))</formula>
    </cfRule>
    <cfRule type="containsText" dxfId="385" priority="371" operator="containsText" text="Fully Achieved">
      <formula>NOT(ISERROR(SEARCH("Fully Achieved",I73)))</formula>
    </cfRule>
    <cfRule type="containsText" dxfId="384" priority="372" operator="containsText" text="Not yet due">
      <formula>NOT(ISERROR(SEARCH("Not yet due",I73)))</formula>
    </cfRule>
    <cfRule type="containsText" dxfId="383" priority="373" operator="containsText" text="Not Yet Due">
      <formula>NOT(ISERROR(SEARCH("Not Yet Due",I73)))</formula>
    </cfRule>
    <cfRule type="containsText" dxfId="382" priority="374" operator="containsText" text="Deferred">
      <formula>NOT(ISERROR(SEARCH("Deferred",I73)))</formula>
    </cfRule>
    <cfRule type="containsText" dxfId="381" priority="375" operator="containsText" text="Deleted">
      <formula>NOT(ISERROR(SEARCH("Deleted",I73)))</formula>
    </cfRule>
    <cfRule type="containsText" dxfId="380" priority="376" operator="containsText" text="In Danger of Falling Behind Target">
      <formula>NOT(ISERROR(SEARCH("In Danger of Falling Behind Target",I73)))</formula>
    </cfRule>
    <cfRule type="containsText" dxfId="379" priority="377" operator="containsText" text="Not yet due">
      <formula>NOT(ISERROR(SEARCH("Not yet due",I73)))</formula>
    </cfRule>
    <cfRule type="containsText" dxfId="378" priority="378" operator="containsText" text="Completed Behind Schedule">
      <formula>NOT(ISERROR(SEARCH("Completed Behind Schedule",I73)))</formula>
    </cfRule>
    <cfRule type="containsText" dxfId="377" priority="379" operator="containsText" text="Off Target">
      <formula>NOT(ISERROR(SEARCH("Off Target",I73)))</formula>
    </cfRule>
    <cfRule type="containsText" dxfId="376" priority="380" operator="containsText" text="In Danger of Falling Behind Target">
      <formula>NOT(ISERROR(SEARCH("In Danger of Falling Behind Target",I73)))</formula>
    </cfRule>
    <cfRule type="containsText" dxfId="375" priority="381" operator="containsText" text="On Track to be Achieved">
      <formula>NOT(ISERROR(SEARCH("On Track to be Achieved",I73)))</formula>
    </cfRule>
    <cfRule type="containsText" dxfId="374" priority="382" operator="containsText" text="Fully Achieved">
      <formula>NOT(ISERROR(SEARCH("Fully Achieved",I73)))</formula>
    </cfRule>
    <cfRule type="containsText" dxfId="373" priority="383" operator="containsText" text="Update not Provided">
      <formula>NOT(ISERROR(SEARCH("Update not Provided",I73)))</formula>
    </cfRule>
    <cfRule type="containsText" dxfId="372" priority="384" operator="containsText" text="Not yet due">
      <formula>NOT(ISERROR(SEARCH("Not yet due",I73)))</formula>
    </cfRule>
    <cfRule type="containsText" dxfId="371" priority="385" operator="containsText" text="Completed Behind Schedule">
      <formula>NOT(ISERROR(SEARCH("Completed Behind Schedule",I73)))</formula>
    </cfRule>
    <cfRule type="containsText" dxfId="370" priority="386" operator="containsText" text="Off Target">
      <formula>NOT(ISERROR(SEARCH("Off Target",I73)))</formula>
    </cfRule>
    <cfRule type="containsText" dxfId="369" priority="387" operator="containsText" text="In Danger of Falling Behind Target">
      <formula>NOT(ISERROR(SEARCH("In Danger of Falling Behind Target",I73)))</formula>
    </cfRule>
    <cfRule type="containsText" dxfId="368" priority="388" operator="containsText" text="On Track to be Achieved">
      <formula>NOT(ISERROR(SEARCH("On Track to be Achieved",I73)))</formula>
    </cfRule>
    <cfRule type="containsText" dxfId="367" priority="389" operator="containsText" text="Fully Achieved">
      <formula>NOT(ISERROR(SEARCH("Fully Achieved",I73)))</formula>
    </cfRule>
    <cfRule type="containsText" dxfId="366" priority="390" operator="containsText" text="Fully Achieved">
      <formula>NOT(ISERROR(SEARCH("Fully Achieved",I73)))</formula>
    </cfRule>
    <cfRule type="containsText" dxfId="365" priority="391" operator="containsText" text="Fully Achieved">
      <formula>NOT(ISERROR(SEARCH("Fully Achieved",I73)))</formula>
    </cfRule>
    <cfRule type="containsText" dxfId="364" priority="392" operator="containsText" text="Deferred">
      <formula>NOT(ISERROR(SEARCH("Deferred",I73)))</formula>
    </cfRule>
    <cfRule type="containsText" dxfId="363" priority="393" operator="containsText" text="Deleted">
      <formula>NOT(ISERROR(SEARCH("Deleted",I73)))</formula>
    </cfRule>
    <cfRule type="containsText" dxfId="362" priority="394" operator="containsText" text="In Danger of Falling Behind Target">
      <formula>NOT(ISERROR(SEARCH("In Danger of Falling Behind Target",I73)))</formula>
    </cfRule>
    <cfRule type="containsText" dxfId="361" priority="395" operator="containsText" text="Not yet due">
      <formula>NOT(ISERROR(SEARCH("Not yet due",I73)))</formula>
    </cfRule>
    <cfRule type="containsText" dxfId="360" priority="396" operator="containsText" text="Update not Provided">
      <formula>NOT(ISERROR(SEARCH("Update not Provided",I73)))</formula>
    </cfRule>
  </conditionalFormatting>
  <conditionalFormatting sqref="I74:I80">
    <cfRule type="containsText" dxfId="359" priority="325" operator="containsText" text="On track to be achieved">
      <formula>NOT(ISERROR(SEARCH("On track to be achieved",I74)))</formula>
    </cfRule>
    <cfRule type="containsText" dxfId="358" priority="326" operator="containsText" text="Deferred">
      <formula>NOT(ISERROR(SEARCH("Deferred",I74)))</formula>
    </cfRule>
    <cfRule type="containsText" dxfId="357" priority="327" operator="containsText" text="Deleted">
      <formula>NOT(ISERROR(SEARCH("Deleted",I74)))</formula>
    </cfRule>
    <cfRule type="containsText" dxfId="356" priority="328" operator="containsText" text="In Danger of Falling Behind Target">
      <formula>NOT(ISERROR(SEARCH("In Danger of Falling Behind Target",I74)))</formula>
    </cfRule>
    <cfRule type="containsText" dxfId="355" priority="329" operator="containsText" text="Not yet due">
      <formula>NOT(ISERROR(SEARCH("Not yet due",I74)))</formula>
    </cfRule>
    <cfRule type="containsText" dxfId="354" priority="330" operator="containsText" text="Update not Provided">
      <formula>NOT(ISERROR(SEARCH("Update not Provided",I74)))</formula>
    </cfRule>
    <cfRule type="containsText" dxfId="353" priority="331" operator="containsText" text="Not yet due">
      <formula>NOT(ISERROR(SEARCH("Not yet due",I74)))</formula>
    </cfRule>
    <cfRule type="containsText" dxfId="352" priority="332" operator="containsText" text="Completed Behind Schedule">
      <formula>NOT(ISERROR(SEARCH("Completed Behind Schedule",I74)))</formula>
    </cfRule>
    <cfRule type="containsText" dxfId="351" priority="333" operator="containsText" text="Off Target">
      <formula>NOT(ISERROR(SEARCH("Off Target",I74)))</formula>
    </cfRule>
    <cfRule type="containsText" dxfId="350" priority="334" operator="containsText" text="On Track to be Achieved">
      <formula>NOT(ISERROR(SEARCH("On Track to be Achieved",I74)))</formula>
    </cfRule>
    <cfRule type="containsText" dxfId="349" priority="335" operator="containsText" text="Fully Achieved">
      <formula>NOT(ISERROR(SEARCH("Fully Achieved",I74)))</formula>
    </cfRule>
    <cfRule type="containsText" dxfId="348" priority="336" operator="containsText" text="Not yet due">
      <formula>NOT(ISERROR(SEARCH("Not yet due",I74)))</formula>
    </cfRule>
    <cfRule type="containsText" dxfId="347" priority="337" operator="containsText" text="Not Yet Due">
      <formula>NOT(ISERROR(SEARCH("Not Yet Due",I74)))</formula>
    </cfRule>
    <cfRule type="containsText" dxfId="346" priority="338" operator="containsText" text="Deferred">
      <formula>NOT(ISERROR(SEARCH("Deferred",I74)))</formula>
    </cfRule>
    <cfRule type="containsText" dxfId="345" priority="339" operator="containsText" text="Deleted">
      <formula>NOT(ISERROR(SEARCH("Deleted",I74)))</formula>
    </cfRule>
    <cfRule type="containsText" dxfId="344" priority="340" operator="containsText" text="In Danger of Falling Behind Target">
      <formula>NOT(ISERROR(SEARCH("In Danger of Falling Behind Target",I74)))</formula>
    </cfRule>
    <cfRule type="containsText" dxfId="343" priority="341" operator="containsText" text="Not yet due">
      <formula>NOT(ISERROR(SEARCH("Not yet due",I74)))</formula>
    </cfRule>
    <cfRule type="containsText" dxfId="342" priority="342" operator="containsText" text="Completed Behind Schedule">
      <formula>NOT(ISERROR(SEARCH("Completed Behind Schedule",I74)))</formula>
    </cfRule>
    <cfRule type="containsText" dxfId="341" priority="343" operator="containsText" text="Off Target">
      <formula>NOT(ISERROR(SEARCH("Off Target",I74)))</formula>
    </cfRule>
    <cfRule type="containsText" dxfId="340" priority="344" operator="containsText" text="In Danger of Falling Behind Target">
      <formula>NOT(ISERROR(SEARCH("In Danger of Falling Behind Target",I74)))</formula>
    </cfRule>
    <cfRule type="containsText" dxfId="339" priority="345" operator="containsText" text="On Track to be Achieved">
      <formula>NOT(ISERROR(SEARCH("On Track to be Achieved",I74)))</formula>
    </cfRule>
    <cfRule type="containsText" dxfId="338" priority="346" operator="containsText" text="Fully Achieved">
      <formula>NOT(ISERROR(SEARCH("Fully Achieved",I74)))</formula>
    </cfRule>
    <cfRule type="containsText" dxfId="337" priority="347" operator="containsText" text="Update not Provided">
      <formula>NOT(ISERROR(SEARCH("Update not Provided",I74)))</formula>
    </cfRule>
    <cfRule type="containsText" dxfId="336" priority="348" operator="containsText" text="Not yet due">
      <formula>NOT(ISERROR(SEARCH("Not yet due",I74)))</formula>
    </cfRule>
    <cfRule type="containsText" dxfId="335" priority="349" operator="containsText" text="Completed Behind Schedule">
      <formula>NOT(ISERROR(SEARCH("Completed Behind Schedule",I74)))</formula>
    </cfRule>
    <cfRule type="containsText" dxfId="334" priority="350" operator="containsText" text="Off Target">
      <formula>NOT(ISERROR(SEARCH("Off Target",I74)))</formula>
    </cfRule>
    <cfRule type="containsText" dxfId="333" priority="351" operator="containsText" text="In Danger of Falling Behind Target">
      <formula>NOT(ISERROR(SEARCH("In Danger of Falling Behind Target",I74)))</formula>
    </cfRule>
    <cfRule type="containsText" dxfId="332" priority="352" operator="containsText" text="On Track to be Achieved">
      <formula>NOT(ISERROR(SEARCH("On Track to be Achieved",I74)))</formula>
    </cfRule>
    <cfRule type="containsText" dxfId="331" priority="353" operator="containsText" text="Fully Achieved">
      <formula>NOT(ISERROR(SEARCH("Fully Achieved",I74)))</formula>
    </cfRule>
    <cfRule type="containsText" dxfId="330" priority="354" operator="containsText" text="Fully Achieved">
      <formula>NOT(ISERROR(SEARCH("Fully Achieved",I74)))</formula>
    </cfRule>
    <cfRule type="containsText" dxfId="329" priority="355" operator="containsText" text="Fully Achieved">
      <formula>NOT(ISERROR(SEARCH("Fully Achieved",I74)))</formula>
    </cfRule>
    <cfRule type="containsText" dxfId="328" priority="356" operator="containsText" text="Deferred">
      <formula>NOT(ISERROR(SEARCH("Deferred",I74)))</formula>
    </cfRule>
    <cfRule type="containsText" dxfId="327" priority="357" operator="containsText" text="Deleted">
      <formula>NOT(ISERROR(SEARCH("Deleted",I74)))</formula>
    </cfRule>
    <cfRule type="containsText" dxfId="326" priority="358" operator="containsText" text="In Danger of Falling Behind Target">
      <formula>NOT(ISERROR(SEARCH("In Danger of Falling Behind Target",I74)))</formula>
    </cfRule>
    <cfRule type="containsText" dxfId="325" priority="359" operator="containsText" text="Not yet due">
      <formula>NOT(ISERROR(SEARCH("Not yet due",I74)))</formula>
    </cfRule>
    <cfRule type="containsText" dxfId="324" priority="360" operator="containsText" text="Update not Provided">
      <formula>NOT(ISERROR(SEARCH("Update not Provided",I74)))</formula>
    </cfRule>
  </conditionalFormatting>
  <conditionalFormatting sqref="I82:I84">
    <cfRule type="containsText" dxfId="323" priority="289" operator="containsText" text="On track to be achieved">
      <formula>NOT(ISERROR(SEARCH("On track to be achieved",I82)))</formula>
    </cfRule>
    <cfRule type="containsText" dxfId="322" priority="290" operator="containsText" text="Deferred">
      <formula>NOT(ISERROR(SEARCH("Deferred",I82)))</formula>
    </cfRule>
    <cfRule type="containsText" dxfId="321" priority="291" operator="containsText" text="Deleted">
      <formula>NOT(ISERROR(SEARCH("Deleted",I82)))</formula>
    </cfRule>
    <cfRule type="containsText" dxfId="320" priority="292" operator="containsText" text="In Danger of Falling Behind Target">
      <formula>NOT(ISERROR(SEARCH("In Danger of Falling Behind Target",I82)))</formula>
    </cfRule>
    <cfRule type="containsText" dxfId="319" priority="293" operator="containsText" text="Not yet due">
      <formula>NOT(ISERROR(SEARCH("Not yet due",I82)))</formula>
    </cfRule>
    <cfRule type="containsText" dxfId="318" priority="294" operator="containsText" text="Update not Provided">
      <formula>NOT(ISERROR(SEARCH("Update not Provided",I82)))</formula>
    </cfRule>
    <cfRule type="containsText" dxfId="317" priority="295" operator="containsText" text="Not yet due">
      <formula>NOT(ISERROR(SEARCH("Not yet due",I82)))</formula>
    </cfRule>
    <cfRule type="containsText" dxfId="316" priority="296" operator="containsText" text="Completed Behind Schedule">
      <formula>NOT(ISERROR(SEARCH("Completed Behind Schedule",I82)))</formula>
    </cfRule>
    <cfRule type="containsText" dxfId="315" priority="297" operator="containsText" text="Off Target">
      <formula>NOT(ISERROR(SEARCH("Off Target",I82)))</formula>
    </cfRule>
    <cfRule type="containsText" dxfId="314" priority="298" operator="containsText" text="On Track to be Achieved">
      <formula>NOT(ISERROR(SEARCH("On Track to be Achieved",I82)))</formula>
    </cfRule>
    <cfRule type="containsText" dxfId="313" priority="299" operator="containsText" text="Fully Achieved">
      <formula>NOT(ISERROR(SEARCH("Fully Achieved",I82)))</formula>
    </cfRule>
    <cfRule type="containsText" dxfId="312" priority="300" operator="containsText" text="Not yet due">
      <formula>NOT(ISERROR(SEARCH("Not yet due",I82)))</formula>
    </cfRule>
    <cfRule type="containsText" dxfId="311" priority="301" operator="containsText" text="Not Yet Due">
      <formula>NOT(ISERROR(SEARCH("Not Yet Due",I82)))</formula>
    </cfRule>
    <cfRule type="containsText" dxfId="310" priority="302" operator="containsText" text="Deferred">
      <formula>NOT(ISERROR(SEARCH("Deferred",I82)))</formula>
    </cfRule>
    <cfRule type="containsText" dxfId="309" priority="303" operator="containsText" text="Deleted">
      <formula>NOT(ISERROR(SEARCH("Deleted",I82)))</formula>
    </cfRule>
    <cfRule type="containsText" dxfId="308" priority="304" operator="containsText" text="In Danger of Falling Behind Target">
      <formula>NOT(ISERROR(SEARCH("In Danger of Falling Behind Target",I82)))</formula>
    </cfRule>
    <cfRule type="containsText" dxfId="307" priority="305" operator="containsText" text="Not yet due">
      <formula>NOT(ISERROR(SEARCH("Not yet due",I82)))</formula>
    </cfRule>
    <cfRule type="containsText" dxfId="306" priority="306" operator="containsText" text="Completed Behind Schedule">
      <formula>NOT(ISERROR(SEARCH("Completed Behind Schedule",I82)))</formula>
    </cfRule>
    <cfRule type="containsText" dxfId="305" priority="307" operator="containsText" text="Off Target">
      <formula>NOT(ISERROR(SEARCH("Off Target",I82)))</formula>
    </cfRule>
    <cfRule type="containsText" dxfId="304" priority="308" operator="containsText" text="In Danger of Falling Behind Target">
      <formula>NOT(ISERROR(SEARCH("In Danger of Falling Behind Target",I82)))</formula>
    </cfRule>
    <cfRule type="containsText" dxfId="303" priority="309" operator="containsText" text="On Track to be Achieved">
      <formula>NOT(ISERROR(SEARCH("On Track to be Achieved",I82)))</formula>
    </cfRule>
    <cfRule type="containsText" dxfId="302" priority="310" operator="containsText" text="Fully Achieved">
      <formula>NOT(ISERROR(SEARCH("Fully Achieved",I82)))</formula>
    </cfRule>
    <cfRule type="containsText" dxfId="301" priority="311" operator="containsText" text="Update not Provided">
      <formula>NOT(ISERROR(SEARCH("Update not Provided",I82)))</formula>
    </cfRule>
    <cfRule type="containsText" dxfId="300" priority="312" operator="containsText" text="Not yet due">
      <formula>NOT(ISERROR(SEARCH("Not yet due",I82)))</formula>
    </cfRule>
    <cfRule type="containsText" dxfId="299" priority="313" operator="containsText" text="Completed Behind Schedule">
      <formula>NOT(ISERROR(SEARCH("Completed Behind Schedule",I82)))</formula>
    </cfRule>
    <cfRule type="containsText" dxfId="298" priority="314" operator="containsText" text="Off Target">
      <formula>NOT(ISERROR(SEARCH("Off Target",I82)))</formula>
    </cfRule>
    <cfRule type="containsText" dxfId="297" priority="315" operator="containsText" text="In Danger of Falling Behind Target">
      <formula>NOT(ISERROR(SEARCH("In Danger of Falling Behind Target",I82)))</formula>
    </cfRule>
    <cfRule type="containsText" dxfId="296" priority="316" operator="containsText" text="On Track to be Achieved">
      <formula>NOT(ISERROR(SEARCH("On Track to be Achieved",I82)))</formula>
    </cfRule>
    <cfRule type="containsText" dxfId="295" priority="317" operator="containsText" text="Fully Achieved">
      <formula>NOT(ISERROR(SEARCH("Fully Achieved",I82)))</formula>
    </cfRule>
    <cfRule type="containsText" dxfId="294" priority="318" operator="containsText" text="Fully Achieved">
      <formula>NOT(ISERROR(SEARCH("Fully Achieved",I82)))</formula>
    </cfRule>
    <cfRule type="containsText" dxfId="293" priority="319" operator="containsText" text="Fully Achieved">
      <formula>NOT(ISERROR(SEARCH("Fully Achieved",I82)))</formula>
    </cfRule>
    <cfRule type="containsText" dxfId="292" priority="320" operator="containsText" text="Deferred">
      <formula>NOT(ISERROR(SEARCH("Deferred",I82)))</formula>
    </cfRule>
    <cfRule type="containsText" dxfId="291" priority="321" operator="containsText" text="Deleted">
      <formula>NOT(ISERROR(SEARCH("Deleted",I82)))</formula>
    </cfRule>
    <cfRule type="containsText" dxfId="290" priority="322" operator="containsText" text="In Danger of Falling Behind Target">
      <formula>NOT(ISERROR(SEARCH("In Danger of Falling Behind Target",I82)))</formula>
    </cfRule>
    <cfRule type="containsText" dxfId="289" priority="323" operator="containsText" text="Not yet due">
      <formula>NOT(ISERROR(SEARCH("Not yet due",I82)))</formula>
    </cfRule>
    <cfRule type="containsText" dxfId="288" priority="324" operator="containsText" text="Update not Provided">
      <formula>NOT(ISERROR(SEARCH("Update not Provided",I82)))</formula>
    </cfRule>
  </conditionalFormatting>
  <conditionalFormatting sqref="I85">
    <cfRule type="containsText" dxfId="287" priority="253" operator="containsText" text="On track to be achieved">
      <formula>NOT(ISERROR(SEARCH("On track to be achieved",I85)))</formula>
    </cfRule>
    <cfRule type="containsText" dxfId="286" priority="254" operator="containsText" text="Deferred">
      <formula>NOT(ISERROR(SEARCH("Deferred",I85)))</formula>
    </cfRule>
    <cfRule type="containsText" dxfId="285" priority="255" operator="containsText" text="Deleted">
      <formula>NOT(ISERROR(SEARCH("Deleted",I85)))</formula>
    </cfRule>
    <cfRule type="containsText" dxfId="284" priority="256" operator="containsText" text="In Danger of Falling Behind Target">
      <formula>NOT(ISERROR(SEARCH("In Danger of Falling Behind Target",I85)))</formula>
    </cfRule>
    <cfRule type="containsText" dxfId="283" priority="257" operator="containsText" text="Not yet due">
      <formula>NOT(ISERROR(SEARCH("Not yet due",I85)))</formula>
    </cfRule>
    <cfRule type="containsText" dxfId="282" priority="258" operator="containsText" text="Update not Provided">
      <formula>NOT(ISERROR(SEARCH("Update not Provided",I85)))</formula>
    </cfRule>
    <cfRule type="containsText" dxfId="281" priority="259" operator="containsText" text="Not yet due">
      <formula>NOT(ISERROR(SEARCH("Not yet due",I85)))</formula>
    </cfRule>
    <cfRule type="containsText" dxfId="280" priority="260" operator="containsText" text="Completed Behind Schedule">
      <formula>NOT(ISERROR(SEARCH("Completed Behind Schedule",I85)))</formula>
    </cfRule>
    <cfRule type="containsText" dxfId="279" priority="261" operator="containsText" text="Off Target">
      <formula>NOT(ISERROR(SEARCH("Off Target",I85)))</formula>
    </cfRule>
    <cfRule type="containsText" dxfId="278" priority="262" operator="containsText" text="On Track to be Achieved">
      <formula>NOT(ISERROR(SEARCH("On Track to be Achieved",I85)))</formula>
    </cfRule>
    <cfRule type="containsText" dxfId="277" priority="263" operator="containsText" text="Fully Achieved">
      <formula>NOT(ISERROR(SEARCH("Fully Achieved",I85)))</formula>
    </cfRule>
    <cfRule type="containsText" dxfId="276" priority="264" operator="containsText" text="Not yet due">
      <formula>NOT(ISERROR(SEARCH("Not yet due",I85)))</formula>
    </cfRule>
    <cfRule type="containsText" dxfId="275" priority="265" operator="containsText" text="Not Yet Due">
      <formula>NOT(ISERROR(SEARCH("Not Yet Due",I85)))</formula>
    </cfRule>
    <cfRule type="containsText" dxfId="274" priority="266" operator="containsText" text="Deferred">
      <formula>NOT(ISERROR(SEARCH("Deferred",I85)))</formula>
    </cfRule>
    <cfRule type="containsText" dxfId="273" priority="267" operator="containsText" text="Deleted">
      <formula>NOT(ISERROR(SEARCH("Deleted",I85)))</formula>
    </cfRule>
    <cfRule type="containsText" dxfId="272" priority="268" operator="containsText" text="In Danger of Falling Behind Target">
      <formula>NOT(ISERROR(SEARCH("In Danger of Falling Behind Target",I85)))</formula>
    </cfRule>
    <cfRule type="containsText" dxfId="271" priority="269" operator="containsText" text="Not yet due">
      <formula>NOT(ISERROR(SEARCH("Not yet due",I85)))</formula>
    </cfRule>
    <cfRule type="containsText" dxfId="270" priority="270" operator="containsText" text="Completed Behind Schedule">
      <formula>NOT(ISERROR(SEARCH("Completed Behind Schedule",I85)))</formula>
    </cfRule>
    <cfRule type="containsText" dxfId="269" priority="271" operator="containsText" text="Off Target">
      <formula>NOT(ISERROR(SEARCH("Off Target",I85)))</formula>
    </cfRule>
    <cfRule type="containsText" dxfId="268" priority="272" operator="containsText" text="In Danger of Falling Behind Target">
      <formula>NOT(ISERROR(SEARCH("In Danger of Falling Behind Target",I85)))</formula>
    </cfRule>
    <cfRule type="containsText" dxfId="267" priority="273" operator="containsText" text="On Track to be Achieved">
      <formula>NOT(ISERROR(SEARCH("On Track to be Achieved",I85)))</formula>
    </cfRule>
    <cfRule type="containsText" dxfId="266" priority="274" operator="containsText" text="Fully Achieved">
      <formula>NOT(ISERROR(SEARCH("Fully Achieved",I85)))</formula>
    </cfRule>
    <cfRule type="containsText" dxfId="265" priority="275" operator="containsText" text="Update not Provided">
      <formula>NOT(ISERROR(SEARCH("Update not Provided",I85)))</formula>
    </cfRule>
    <cfRule type="containsText" dxfId="264" priority="276" operator="containsText" text="Not yet due">
      <formula>NOT(ISERROR(SEARCH("Not yet due",I85)))</formula>
    </cfRule>
    <cfRule type="containsText" dxfId="263" priority="277" operator="containsText" text="Completed Behind Schedule">
      <formula>NOT(ISERROR(SEARCH("Completed Behind Schedule",I85)))</formula>
    </cfRule>
    <cfRule type="containsText" dxfId="262" priority="278" operator="containsText" text="Off Target">
      <formula>NOT(ISERROR(SEARCH("Off Target",I85)))</formula>
    </cfRule>
    <cfRule type="containsText" dxfId="261" priority="279" operator="containsText" text="In Danger of Falling Behind Target">
      <formula>NOT(ISERROR(SEARCH("In Danger of Falling Behind Target",I85)))</formula>
    </cfRule>
    <cfRule type="containsText" dxfId="260" priority="280" operator="containsText" text="On Track to be Achieved">
      <formula>NOT(ISERROR(SEARCH("On Track to be Achieved",I85)))</formula>
    </cfRule>
    <cfRule type="containsText" dxfId="259" priority="281" operator="containsText" text="Fully Achieved">
      <formula>NOT(ISERROR(SEARCH("Fully Achieved",I85)))</formula>
    </cfRule>
    <cfRule type="containsText" dxfId="258" priority="282" operator="containsText" text="Fully Achieved">
      <formula>NOT(ISERROR(SEARCH("Fully Achieved",I85)))</formula>
    </cfRule>
    <cfRule type="containsText" dxfId="257" priority="283" operator="containsText" text="Fully Achieved">
      <formula>NOT(ISERROR(SEARCH("Fully Achieved",I85)))</formula>
    </cfRule>
    <cfRule type="containsText" dxfId="256" priority="284" operator="containsText" text="Deferred">
      <formula>NOT(ISERROR(SEARCH("Deferred",I85)))</formula>
    </cfRule>
    <cfRule type="containsText" dxfId="255" priority="285" operator="containsText" text="Deleted">
      <formula>NOT(ISERROR(SEARCH("Deleted",I85)))</formula>
    </cfRule>
    <cfRule type="containsText" dxfId="254" priority="286" operator="containsText" text="In Danger of Falling Behind Target">
      <formula>NOT(ISERROR(SEARCH("In Danger of Falling Behind Target",I85)))</formula>
    </cfRule>
    <cfRule type="containsText" dxfId="253" priority="287" operator="containsText" text="Not yet due">
      <formula>NOT(ISERROR(SEARCH("Not yet due",I85)))</formula>
    </cfRule>
    <cfRule type="containsText" dxfId="252" priority="288" operator="containsText" text="Update not Provided">
      <formula>NOT(ISERROR(SEARCH("Update not Provided",I85)))</formula>
    </cfRule>
  </conditionalFormatting>
  <conditionalFormatting sqref="I87:I91">
    <cfRule type="containsText" dxfId="251" priority="217" operator="containsText" text="On track to be achieved">
      <formula>NOT(ISERROR(SEARCH("On track to be achieved",I87)))</formula>
    </cfRule>
    <cfRule type="containsText" dxfId="250" priority="218" operator="containsText" text="Deferred">
      <formula>NOT(ISERROR(SEARCH("Deferred",I87)))</formula>
    </cfRule>
    <cfRule type="containsText" dxfId="249" priority="219" operator="containsText" text="Deleted">
      <formula>NOT(ISERROR(SEARCH("Deleted",I87)))</formula>
    </cfRule>
    <cfRule type="containsText" dxfId="248" priority="220" operator="containsText" text="In Danger of Falling Behind Target">
      <formula>NOT(ISERROR(SEARCH("In Danger of Falling Behind Target",I87)))</formula>
    </cfRule>
    <cfRule type="containsText" dxfId="247" priority="221" operator="containsText" text="Not yet due">
      <formula>NOT(ISERROR(SEARCH("Not yet due",I87)))</formula>
    </cfRule>
    <cfRule type="containsText" dxfId="246" priority="222" operator="containsText" text="Update not Provided">
      <formula>NOT(ISERROR(SEARCH("Update not Provided",I87)))</formula>
    </cfRule>
    <cfRule type="containsText" dxfId="245" priority="223" operator="containsText" text="Not yet due">
      <formula>NOT(ISERROR(SEARCH("Not yet due",I87)))</formula>
    </cfRule>
    <cfRule type="containsText" dxfId="244" priority="224" operator="containsText" text="Completed Behind Schedule">
      <formula>NOT(ISERROR(SEARCH("Completed Behind Schedule",I87)))</formula>
    </cfRule>
    <cfRule type="containsText" dxfId="243" priority="225" operator="containsText" text="Off Target">
      <formula>NOT(ISERROR(SEARCH("Off Target",I87)))</formula>
    </cfRule>
    <cfRule type="containsText" dxfId="242" priority="226" operator="containsText" text="On Track to be Achieved">
      <formula>NOT(ISERROR(SEARCH("On Track to be Achieved",I87)))</formula>
    </cfRule>
    <cfRule type="containsText" dxfId="241" priority="227" operator="containsText" text="Fully Achieved">
      <formula>NOT(ISERROR(SEARCH("Fully Achieved",I87)))</formula>
    </cfRule>
    <cfRule type="containsText" dxfId="240" priority="228" operator="containsText" text="Not yet due">
      <formula>NOT(ISERROR(SEARCH("Not yet due",I87)))</formula>
    </cfRule>
    <cfRule type="containsText" dxfId="239" priority="229" operator="containsText" text="Not Yet Due">
      <formula>NOT(ISERROR(SEARCH("Not Yet Due",I87)))</formula>
    </cfRule>
    <cfRule type="containsText" dxfId="238" priority="230" operator="containsText" text="Deferred">
      <formula>NOT(ISERROR(SEARCH("Deferred",I87)))</formula>
    </cfRule>
    <cfRule type="containsText" dxfId="237" priority="231" operator="containsText" text="Deleted">
      <formula>NOT(ISERROR(SEARCH("Deleted",I87)))</formula>
    </cfRule>
    <cfRule type="containsText" dxfId="236" priority="232" operator="containsText" text="In Danger of Falling Behind Target">
      <formula>NOT(ISERROR(SEARCH("In Danger of Falling Behind Target",I87)))</formula>
    </cfRule>
    <cfRule type="containsText" dxfId="235" priority="233" operator="containsText" text="Not yet due">
      <formula>NOT(ISERROR(SEARCH("Not yet due",I87)))</formula>
    </cfRule>
    <cfRule type="containsText" dxfId="234" priority="234" operator="containsText" text="Completed Behind Schedule">
      <formula>NOT(ISERROR(SEARCH("Completed Behind Schedule",I87)))</formula>
    </cfRule>
    <cfRule type="containsText" dxfId="233" priority="235" operator="containsText" text="Off Target">
      <formula>NOT(ISERROR(SEARCH("Off Target",I87)))</formula>
    </cfRule>
    <cfRule type="containsText" dxfId="232" priority="236" operator="containsText" text="In Danger of Falling Behind Target">
      <formula>NOT(ISERROR(SEARCH("In Danger of Falling Behind Target",I87)))</formula>
    </cfRule>
    <cfRule type="containsText" dxfId="231" priority="237" operator="containsText" text="On Track to be Achieved">
      <formula>NOT(ISERROR(SEARCH("On Track to be Achieved",I87)))</formula>
    </cfRule>
    <cfRule type="containsText" dxfId="230" priority="238" operator="containsText" text="Fully Achieved">
      <formula>NOT(ISERROR(SEARCH("Fully Achieved",I87)))</formula>
    </cfRule>
    <cfRule type="containsText" dxfId="229" priority="239" operator="containsText" text="Update not Provided">
      <formula>NOT(ISERROR(SEARCH("Update not Provided",I87)))</formula>
    </cfRule>
    <cfRule type="containsText" dxfId="228" priority="240" operator="containsText" text="Not yet due">
      <formula>NOT(ISERROR(SEARCH("Not yet due",I87)))</formula>
    </cfRule>
    <cfRule type="containsText" dxfId="227" priority="241" operator="containsText" text="Completed Behind Schedule">
      <formula>NOT(ISERROR(SEARCH("Completed Behind Schedule",I87)))</formula>
    </cfRule>
    <cfRule type="containsText" dxfId="226" priority="242" operator="containsText" text="Off Target">
      <formula>NOT(ISERROR(SEARCH("Off Target",I87)))</formula>
    </cfRule>
    <cfRule type="containsText" dxfId="225" priority="243" operator="containsText" text="In Danger of Falling Behind Target">
      <formula>NOT(ISERROR(SEARCH("In Danger of Falling Behind Target",I87)))</formula>
    </cfRule>
    <cfRule type="containsText" dxfId="224" priority="244" operator="containsText" text="On Track to be Achieved">
      <formula>NOT(ISERROR(SEARCH("On Track to be Achieved",I87)))</formula>
    </cfRule>
    <cfRule type="containsText" dxfId="223" priority="245" operator="containsText" text="Fully Achieved">
      <formula>NOT(ISERROR(SEARCH("Fully Achieved",I87)))</formula>
    </cfRule>
    <cfRule type="containsText" dxfId="222" priority="246" operator="containsText" text="Fully Achieved">
      <formula>NOT(ISERROR(SEARCH("Fully Achieved",I87)))</formula>
    </cfRule>
    <cfRule type="containsText" dxfId="221" priority="247" operator="containsText" text="Fully Achieved">
      <formula>NOT(ISERROR(SEARCH("Fully Achieved",I87)))</formula>
    </cfRule>
    <cfRule type="containsText" dxfId="220" priority="248" operator="containsText" text="Deferred">
      <formula>NOT(ISERROR(SEARCH("Deferred",I87)))</formula>
    </cfRule>
    <cfRule type="containsText" dxfId="219" priority="249" operator="containsText" text="Deleted">
      <formula>NOT(ISERROR(SEARCH("Deleted",I87)))</formula>
    </cfRule>
    <cfRule type="containsText" dxfId="218" priority="250" operator="containsText" text="In Danger of Falling Behind Target">
      <formula>NOT(ISERROR(SEARCH("In Danger of Falling Behind Target",I87)))</formula>
    </cfRule>
    <cfRule type="containsText" dxfId="217" priority="251" operator="containsText" text="Not yet due">
      <formula>NOT(ISERROR(SEARCH("Not yet due",I87)))</formula>
    </cfRule>
    <cfRule type="containsText" dxfId="216" priority="252" operator="containsText" text="Update not Provided">
      <formula>NOT(ISERROR(SEARCH("Update not Provided",I87)))</formula>
    </cfRule>
  </conditionalFormatting>
  <conditionalFormatting sqref="I92:I94">
    <cfRule type="containsText" dxfId="215" priority="181" operator="containsText" text="On track to be achieved">
      <formula>NOT(ISERROR(SEARCH("On track to be achieved",I92)))</formula>
    </cfRule>
    <cfRule type="containsText" dxfId="214" priority="182" operator="containsText" text="Deferred">
      <formula>NOT(ISERROR(SEARCH("Deferred",I92)))</formula>
    </cfRule>
    <cfRule type="containsText" dxfId="213" priority="183" operator="containsText" text="Deleted">
      <formula>NOT(ISERROR(SEARCH("Deleted",I92)))</formula>
    </cfRule>
    <cfRule type="containsText" dxfId="212" priority="184" operator="containsText" text="In Danger of Falling Behind Target">
      <formula>NOT(ISERROR(SEARCH("In Danger of Falling Behind Target",I92)))</formula>
    </cfRule>
    <cfRule type="containsText" dxfId="211" priority="185" operator="containsText" text="Not yet due">
      <formula>NOT(ISERROR(SEARCH("Not yet due",I92)))</formula>
    </cfRule>
    <cfRule type="containsText" dxfId="210" priority="186" operator="containsText" text="Update not Provided">
      <formula>NOT(ISERROR(SEARCH("Update not Provided",I92)))</formula>
    </cfRule>
    <cfRule type="containsText" dxfId="209" priority="187" operator="containsText" text="Not yet due">
      <formula>NOT(ISERROR(SEARCH("Not yet due",I92)))</formula>
    </cfRule>
    <cfRule type="containsText" dxfId="208" priority="188" operator="containsText" text="Completed Behind Schedule">
      <formula>NOT(ISERROR(SEARCH("Completed Behind Schedule",I92)))</formula>
    </cfRule>
    <cfRule type="containsText" dxfId="207" priority="189" operator="containsText" text="Off Target">
      <formula>NOT(ISERROR(SEARCH("Off Target",I92)))</formula>
    </cfRule>
    <cfRule type="containsText" dxfId="206" priority="190" operator="containsText" text="On Track to be Achieved">
      <formula>NOT(ISERROR(SEARCH("On Track to be Achieved",I92)))</formula>
    </cfRule>
    <cfRule type="containsText" dxfId="205" priority="191" operator="containsText" text="Fully Achieved">
      <formula>NOT(ISERROR(SEARCH("Fully Achieved",I92)))</formula>
    </cfRule>
    <cfRule type="containsText" dxfId="204" priority="192" operator="containsText" text="Not yet due">
      <formula>NOT(ISERROR(SEARCH("Not yet due",I92)))</formula>
    </cfRule>
    <cfRule type="containsText" dxfId="203" priority="193" operator="containsText" text="Not Yet Due">
      <formula>NOT(ISERROR(SEARCH("Not Yet Due",I92)))</formula>
    </cfRule>
    <cfRule type="containsText" dxfId="202" priority="194" operator="containsText" text="Deferred">
      <formula>NOT(ISERROR(SEARCH("Deferred",I92)))</formula>
    </cfRule>
    <cfRule type="containsText" dxfId="201" priority="195" operator="containsText" text="Deleted">
      <formula>NOT(ISERROR(SEARCH("Deleted",I92)))</formula>
    </cfRule>
    <cfRule type="containsText" dxfId="200" priority="196" operator="containsText" text="In Danger of Falling Behind Target">
      <formula>NOT(ISERROR(SEARCH("In Danger of Falling Behind Target",I92)))</formula>
    </cfRule>
    <cfRule type="containsText" dxfId="199" priority="197" operator="containsText" text="Not yet due">
      <formula>NOT(ISERROR(SEARCH("Not yet due",I92)))</formula>
    </cfRule>
    <cfRule type="containsText" dxfId="198" priority="198" operator="containsText" text="Completed Behind Schedule">
      <formula>NOT(ISERROR(SEARCH("Completed Behind Schedule",I92)))</formula>
    </cfRule>
    <cfRule type="containsText" dxfId="197" priority="199" operator="containsText" text="Off Target">
      <formula>NOT(ISERROR(SEARCH("Off Target",I92)))</formula>
    </cfRule>
    <cfRule type="containsText" dxfId="196" priority="200" operator="containsText" text="In Danger of Falling Behind Target">
      <formula>NOT(ISERROR(SEARCH("In Danger of Falling Behind Target",I92)))</formula>
    </cfRule>
    <cfRule type="containsText" dxfId="195" priority="201" operator="containsText" text="On Track to be Achieved">
      <formula>NOT(ISERROR(SEARCH("On Track to be Achieved",I92)))</formula>
    </cfRule>
    <cfRule type="containsText" dxfId="194" priority="202" operator="containsText" text="Fully Achieved">
      <formula>NOT(ISERROR(SEARCH("Fully Achieved",I92)))</formula>
    </cfRule>
    <cfRule type="containsText" dxfId="193" priority="203" operator="containsText" text="Update not Provided">
      <formula>NOT(ISERROR(SEARCH("Update not Provided",I92)))</formula>
    </cfRule>
    <cfRule type="containsText" dxfId="192" priority="204" operator="containsText" text="Not yet due">
      <formula>NOT(ISERROR(SEARCH("Not yet due",I92)))</formula>
    </cfRule>
    <cfRule type="containsText" dxfId="191" priority="205" operator="containsText" text="Completed Behind Schedule">
      <formula>NOT(ISERROR(SEARCH("Completed Behind Schedule",I92)))</formula>
    </cfRule>
    <cfRule type="containsText" dxfId="190" priority="206" operator="containsText" text="Off Target">
      <formula>NOT(ISERROR(SEARCH("Off Target",I92)))</formula>
    </cfRule>
    <cfRule type="containsText" dxfId="189" priority="207" operator="containsText" text="In Danger of Falling Behind Target">
      <formula>NOT(ISERROR(SEARCH("In Danger of Falling Behind Target",I92)))</formula>
    </cfRule>
    <cfRule type="containsText" dxfId="188" priority="208" operator="containsText" text="On Track to be Achieved">
      <formula>NOT(ISERROR(SEARCH("On Track to be Achieved",I92)))</formula>
    </cfRule>
    <cfRule type="containsText" dxfId="187" priority="209" operator="containsText" text="Fully Achieved">
      <formula>NOT(ISERROR(SEARCH("Fully Achieved",I92)))</formula>
    </cfRule>
    <cfRule type="containsText" dxfId="186" priority="210" operator="containsText" text="Fully Achieved">
      <formula>NOT(ISERROR(SEARCH("Fully Achieved",I92)))</formula>
    </cfRule>
    <cfRule type="containsText" dxfId="185" priority="211" operator="containsText" text="Fully Achieved">
      <formula>NOT(ISERROR(SEARCH("Fully Achieved",I92)))</formula>
    </cfRule>
    <cfRule type="containsText" dxfId="184" priority="212" operator="containsText" text="Deferred">
      <formula>NOT(ISERROR(SEARCH("Deferred",I92)))</formula>
    </cfRule>
    <cfRule type="containsText" dxfId="183" priority="213" operator="containsText" text="Deleted">
      <formula>NOT(ISERROR(SEARCH("Deleted",I92)))</formula>
    </cfRule>
    <cfRule type="containsText" dxfId="182" priority="214" operator="containsText" text="In Danger of Falling Behind Target">
      <formula>NOT(ISERROR(SEARCH("In Danger of Falling Behind Target",I92)))</formula>
    </cfRule>
    <cfRule type="containsText" dxfId="181" priority="215" operator="containsText" text="Not yet due">
      <formula>NOT(ISERROR(SEARCH("Not yet due",I92)))</formula>
    </cfRule>
    <cfRule type="containsText" dxfId="180" priority="216" operator="containsText" text="Update not Provided">
      <formula>NOT(ISERROR(SEARCH("Update not Provided",I92)))</formula>
    </cfRule>
  </conditionalFormatting>
  <conditionalFormatting sqref="I95:I99">
    <cfRule type="containsText" dxfId="179" priority="145" operator="containsText" text="On track to be achieved">
      <formula>NOT(ISERROR(SEARCH("On track to be achieved",I95)))</formula>
    </cfRule>
    <cfRule type="containsText" dxfId="178" priority="146" operator="containsText" text="Deferred">
      <formula>NOT(ISERROR(SEARCH("Deferred",I95)))</formula>
    </cfRule>
    <cfRule type="containsText" dxfId="177" priority="147" operator="containsText" text="Deleted">
      <formula>NOT(ISERROR(SEARCH("Deleted",I95)))</formula>
    </cfRule>
    <cfRule type="containsText" dxfId="176" priority="148" operator="containsText" text="In Danger of Falling Behind Target">
      <formula>NOT(ISERROR(SEARCH("In Danger of Falling Behind Target",I95)))</formula>
    </cfRule>
    <cfRule type="containsText" dxfId="175" priority="149" operator="containsText" text="Not yet due">
      <formula>NOT(ISERROR(SEARCH("Not yet due",I95)))</formula>
    </cfRule>
    <cfRule type="containsText" dxfId="174" priority="150" operator="containsText" text="Update not Provided">
      <formula>NOT(ISERROR(SEARCH("Update not Provided",I95)))</formula>
    </cfRule>
    <cfRule type="containsText" dxfId="173" priority="151" operator="containsText" text="Not yet due">
      <formula>NOT(ISERROR(SEARCH("Not yet due",I95)))</formula>
    </cfRule>
    <cfRule type="containsText" dxfId="172" priority="152" operator="containsText" text="Completed Behind Schedule">
      <formula>NOT(ISERROR(SEARCH("Completed Behind Schedule",I95)))</formula>
    </cfRule>
    <cfRule type="containsText" dxfId="171" priority="153" operator="containsText" text="Off Target">
      <formula>NOT(ISERROR(SEARCH("Off Target",I95)))</formula>
    </cfRule>
    <cfRule type="containsText" dxfId="170" priority="154" operator="containsText" text="On Track to be Achieved">
      <formula>NOT(ISERROR(SEARCH("On Track to be Achieved",I95)))</formula>
    </cfRule>
    <cfRule type="containsText" dxfId="169" priority="155" operator="containsText" text="Fully Achieved">
      <formula>NOT(ISERROR(SEARCH("Fully Achieved",I95)))</formula>
    </cfRule>
    <cfRule type="containsText" dxfId="168" priority="156" operator="containsText" text="Not yet due">
      <formula>NOT(ISERROR(SEARCH("Not yet due",I95)))</formula>
    </cfRule>
    <cfRule type="containsText" dxfId="167" priority="157" operator="containsText" text="Not Yet Due">
      <formula>NOT(ISERROR(SEARCH("Not Yet Due",I95)))</formula>
    </cfRule>
    <cfRule type="containsText" dxfId="166" priority="158" operator="containsText" text="Deferred">
      <formula>NOT(ISERROR(SEARCH("Deferred",I95)))</formula>
    </cfRule>
    <cfRule type="containsText" dxfId="165" priority="159" operator="containsText" text="Deleted">
      <formula>NOT(ISERROR(SEARCH("Deleted",I95)))</formula>
    </cfRule>
    <cfRule type="containsText" dxfId="164" priority="160" operator="containsText" text="In Danger of Falling Behind Target">
      <formula>NOT(ISERROR(SEARCH("In Danger of Falling Behind Target",I95)))</formula>
    </cfRule>
    <cfRule type="containsText" dxfId="163" priority="161" operator="containsText" text="Not yet due">
      <formula>NOT(ISERROR(SEARCH("Not yet due",I95)))</formula>
    </cfRule>
    <cfRule type="containsText" dxfId="162" priority="162" operator="containsText" text="Completed Behind Schedule">
      <formula>NOT(ISERROR(SEARCH("Completed Behind Schedule",I95)))</formula>
    </cfRule>
    <cfRule type="containsText" dxfId="161" priority="163" operator="containsText" text="Off Target">
      <formula>NOT(ISERROR(SEARCH("Off Target",I95)))</formula>
    </cfRule>
    <cfRule type="containsText" dxfId="160" priority="164" operator="containsText" text="In Danger of Falling Behind Target">
      <formula>NOT(ISERROR(SEARCH("In Danger of Falling Behind Target",I95)))</formula>
    </cfRule>
    <cfRule type="containsText" dxfId="159" priority="165" operator="containsText" text="On Track to be Achieved">
      <formula>NOT(ISERROR(SEARCH("On Track to be Achieved",I95)))</formula>
    </cfRule>
    <cfRule type="containsText" dxfId="158" priority="166" operator="containsText" text="Fully Achieved">
      <formula>NOT(ISERROR(SEARCH("Fully Achieved",I95)))</formula>
    </cfRule>
    <cfRule type="containsText" dxfId="157" priority="167" operator="containsText" text="Update not Provided">
      <formula>NOT(ISERROR(SEARCH("Update not Provided",I95)))</formula>
    </cfRule>
    <cfRule type="containsText" dxfId="156" priority="168" operator="containsText" text="Not yet due">
      <formula>NOT(ISERROR(SEARCH("Not yet due",I95)))</formula>
    </cfRule>
    <cfRule type="containsText" dxfId="155" priority="169" operator="containsText" text="Completed Behind Schedule">
      <formula>NOT(ISERROR(SEARCH("Completed Behind Schedule",I95)))</formula>
    </cfRule>
    <cfRule type="containsText" dxfId="154" priority="170" operator="containsText" text="Off Target">
      <formula>NOT(ISERROR(SEARCH("Off Target",I95)))</formula>
    </cfRule>
    <cfRule type="containsText" dxfId="153" priority="171" operator="containsText" text="In Danger of Falling Behind Target">
      <formula>NOT(ISERROR(SEARCH("In Danger of Falling Behind Target",I95)))</formula>
    </cfRule>
    <cfRule type="containsText" dxfId="152" priority="172" operator="containsText" text="On Track to be Achieved">
      <formula>NOT(ISERROR(SEARCH("On Track to be Achieved",I95)))</formula>
    </cfRule>
    <cfRule type="containsText" dxfId="151" priority="173" operator="containsText" text="Fully Achieved">
      <formula>NOT(ISERROR(SEARCH("Fully Achieved",I95)))</formula>
    </cfRule>
    <cfRule type="containsText" dxfId="150" priority="174" operator="containsText" text="Fully Achieved">
      <formula>NOT(ISERROR(SEARCH("Fully Achieved",I95)))</formula>
    </cfRule>
    <cfRule type="containsText" dxfId="149" priority="175" operator="containsText" text="Fully Achieved">
      <formula>NOT(ISERROR(SEARCH("Fully Achieved",I95)))</formula>
    </cfRule>
    <cfRule type="containsText" dxfId="148" priority="176" operator="containsText" text="Deferred">
      <formula>NOT(ISERROR(SEARCH("Deferred",I95)))</formula>
    </cfRule>
    <cfRule type="containsText" dxfId="147" priority="177" operator="containsText" text="Deleted">
      <formula>NOT(ISERROR(SEARCH("Deleted",I95)))</formula>
    </cfRule>
    <cfRule type="containsText" dxfId="146" priority="178" operator="containsText" text="In Danger of Falling Behind Target">
      <formula>NOT(ISERROR(SEARCH("In Danger of Falling Behind Target",I95)))</formula>
    </cfRule>
    <cfRule type="containsText" dxfId="145" priority="179" operator="containsText" text="Not yet due">
      <formula>NOT(ISERROR(SEARCH("Not yet due",I95)))</formula>
    </cfRule>
    <cfRule type="containsText" dxfId="144" priority="180" operator="containsText" text="Update not Provided">
      <formula>NOT(ISERROR(SEARCH("Update not Provided",I95)))</formula>
    </cfRule>
  </conditionalFormatting>
  <conditionalFormatting sqref="I100:I101">
    <cfRule type="containsText" dxfId="143" priority="109" operator="containsText" text="On track to be achieved">
      <formula>NOT(ISERROR(SEARCH("On track to be achieved",I100)))</formula>
    </cfRule>
    <cfRule type="containsText" dxfId="142" priority="110" operator="containsText" text="Deferred">
      <formula>NOT(ISERROR(SEARCH("Deferred",I100)))</formula>
    </cfRule>
    <cfRule type="containsText" dxfId="141" priority="111" operator="containsText" text="Deleted">
      <formula>NOT(ISERROR(SEARCH("Deleted",I100)))</formula>
    </cfRule>
    <cfRule type="containsText" dxfId="140" priority="112" operator="containsText" text="In Danger of Falling Behind Target">
      <formula>NOT(ISERROR(SEARCH("In Danger of Falling Behind Target",I100)))</formula>
    </cfRule>
    <cfRule type="containsText" dxfId="139" priority="113" operator="containsText" text="Not yet due">
      <formula>NOT(ISERROR(SEARCH("Not yet due",I100)))</formula>
    </cfRule>
    <cfRule type="containsText" dxfId="138" priority="114" operator="containsText" text="Update not Provided">
      <formula>NOT(ISERROR(SEARCH("Update not Provided",I100)))</formula>
    </cfRule>
    <cfRule type="containsText" dxfId="137" priority="115" operator="containsText" text="Not yet due">
      <formula>NOT(ISERROR(SEARCH("Not yet due",I100)))</formula>
    </cfRule>
    <cfRule type="containsText" dxfId="136" priority="116" operator="containsText" text="Completed Behind Schedule">
      <formula>NOT(ISERROR(SEARCH("Completed Behind Schedule",I100)))</formula>
    </cfRule>
    <cfRule type="containsText" dxfId="135" priority="117" operator="containsText" text="Off Target">
      <formula>NOT(ISERROR(SEARCH("Off Target",I100)))</formula>
    </cfRule>
    <cfRule type="containsText" dxfId="134" priority="118" operator="containsText" text="On Track to be Achieved">
      <formula>NOT(ISERROR(SEARCH("On Track to be Achieved",I100)))</formula>
    </cfRule>
    <cfRule type="containsText" dxfId="133" priority="119" operator="containsText" text="Fully Achieved">
      <formula>NOT(ISERROR(SEARCH("Fully Achieved",I100)))</formula>
    </cfRule>
    <cfRule type="containsText" dxfId="132" priority="120" operator="containsText" text="Not yet due">
      <formula>NOT(ISERROR(SEARCH("Not yet due",I100)))</formula>
    </cfRule>
    <cfRule type="containsText" dxfId="131" priority="121" operator="containsText" text="Not Yet Due">
      <formula>NOT(ISERROR(SEARCH("Not Yet Due",I100)))</formula>
    </cfRule>
    <cfRule type="containsText" dxfId="130" priority="122" operator="containsText" text="Deferred">
      <formula>NOT(ISERROR(SEARCH("Deferred",I100)))</formula>
    </cfRule>
    <cfRule type="containsText" dxfId="129" priority="123" operator="containsText" text="Deleted">
      <formula>NOT(ISERROR(SEARCH("Deleted",I100)))</formula>
    </cfRule>
    <cfRule type="containsText" dxfId="128" priority="124" operator="containsText" text="In Danger of Falling Behind Target">
      <formula>NOT(ISERROR(SEARCH("In Danger of Falling Behind Target",I100)))</formula>
    </cfRule>
    <cfRule type="containsText" dxfId="127" priority="125" operator="containsText" text="Not yet due">
      <formula>NOT(ISERROR(SEARCH("Not yet due",I100)))</formula>
    </cfRule>
    <cfRule type="containsText" dxfId="126" priority="126" operator="containsText" text="Completed Behind Schedule">
      <formula>NOT(ISERROR(SEARCH("Completed Behind Schedule",I100)))</formula>
    </cfRule>
    <cfRule type="containsText" dxfId="125" priority="127" operator="containsText" text="Off Target">
      <formula>NOT(ISERROR(SEARCH("Off Target",I100)))</formula>
    </cfRule>
    <cfRule type="containsText" dxfId="124" priority="128" operator="containsText" text="In Danger of Falling Behind Target">
      <formula>NOT(ISERROR(SEARCH("In Danger of Falling Behind Target",I100)))</formula>
    </cfRule>
    <cfRule type="containsText" dxfId="123" priority="129" operator="containsText" text="On Track to be Achieved">
      <formula>NOT(ISERROR(SEARCH("On Track to be Achieved",I100)))</formula>
    </cfRule>
    <cfRule type="containsText" dxfId="122" priority="130" operator="containsText" text="Fully Achieved">
      <formula>NOT(ISERROR(SEARCH("Fully Achieved",I100)))</formula>
    </cfRule>
    <cfRule type="containsText" dxfId="121" priority="131" operator="containsText" text="Update not Provided">
      <formula>NOT(ISERROR(SEARCH("Update not Provided",I100)))</formula>
    </cfRule>
    <cfRule type="containsText" dxfId="120" priority="132" operator="containsText" text="Not yet due">
      <formula>NOT(ISERROR(SEARCH("Not yet due",I100)))</formula>
    </cfRule>
    <cfRule type="containsText" dxfId="119" priority="133" operator="containsText" text="Completed Behind Schedule">
      <formula>NOT(ISERROR(SEARCH("Completed Behind Schedule",I100)))</formula>
    </cfRule>
    <cfRule type="containsText" dxfId="118" priority="134" operator="containsText" text="Off Target">
      <formula>NOT(ISERROR(SEARCH("Off Target",I100)))</formula>
    </cfRule>
    <cfRule type="containsText" dxfId="117" priority="135" operator="containsText" text="In Danger of Falling Behind Target">
      <formula>NOT(ISERROR(SEARCH("In Danger of Falling Behind Target",I100)))</formula>
    </cfRule>
    <cfRule type="containsText" dxfId="116" priority="136" operator="containsText" text="On Track to be Achieved">
      <formula>NOT(ISERROR(SEARCH("On Track to be Achieved",I100)))</formula>
    </cfRule>
    <cfRule type="containsText" dxfId="115" priority="137" operator="containsText" text="Fully Achieved">
      <formula>NOT(ISERROR(SEARCH("Fully Achieved",I100)))</formula>
    </cfRule>
    <cfRule type="containsText" dxfId="114" priority="138" operator="containsText" text="Fully Achieved">
      <formula>NOT(ISERROR(SEARCH("Fully Achieved",I100)))</formula>
    </cfRule>
    <cfRule type="containsText" dxfId="113" priority="139" operator="containsText" text="Fully Achieved">
      <formula>NOT(ISERROR(SEARCH("Fully Achieved",I100)))</formula>
    </cfRule>
    <cfRule type="containsText" dxfId="112" priority="140" operator="containsText" text="Deferred">
      <formula>NOT(ISERROR(SEARCH("Deferred",I100)))</formula>
    </cfRule>
    <cfRule type="containsText" dxfId="111" priority="141" operator="containsText" text="Deleted">
      <formula>NOT(ISERROR(SEARCH("Deleted",I100)))</formula>
    </cfRule>
    <cfRule type="containsText" dxfId="110" priority="142" operator="containsText" text="In Danger of Falling Behind Target">
      <formula>NOT(ISERROR(SEARCH("In Danger of Falling Behind Target",I100)))</formula>
    </cfRule>
    <cfRule type="containsText" dxfId="109" priority="143" operator="containsText" text="Not yet due">
      <formula>NOT(ISERROR(SEARCH("Not yet due",I100)))</formula>
    </cfRule>
    <cfRule type="containsText" dxfId="108" priority="144" operator="containsText" text="Update not Provided">
      <formula>NOT(ISERROR(SEARCH("Update not Provided",I100)))</formula>
    </cfRule>
  </conditionalFormatting>
  <conditionalFormatting sqref="I102:I112">
    <cfRule type="containsText" dxfId="107" priority="73" operator="containsText" text="On track to be achieved">
      <formula>NOT(ISERROR(SEARCH("On track to be achieved",I102)))</formula>
    </cfRule>
    <cfRule type="containsText" dxfId="106" priority="74" operator="containsText" text="Deferred">
      <formula>NOT(ISERROR(SEARCH("Deferred",I102)))</formula>
    </cfRule>
    <cfRule type="containsText" dxfId="105" priority="75" operator="containsText" text="Deleted">
      <formula>NOT(ISERROR(SEARCH("Deleted",I102)))</formula>
    </cfRule>
    <cfRule type="containsText" dxfId="104" priority="76" operator="containsText" text="In Danger of Falling Behind Target">
      <formula>NOT(ISERROR(SEARCH("In Danger of Falling Behind Target",I102)))</formula>
    </cfRule>
    <cfRule type="containsText" dxfId="103" priority="77" operator="containsText" text="Not yet due">
      <formula>NOT(ISERROR(SEARCH("Not yet due",I102)))</formula>
    </cfRule>
    <cfRule type="containsText" dxfId="102" priority="78" operator="containsText" text="Update not Provided">
      <formula>NOT(ISERROR(SEARCH("Update not Provided",I102)))</formula>
    </cfRule>
    <cfRule type="containsText" dxfId="101" priority="79" operator="containsText" text="Not yet due">
      <formula>NOT(ISERROR(SEARCH("Not yet due",I102)))</formula>
    </cfRule>
    <cfRule type="containsText" dxfId="100" priority="80" operator="containsText" text="Completed Behind Schedule">
      <formula>NOT(ISERROR(SEARCH("Completed Behind Schedule",I102)))</formula>
    </cfRule>
    <cfRule type="containsText" dxfId="99" priority="81" operator="containsText" text="Off Target">
      <formula>NOT(ISERROR(SEARCH("Off Target",I102)))</formula>
    </cfRule>
    <cfRule type="containsText" dxfId="98" priority="82" operator="containsText" text="On Track to be Achieved">
      <formula>NOT(ISERROR(SEARCH("On Track to be Achieved",I102)))</formula>
    </cfRule>
    <cfRule type="containsText" dxfId="97" priority="83" operator="containsText" text="Fully Achieved">
      <formula>NOT(ISERROR(SEARCH("Fully Achieved",I102)))</formula>
    </cfRule>
    <cfRule type="containsText" dxfId="96" priority="84" operator="containsText" text="Not yet due">
      <formula>NOT(ISERROR(SEARCH("Not yet due",I102)))</formula>
    </cfRule>
    <cfRule type="containsText" dxfId="95" priority="85" operator="containsText" text="Not Yet Due">
      <formula>NOT(ISERROR(SEARCH("Not Yet Due",I102)))</formula>
    </cfRule>
    <cfRule type="containsText" dxfId="94" priority="86" operator="containsText" text="Deferred">
      <formula>NOT(ISERROR(SEARCH("Deferred",I102)))</formula>
    </cfRule>
    <cfRule type="containsText" dxfId="93" priority="87" operator="containsText" text="Deleted">
      <formula>NOT(ISERROR(SEARCH("Deleted",I102)))</formula>
    </cfRule>
    <cfRule type="containsText" dxfId="92" priority="88" operator="containsText" text="In Danger of Falling Behind Target">
      <formula>NOT(ISERROR(SEARCH("In Danger of Falling Behind Target",I102)))</formula>
    </cfRule>
    <cfRule type="containsText" dxfId="91" priority="89" operator="containsText" text="Not yet due">
      <formula>NOT(ISERROR(SEARCH("Not yet due",I102)))</formula>
    </cfRule>
    <cfRule type="containsText" dxfId="90" priority="90" operator="containsText" text="Completed Behind Schedule">
      <formula>NOT(ISERROR(SEARCH("Completed Behind Schedule",I102)))</formula>
    </cfRule>
    <cfRule type="containsText" dxfId="89" priority="91" operator="containsText" text="Off Target">
      <formula>NOT(ISERROR(SEARCH("Off Target",I102)))</formula>
    </cfRule>
    <cfRule type="containsText" dxfId="88" priority="92" operator="containsText" text="In Danger of Falling Behind Target">
      <formula>NOT(ISERROR(SEARCH("In Danger of Falling Behind Target",I102)))</formula>
    </cfRule>
    <cfRule type="containsText" dxfId="87" priority="93" operator="containsText" text="On Track to be Achieved">
      <formula>NOT(ISERROR(SEARCH("On Track to be Achieved",I102)))</formula>
    </cfRule>
    <cfRule type="containsText" dxfId="86" priority="94" operator="containsText" text="Fully Achieved">
      <formula>NOT(ISERROR(SEARCH("Fully Achieved",I102)))</formula>
    </cfRule>
    <cfRule type="containsText" dxfId="85" priority="95" operator="containsText" text="Update not Provided">
      <formula>NOT(ISERROR(SEARCH("Update not Provided",I102)))</formula>
    </cfRule>
    <cfRule type="containsText" dxfId="84" priority="96" operator="containsText" text="Not yet due">
      <formula>NOT(ISERROR(SEARCH("Not yet due",I102)))</formula>
    </cfRule>
    <cfRule type="containsText" dxfId="83" priority="97" operator="containsText" text="Completed Behind Schedule">
      <formula>NOT(ISERROR(SEARCH("Completed Behind Schedule",I102)))</formula>
    </cfRule>
    <cfRule type="containsText" dxfId="82" priority="98" operator="containsText" text="Off Target">
      <formula>NOT(ISERROR(SEARCH("Off Target",I102)))</formula>
    </cfRule>
    <cfRule type="containsText" dxfId="81" priority="99" operator="containsText" text="In Danger of Falling Behind Target">
      <formula>NOT(ISERROR(SEARCH("In Danger of Falling Behind Target",I102)))</formula>
    </cfRule>
    <cfRule type="containsText" dxfId="80" priority="100" operator="containsText" text="On Track to be Achieved">
      <formula>NOT(ISERROR(SEARCH("On Track to be Achieved",I102)))</formula>
    </cfRule>
    <cfRule type="containsText" dxfId="79" priority="101" operator="containsText" text="Fully Achieved">
      <formula>NOT(ISERROR(SEARCH("Fully Achieved",I102)))</formula>
    </cfRule>
    <cfRule type="containsText" dxfId="78" priority="102" operator="containsText" text="Fully Achieved">
      <formula>NOT(ISERROR(SEARCH("Fully Achieved",I102)))</formula>
    </cfRule>
    <cfRule type="containsText" dxfId="77" priority="103" operator="containsText" text="Fully Achieved">
      <formula>NOT(ISERROR(SEARCH("Fully Achieved",I102)))</formula>
    </cfRule>
    <cfRule type="containsText" dxfId="76" priority="104" operator="containsText" text="Deferred">
      <formula>NOT(ISERROR(SEARCH("Deferred",I102)))</formula>
    </cfRule>
    <cfRule type="containsText" dxfId="75" priority="105" operator="containsText" text="Deleted">
      <formula>NOT(ISERROR(SEARCH("Deleted",I102)))</formula>
    </cfRule>
    <cfRule type="containsText" dxfId="74" priority="106" operator="containsText" text="In Danger of Falling Behind Target">
      <formula>NOT(ISERROR(SEARCH("In Danger of Falling Behind Target",I102)))</formula>
    </cfRule>
    <cfRule type="containsText" dxfId="73" priority="107" operator="containsText" text="Not yet due">
      <formula>NOT(ISERROR(SEARCH("Not yet due",I102)))</formula>
    </cfRule>
    <cfRule type="containsText" dxfId="72" priority="108" operator="containsText" text="Update not Provided">
      <formula>NOT(ISERROR(SEARCH("Update not Provided",I102)))</formula>
    </cfRule>
  </conditionalFormatting>
  <conditionalFormatting sqref="I114:I115">
    <cfRule type="containsText" dxfId="71" priority="37" operator="containsText" text="On track to be achieved">
      <formula>NOT(ISERROR(SEARCH("On track to be achieved",I114)))</formula>
    </cfRule>
    <cfRule type="containsText" dxfId="70" priority="38" operator="containsText" text="Deferred">
      <formula>NOT(ISERROR(SEARCH("Deferred",I114)))</formula>
    </cfRule>
    <cfRule type="containsText" dxfId="69" priority="39" operator="containsText" text="Deleted">
      <formula>NOT(ISERROR(SEARCH("Deleted",I114)))</formula>
    </cfRule>
    <cfRule type="containsText" dxfId="68" priority="40" operator="containsText" text="In Danger of Falling Behind Target">
      <formula>NOT(ISERROR(SEARCH("In Danger of Falling Behind Target",I114)))</formula>
    </cfRule>
    <cfRule type="containsText" dxfId="67" priority="41" operator="containsText" text="Not yet due">
      <formula>NOT(ISERROR(SEARCH("Not yet due",I114)))</formula>
    </cfRule>
    <cfRule type="containsText" dxfId="66" priority="42" operator="containsText" text="Update not Provided">
      <formula>NOT(ISERROR(SEARCH("Update not Provided",I114)))</formula>
    </cfRule>
    <cfRule type="containsText" dxfId="65" priority="43" operator="containsText" text="Not yet due">
      <formula>NOT(ISERROR(SEARCH("Not yet due",I114)))</formula>
    </cfRule>
    <cfRule type="containsText" dxfId="64" priority="44" operator="containsText" text="Completed Behind Schedule">
      <formula>NOT(ISERROR(SEARCH("Completed Behind Schedule",I114)))</formula>
    </cfRule>
    <cfRule type="containsText" dxfId="63" priority="45" operator="containsText" text="Off Target">
      <formula>NOT(ISERROR(SEARCH("Off Target",I114)))</formula>
    </cfRule>
    <cfRule type="containsText" dxfId="62" priority="46" operator="containsText" text="On Track to be Achieved">
      <formula>NOT(ISERROR(SEARCH("On Track to be Achieved",I114)))</formula>
    </cfRule>
    <cfRule type="containsText" dxfId="61" priority="47" operator="containsText" text="Fully Achieved">
      <formula>NOT(ISERROR(SEARCH("Fully Achieved",I114)))</formula>
    </cfRule>
    <cfRule type="containsText" dxfId="60" priority="48" operator="containsText" text="Not yet due">
      <formula>NOT(ISERROR(SEARCH("Not yet due",I114)))</formula>
    </cfRule>
    <cfRule type="containsText" dxfId="59" priority="49" operator="containsText" text="Not Yet Due">
      <formula>NOT(ISERROR(SEARCH("Not Yet Due",I114)))</formula>
    </cfRule>
    <cfRule type="containsText" dxfId="58" priority="50" operator="containsText" text="Deferred">
      <formula>NOT(ISERROR(SEARCH("Deferred",I114)))</formula>
    </cfRule>
    <cfRule type="containsText" dxfId="57" priority="51" operator="containsText" text="Deleted">
      <formula>NOT(ISERROR(SEARCH("Deleted",I114)))</formula>
    </cfRule>
    <cfRule type="containsText" dxfId="56" priority="52" operator="containsText" text="In Danger of Falling Behind Target">
      <formula>NOT(ISERROR(SEARCH("In Danger of Falling Behind Target",I114)))</formula>
    </cfRule>
    <cfRule type="containsText" dxfId="55" priority="53" operator="containsText" text="Not yet due">
      <formula>NOT(ISERROR(SEARCH("Not yet due",I114)))</formula>
    </cfRule>
    <cfRule type="containsText" dxfId="54" priority="54" operator="containsText" text="Completed Behind Schedule">
      <formula>NOT(ISERROR(SEARCH("Completed Behind Schedule",I114)))</formula>
    </cfRule>
    <cfRule type="containsText" dxfId="53" priority="55" operator="containsText" text="Off Target">
      <formula>NOT(ISERROR(SEARCH("Off Target",I114)))</formula>
    </cfRule>
    <cfRule type="containsText" dxfId="52" priority="56" operator="containsText" text="In Danger of Falling Behind Target">
      <formula>NOT(ISERROR(SEARCH("In Danger of Falling Behind Target",I114)))</formula>
    </cfRule>
    <cfRule type="containsText" dxfId="51" priority="57" operator="containsText" text="On Track to be Achieved">
      <formula>NOT(ISERROR(SEARCH("On Track to be Achieved",I114)))</formula>
    </cfRule>
    <cfRule type="containsText" dxfId="50" priority="58" operator="containsText" text="Fully Achieved">
      <formula>NOT(ISERROR(SEARCH("Fully Achieved",I114)))</formula>
    </cfRule>
    <cfRule type="containsText" dxfId="49" priority="59" operator="containsText" text="Update not Provided">
      <formula>NOT(ISERROR(SEARCH("Update not Provided",I114)))</formula>
    </cfRule>
    <cfRule type="containsText" dxfId="48" priority="60" operator="containsText" text="Not yet due">
      <formula>NOT(ISERROR(SEARCH("Not yet due",I114)))</formula>
    </cfRule>
    <cfRule type="containsText" dxfId="47" priority="61" operator="containsText" text="Completed Behind Schedule">
      <formula>NOT(ISERROR(SEARCH("Completed Behind Schedule",I114)))</formula>
    </cfRule>
    <cfRule type="containsText" dxfId="46" priority="62" operator="containsText" text="Off Target">
      <formula>NOT(ISERROR(SEARCH("Off Target",I114)))</formula>
    </cfRule>
    <cfRule type="containsText" dxfId="45" priority="63" operator="containsText" text="In Danger of Falling Behind Target">
      <formula>NOT(ISERROR(SEARCH("In Danger of Falling Behind Target",I114)))</formula>
    </cfRule>
    <cfRule type="containsText" dxfId="44" priority="64" operator="containsText" text="On Track to be Achieved">
      <formula>NOT(ISERROR(SEARCH("On Track to be Achieved",I114)))</formula>
    </cfRule>
    <cfRule type="containsText" dxfId="43" priority="65" operator="containsText" text="Fully Achieved">
      <formula>NOT(ISERROR(SEARCH("Fully Achieved",I114)))</formula>
    </cfRule>
    <cfRule type="containsText" dxfId="42" priority="66" operator="containsText" text="Fully Achieved">
      <formula>NOT(ISERROR(SEARCH("Fully Achieved",I114)))</formula>
    </cfRule>
    <cfRule type="containsText" dxfId="41" priority="67" operator="containsText" text="Fully Achieved">
      <formula>NOT(ISERROR(SEARCH("Fully Achieved",I114)))</formula>
    </cfRule>
    <cfRule type="containsText" dxfId="40" priority="68" operator="containsText" text="Deferred">
      <formula>NOT(ISERROR(SEARCH("Deferred",I114)))</formula>
    </cfRule>
    <cfRule type="containsText" dxfId="39" priority="69" operator="containsText" text="Deleted">
      <formula>NOT(ISERROR(SEARCH("Deleted",I114)))</formula>
    </cfRule>
    <cfRule type="containsText" dxfId="38" priority="70" operator="containsText" text="In Danger of Falling Behind Target">
      <formula>NOT(ISERROR(SEARCH("In Danger of Falling Behind Target",I114)))</formula>
    </cfRule>
    <cfRule type="containsText" dxfId="37" priority="71" operator="containsText" text="Not yet due">
      <formula>NOT(ISERROR(SEARCH("Not yet due",I114)))</formula>
    </cfRule>
    <cfRule type="containsText" dxfId="36" priority="72" operator="containsText" text="Update not Provided">
      <formula>NOT(ISERROR(SEARCH("Update not Provided",I114)))</formula>
    </cfRule>
  </conditionalFormatting>
  <conditionalFormatting sqref="I117:I122">
    <cfRule type="containsText" dxfId="35" priority="1" operator="containsText" text="On track to be achieved">
      <formula>NOT(ISERROR(SEARCH("On track to be achieved",I117)))</formula>
    </cfRule>
    <cfRule type="containsText" dxfId="34" priority="2" operator="containsText" text="Deferred">
      <formula>NOT(ISERROR(SEARCH("Deferred",I117)))</formula>
    </cfRule>
    <cfRule type="containsText" dxfId="33" priority="3" operator="containsText" text="Deleted">
      <formula>NOT(ISERROR(SEARCH("Deleted",I117)))</formula>
    </cfRule>
    <cfRule type="containsText" dxfId="32" priority="4" operator="containsText" text="In Danger of Falling Behind Target">
      <formula>NOT(ISERROR(SEARCH("In Danger of Falling Behind Target",I117)))</formula>
    </cfRule>
    <cfRule type="containsText" dxfId="31" priority="5" operator="containsText" text="Not yet due">
      <formula>NOT(ISERROR(SEARCH("Not yet due",I117)))</formula>
    </cfRule>
    <cfRule type="containsText" dxfId="30" priority="6" operator="containsText" text="Update not Provided">
      <formula>NOT(ISERROR(SEARCH("Update not Provided",I117)))</formula>
    </cfRule>
    <cfRule type="containsText" dxfId="29" priority="7" operator="containsText" text="Not yet due">
      <formula>NOT(ISERROR(SEARCH("Not yet due",I117)))</formula>
    </cfRule>
    <cfRule type="containsText" dxfId="28" priority="8" operator="containsText" text="Completed Behind Schedule">
      <formula>NOT(ISERROR(SEARCH("Completed Behind Schedule",I117)))</formula>
    </cfRule>
    <cfRule type="containsText" dxfId="27" priority="9" operator="containsText" text="Off Target">
      <formula>NOT(ISERROR(SEARCH("Off Target",I117)))</formula>
    </cfRule>
    <cfRule type="containsText" dxfId="26" priority="10" operator="containsText" text="On Track to be Achieved">
      <formula>NOT(ISERROR(SEARCH("On Track to be Achieved",I117)))</formula>
    </cfRule>
    <cfRule type="containsText" dxfId="25" priority="11" operator="containsText" text="Fully Achieved">
      <formula>NOT(ISERROR(SEARCH("Fully Achieved",I117)))</formula>
    </cfRule>
    <cfRule type="containsText" dxfId="24" priority="12" operator="containsText" text="Not yet due">
      <formula>NOT(ISERROR(SEARCH("Not yet due",I117)))</formula>
    </cfRule>
    <cfRule type="containsText" dxfId="23" priority="13" operator="containsText" text="Not Yet Due">
      <formula>NOT(ISERROR(SEARCH("Not Yet Due",I117)))</formula>
    </cfRule>
    <cfRule type="containsText" dxfId="22" priority="14" operator="containsText" text="Deferred">
      <formula>NOT(ISERROR(SEARCH("Deferred",I117)))</formula>
    </cfRule>
    <cfRule type="containsText" dxfId="21" priority="15" operator="containsText" text="Deleted">
      <formula>NOT(ISERROR(SEARCH("Deleted",I117)))</formula>
    </cfRule>
    <cfRule type="containsText" dxfId="20" priority="16" operator="containsText" text="In Danger of Falling Behind Target">
      <formula>NOT(ISERROR(SEARCH("In Danger of Falling Behind Target",I117)))</formula>
    </cfRule>
    <cfRule type="containsText" dxfId="19" priority="17" operator="containsText" text="Not yet due">
      <formula>NOT(ISERROR(SEARCH("Not yet due",I117)))</formula>
    </cfRule>
    <cfRule type="containsText" dxfId="18" priority="18" operator="containsText" text="Completed Behind Schedule">
      <formula>NOT(ISERROR(SEARCH("Completed Behind Schedule",I117)))</formula>
    </cfRule>
    <cfRule type="containsText" dxfId="17" priority="19" operator="containsText" text="Off Target">
      <formula>NOT(ISERROR(SEARCH("Off Target",I117)))</formula>
    </cfRule>
    <cfRule type="containsText" dxfId="16" priority="20" operator="containsText" text="In Danger of Falling Behind Target">
      <formula>NOT(ISERROR(SEARCH("In Danger of Falling Behind Target",I117)))</formula>
    </cfRule>
    <cfRule type="containsText" dxfId="15" priority="21" operator="containsText" text="On Track to be Achieved">
      <formula>NOT(ISERROR(SEARCH("On Track to be Achieved",I117)))</formula>
    </cfRule>
    <cfRule type="containsText" dxfId="14" priority="22" operator="containsText" text="Fully Achieved">
      <formula>NOT(ISERROR(SEARCH("Fully Achieved",I117)))</formula>
    </cfRule>
    <cfRule type="containsText" dxfId="13" priority="23" operator="containsText" text="Update not Provided">
      <formula>NOT(ISERROR(SEARCH("Update not Provided",I117)))</formula>
    </cfRule>
    <cfRule type="containsText" dxfId="12" priority="24" operator="containsText" text="Not yet due">
      <formula>NOT(ISERROR(SEARCH("Not yet due",I117)))</formula>
    </cfRule>
    <cfRule type="containsText" dxfId="11" priority="25" operator="containsText" text="Completed Behind Schedule">
      <formula>NOT(ISERROR(SEARCH("Completed Behind Schedule",I117)))</formula>
    </cfRule>
    <cfRule type="containsText" dxfId="10" priority="26" operator="containsText" text="Off Target">
      <formula>NOT(ISERROR(SEARCH("Off Target",I117)))</formula>
    </cfRule>
    <cfRule type="containsText" dxfId="9" priority="27" operator="containsText" text="In Danger of Falling Behind Target">
      <formula>NOT(ISERROR(SEARCH("In Danger of Falling Behind Target",I117)))</formula>
    </cfRule>
    <cfRule type="containsText" dxfId="8" priority="28" operator="containsText" text="On Track to be Achieved">
      <formula>NOT(ISERROR(SEARCH("On Track to be Achieved",I117)))</formula>
    </cfRule>
    <cfRule type="containsText" dxfId="7" priority="29" operator="containsText" text="Fully Achieved">
      <formula>NOT(ISERROR(SEARCH("Fully Achieved",I117)))</formula>
    </cfRule>
    <cfRule type="containsText" dxfId="6" priority="30" operator="containsText" text="Fully Achieved">
      <formula>NOT(ISERROR(SEARCH("Fully Achieved",I117)))</formula>
    </cfRule>
    <cfRule type="containsText" dxfId="5" priority="31" operator="containsText" text="Fully Achieved">
      <formula>NOT(ISERROR(SEARCH("Fully Achieved",I117)))</formula>
    </cfRule>
    <cfRule type="containsText" dxfId="4" priority="32" operator="containsText" text="Deferred">
      <formula>NOT(ISERROR(SEARCH("Deferred",I117)))</formula>
    </cfRule>
    <cfRule type="containsText" dxfId="3" priority="33" operator="containsText" text="Deleted">
      <formula>NOT(ISERROR(SEARCH("Deleted",I117)))</formula>
    </cfRule>
    <cfRule type="containsText" dxfId="2" priority="34" operator="containsText" text="In Danger of Falling Behind Target">
      <formula>NOT(ISERROR(SEARCH("In Danger of Falling Behind Target",I117)))</formula>
    </cfRule>
    <cfRule type="containsText" dxfId="1" priority="35" operator="containsText" text="Not yet due">
      <formula>NOT(ISERROR(SEARCH("Not yet due",I117)))</formula>
    </cfRule>
    <cfRule type="containsText" dxfId="0" priority="36" operator="containsText" text="Update not Provided">
      <formula>NOT(ISERROR(SEARCH("Update not Provided",I117)))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P1" zoomScale="70" zoomScaleNormal="70" workbookViewId="0">
      <pane ySplit="1" topLeftCell="A42" activePane="bottomLeft" state="frozen"/>
      <selection pane="bottomLeft" activeCell="Z66" sqref="Z66"/>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5" customWidth="1"/>
    <col min="29" max="32" width="9.140625" style="61" customWidth="1"/>
    <col min="33" max="16384" width="9.140625" style="61"/>
  </cols>
  <sheetData>
    <row r="1" spans="2:32" s="59" customFormat="1" ht="20.25">
      <c r="B1" s="67"/>
      <c r="C1" s="297" t="s">
        <v>14</v>
      </c>
      <c r="D1" s="58"/>
      <c r="E1" s="58"/>
      <c r="F1" s="58"/>
      <c r="G1" s="58"/>
      <c r="H1" s="298"/>
      <c r="I1" s="297" t="s">
        <v>15</v>
      </c>
      <c r="J1" s="299"/>
      <c r="K1" s="102"/>
      <c r="L1" s="102"/>
      <c r="M1" s="102"/>
      <c r="N1" s="102"/>
      <c r="O1" s="298"/>
      <c r="P1" s="102" t="s">
        <v>16</v>
      </c>
      <c r="Q1" s="102"/>
      <c r="R1" s="102"/>
      <c r="S1" s="102"/>
      <c r="T1" s="102"/>
      <c r="U1" s="90"/>
      <c r="V1" s="298"/>
      <c r="W1" s="102" t="s">
        <v>17</v>
      </c>
      <c r="X1" s="102"/>
      <c r="Y1" s="102"/>
      <c r="Z1" s="102"/>
      <c r="AA1" s="102"/>
      <c r="AB1" s="249"/>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0"/>
    </row>
    <row r="3" spans="2:32" ht="15.75">
      <c r="B3" s="70" t="s">
        <v>18</v>
      </c>
      <c r="C3" s="194"/>
      <c r="D3" s="194"/>
      <c r="E3" s="194"/>
      <c r="F3" s="194"/>
      <c r="G3" s="195"/>
      <c r="I3" s="346" t="s">
        <v>18</v>
      </c>
      <c r="J3" s="194"/>
      <c r="K3" s="194"/>
      <c r="L3" s="194"/>
      <c r="M3" s="194"/>
      <c r="N3" s="195"/>
      <c r="P3" s="346" t="s">
        <v>18</v>
      </c>
      <c r="Q3" s="83"/>
      <c r="R3" s="83"/>
      <c r="S3" s="83"/>
      <c r="T3" s="83"/>
      <c r="U3" s="92"/>
      <c r="W3" s="346" t="s">
        <v>18</v>
      </c>
      <c r="X3" s="83"/>
      <c r="Y3" s="83"/>
      <c r="Z3" s="83"/>
      <c r="AA3" s="83"/>
      <c r="AB3" s="251"/>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2"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3"/>
    </row>
    <row r="6" spans="2:32" ht="30.75" customHeight="1">
      <c r="B6" s="290" t="s">
        <v>46</v>
      </c>
      <c r="C6" s="300">
        <f>COUNTIF('1. ALL DATA'!$H$5:$H$123,"Fully Achieved")</f>
        <v>22</v>
      </c>
      <c r="D6" s="301">
        <f>C6/C20</f>
        <v>0.18803418803418803</v>
      </c>
      <c r="E6" s="486">
        <f>D6+D7</f>
        <v>0.7350427350427351</v>
      </c>
      <c r="F6" s="301">
        <f>C6/C21</f>
        <v>0.25287356321839083</v>
      </c>
      <c r="G6" s="489">
        <f>F6+F7</f>
        <v>0.9885057471264368</v>
      </c>
      <c r="I6" s="334" t="s">
        <v>46</v>
      </c>
      <c r="J6" s="300">
        <f>COUNTIF('1. ALL DATA'!$M$5:$M$123,"Fully Achieved")</f>
        <v>36</v>
      </c>
      <c r="K6" s="301">
        <f>J6/J20</f>
        <v>0.30769230769230771</v>
      </c>
      <c r="L6" s="486">
        <f>K6+K7</f>
        <v>0.88034188034188032</v>
      </c>
      <c r="M6" s="301">
        <f>J6/J21</f>
        <v>0.34615384615384615</v>
      </c>
      <c r="N6" s="489">
        <f>M6+M7</f>
        <v>0.99038461538461542</v>
      </c>
      <c r="P6" s="339" t="s">
        <v>46</v>
      </c>
      <c r="Q6" s="300">
        <f>COUNTIF('1. ALL DATA'!R5:R123,"Fully Achieved")</f>
        <v>55</v>
      </c>
      <c r="R6" s="301">
        <f>Q6/Q20</f>
        <v>0.47008547008547008</v>
      </c>
      <c r="S6" s="486">
        <f>R6+R7</f>
        <v>0.92307692307692313</v>
      </c>
      <c r="T6" s="301">
        <f>Q6/Q21</f>
        <v>0.49107142857142855</v>
      </c>
      <c r="U6" s="489">
        <f>T6+T7</f>
        <v>0.96428571428571419</v>
      </c>
      <c r="W6" s="339" t="s">
        <v>41</v>
      </c>
      <c r="X6" s="302">
        <f>COUNTIF('1. ALL DATA'!V5:V123,"Fully Achieved")</f>
        <v>106</v>
      </c>
      <c r="Y6" s="301">
        <f>X6/$X$20</f>
        <v>0.90598290598290598</v>
      </c>
      <c r="Z6" s="486">
        <f>Y6+Y7</f>
        <v>0.93162393162393164</v>
      </c>
      <c r="AA6" s="301">
        <f>X6/$X$21</f>
        <v>0.92173913043478262</v>
      </c>
      <c r="AB6" s="489">
        <f>AA6+AA7</f>
        <v>0.94782608695652171</v>
      </c>
    </row>
    <row r="7" spans="2:32" ht="30.75" customHeight="1">
      <c r="B7" s="290" t="s">
        <v>42</v>
      </c>
      <c r="C7" s="300">
        <f>COUNTIF('1. ALL DATA'!H5:H123,"On Track to be Achieved")</f>
        <v>64</v>
      </c>
      <c r="D7" s="301">
        <f>C7/C20</f>
        <v>0.54700854700854706</v>
      </c>
      <c r="E7" s="486"/>
      <c r="F7" s="301">
        <f>C7/C21</f>
        <v>0.73563218390804597</v>
      </c>
      <c r="G7" s="489"/>
      <c r="I7" s="334" t="s">
        <v>42</v>
      </c>
      <c r="J7" s="300">
        <f>COUNTIF('1. ALL DATA'!M5:M123,"On Track to be Achieved")</f>
        <v>67</v>
      </c>
      <c r="K7" s="301">
        <f>J7/J20</f>
        <v>0.57264957264957261</v>
      </c>
      <c r="L7" s="486"/>
      <c r="M7" s="301">
        <f>J7/J21</f>
        <v>0.64423076923076927</v>
      </c>
      <c r="N7" s="489"/>
      <c r="P7" s="339" t="s">
        <v>42</v>
      </c>
      <c r="Q7" s="300">
        <f>COUNTIF('1. ALL DATA'!R5:R123,"On Track to be Achieved")</f>
        <v>53</v>
      </c>
      <c r="R7" s="301">
        <f>Q7/Q20</f>
        <v>0.45299145299145299</v>
      </c>
      <c r="S7" s="486"/>
      <c r="T7" s="301">
        <f>Q7/Q21</f>
        <v>0.4732142857142857</v>
      </c>
      <c r="U7" s="489"/>
      <c r="W7" s="339" t="s">
        <v>83</v>
      </c>
      <c r="X7" s="302">
        <f>COUNTIF('1. ALL DATA'!V5:V123,"Numerical Outturn Within 5% Tolerance")</f>
        <v>3</v>
      </c>
      <c r="Y7" s="301">
        <f>X7/$X$20</f>
        <v>2.564102564102564E-2</v>
      </c>
      <c r="Z7" s="486"/>
      <c r="AA7" s="301">
        <f>X7/$X$21</f>
        <v>2.6086956521739129E-2</v>
      </c>
      <c r="AB7" s="489"/>
    </row>
    <row r="8" spans="2:32" s="62" customFormat="1" ht="6" customHeight="1">
      <c r="B8" s="53"/>
      <c r="C8" s="303"/>
      <c r="D8" s="212"/>
      <c r="E8" s="212"/>
      <c r="F8" s="212"/>
      <c r="G8" s="54"/>
      <c r="H8" s="304"/>
      <c r="I8" s="335"/>
      <c r="J8" s="303"/>
      <c r="K8" s="212"/>
      <c r="L8" s="212"/>
      <c r="M8" s="212"/>
      <c r="N8" s="54"/>
      <c r="O8" s="304"/>
      <c r="P8" s="340"/>
      <c r="Q8" s="303"/>
      <c r="R8" s="212"/>
      <c r="S8" s="212"/>
      <c r="T8" s="212"/>
      <c r="U8" s="54"/>
      <c r="V8" s="304"/>
      <c r="W8" s="347"/>
      <c r="X8" s="56"/>
      <c r="Y8" s="212"/>
      <c r="Z8" s="212"/>
      <c r="AA8" s="212"/>
      <c r="AB8" s="54"/>
      <c r="AD8" s="64"/>
      <c r="AE8" s="64"/>
      <c r="AF8" s="64"/>
    </row>
    <row r="9" spans="2:32" ht="18.75" customHeight="1">
      <c r="B9" s="484" t="s">
        <v>27</v>
      </c>
      <c r="C9" s="485">
        <f>COUNTIF('1. ALL DATA'!H5:H123,"in danger of falling behind target")</f>
        <v>0</v>
      </c>
      <c r="D9" s="486">
        <f>C9/C20</f>
        <v>0</v>
      </c>
      <c r="E9" s="486">
        <f>D9</f>
        <v>0</v>
      </c>
      <c r="F9" s="486">
        <f>C9/C21</f>
        <v>0</v>
      </c>
      <c r="G9" s="487">
        <f>F9</f>
        <v>0</v>
      </c>
      <c r="I9" s="484" t="s">
        <v>27</v>
      </c>
      <c r="J9" s="485">
        <f>COUNTIF('1. ALL DATA'!M5:M123,"in danger of falling behind target")</f>
        <v>0</v>
      </c>
      <c r="K9" s="486">
        <f>J9/J20</f>
        <v>0</v>
      </c>
      <c r="L9" s="486">
        <f>K9</f>
        <v>0</v>
      </c>
      <c r="M9" s="486">
        <f>J9/J21</f>
        <v>0</v>
      </c>
      <c r="N9" s="487">
        <f>M9</f>
        <v>0</v>
      </c>
      <c r="P9" s="484" t="s">
        <v>27</v>
      </c>
      <c r="Q9" s="485">
        <f>COUNTIF('1. ALL DATA'!R5:R123,"in danger of falling behind target")</f>
        <v>3</v>
      </c>
      <c r="R9" s="486">
        <f>Q9/Q20</f>
        <v>2.564102564102564E-2</v>
      </c>
      <c r="S9" s="486">
        <f>R9</f>
        <v>2.564102564102564E-2</v>
      </c>
      <c r="T9" s="486">
        <f>Q9/Q21</f>
        <v>2.6785714285714284E-2</v>
      </c>
      <c r="U9" s="487">
        <f>T9</f>
        <v>2.6785714285714284E-2</v>
      </c>
      <c r="W9" s="341" t="s">
        <v>84</v>
      </c>
      <c r="X9" s="302">
        <f>COUNTIF('1. ALL DATA'!V5:V123,"Numerical Outturn Within 10% Tolerance")</f>
        <v>1</v>
      </c>
      <c r="Y9" s="301">
        <f>X9/$X$20</f>
        <v>8.5470085470085479E-3</v>
      </c>
      <c r="Z9" s="490">
        <f>SUM(Y9:Y11)</f>
        <v>2.5641025641025644E-2</v>
      </c>
      <c r="AA9" s="306">
        <f>X9/$X$21</f>
        <v>8.6956521739130436E-3</v>
      </c>
      <c r="AB9" s="487">
        <f>SUM(AA9:AA11)</f>
        <v>2.6086956521739132E-2</v>
      </c>
      <c r="AD9" s="260"/>
    </row>
    <row r="10" spans="2:32" ht="19.5" customHeight="1">
      <c r="B10" s="484"/>
      <c r="C10" s="485"/>
      <c r="D10" s="486"/>
      <c r="E10" s="486"/>
      <c r="F10" s="486"/>
      <c r="G10" s="487"/>
      <c r="I10" s="484"/>
      <c r="J10" s="485"/>
      <c r="K10" s="486"/>
      <c r="L10" s="486"/>
      <c r="M10" s="486"/>
      <c r="N10" s="487"/>
      <c r="P10" s="484"/>
      <c r="Q10" s="485"/>
      <c r="R10" s="486"/>
      <c r="S10" s="486"/>
      <c r="T10" s="486"/>
      <c r="U10" s="487"/>
      <c r="W10" s="341" t="s">
        <v>85</v>
      </c>
      <c r="X10" s="302">
        <f>COUNTIF('1. ALL DATA'!V5:V123,"Target Partially Met")</f>
        <v>1</v>
      </c>
      <c r="Y10" s="301">
        <f>X10/$X$20</f>
        <v>8.5470085470085479E-3</v>
      </c>
      <c r="Z10" s="491"/>
      <c r="AA10" s="306">
        <f>X10/$X$21</f>
        <v>8.6956521739130436E-3</v>
      </c>
      <c r="AB10" s="487"/>
      <c r="AD10" s="260"/>
    </row>
    <row r="11" spans="2:32" ht="19.5" customHeight="1">
      <c r="B11" s="484"/>
      <c r="C11" s="485"/>
      <c r="D11" s="486"/>
      <c r="E11" s="486"/>
      <c r="F11" s="486"/>
      <c r="G11" s="487"/>
      <c r="I11" s="484"/>
      <c r="J11" s="485"/>
      <c r="K11" s="486"/>
      <c r="L11" s="486"/>
      <c r="M11" s="486"/>
      <c r="N11" s="487"/>
      <c r="P11" s="484"/>
      <c r="Q11" s="485"/>
      <c r="R11" s="486"/>
      <c r="S11" s="486"/>
      <c r="T11" s="486"/>
      <c r="U11" s="487"/>
      <c r="W11" s="341" t="s">
        <v>87</v>
      </c>
      <c r="X11" s="302">
        <f>COUNTIF('1. ALL DATA'!V5:V123,"Completion Date Within Reasonable Tolerance")</f>
        <v>1</v>
      </c>
      <c r="Y11" s="301">
        <f>X11/$X$20</f>
        <v>8.5470085470085479E-3</v>
      </c>
      <c r="Z11" s="492"/>
      <c r="AA11" s="306">
        <f>X11/$X$21</f>
        <v>8.6956521739130436E-3</v>
      </c>
      <c r="AB11" s="487"/>
      <c r="AD11" s="260"/>
    </row>
    <row r="12" spans="2:32" s="64" customFormat="1" ht="6" customHeight="1">
      <c r="B12" s="184"/>
      <c r="C12" s="196"/>
      <c r="D12" s="294"/>
      <c r="E12" s="294"/>
      <c r="F12" s="294"/>
      <c r="G12" s="186"/>
      <c r="H12" s="1"/>
      <c r="I12" s="337"/>
      <c r="J12" s="196"/>
      <c r="K12" s="294"/>
      <c r="L12" s="294"/>
      <c r="M12" s="294"/>
      <c r="N12" s="186"/>
      <c r="O12" s="1"/>
      <c r="P12" s="342"/>
      <c r="Q12" s="196"/>
      <c r="R12" s="294"/>
      <c r="S12" s="294"/>
      <c r="T12" s="294"/>
      <c r="U12" s="186"/>
      <c r="V12" s="1"/>
      <c r="W12" s="347"/>
      <c r="X12" s="196"/>
      <c r="Y12" s="294"/>
      <c r="Z12" s="294"/>
      <c r="AA12" s="294"/>
      <c r="AB12" s="186"/>
      <c r="AD12" s="188"/>
    </row>
    <row r="13" spans="2:32" ht="29.25" customHeight="1">
      <c r="B13" s="383" t="s">
        <v>43</v>
      </c>
      <c r="C13" s="300">
        <f>COUNTIF('1. ALL DATA'!H5:H123,"completed behind schedule")</f>
        <v>1</v>
      </c>
      <c r="D13" s="301">
        <f>C13/C20</f>
        <v>8.5470085470085479E-3</v>
      </c>
      <c r="E13" s="486">
        <f>D13+D14</f>
        <v>8.5470085470085479E-3</v>
      </c>
      <c r="F13" s="301">
        <f>C13/C21</f>
        <v>1.1494252873563218E-2</v>
      </c>
      <c r="G13" s="488">
        <f>F13+F14</f>
        <v>1.1494252873563218E-2</v>
      </c>
      <c r="I13" s="384" t="s">
        <v>43</v>
      </c>
      <c r="J13" s="300">
        <f>COUNTIF('1. ALL DATA'!M5:M123,"completed behind schedule")</f>
        <v>1</v>
      </c>
      <c r="K13" s="301">
        <f>J13/J20</f>
        <v>8.5470085470085479E-3</v>
      </c>
      <c r="L13" s="486">
        <f>K13+K14</f>
        <v>8.5470085470085479E-3</v>
      </c>
      <c r="M13" s="301">
        <f>J13/J21</f>
        <v>9.6153846153846159E-3</v>
      </c>
      <c r="N13" s="488">
        <f>M13+M14</f>
        <v>9.6153846153846159E-3</v>
      </c>
      <c r="P13" s="385" t="s">
        <v>43</v>
      </c>
      <c r="Q13" s="300">
        <f>COUNTIF('1. ALL DATA'!R5:R123,"completed behind schedule")</f>
        <v>1</v>
      </c>
      <c r="R13" s="301">
        <f>Q13/Q20</f>
        <v>8.5470085470085479E-3</v>
      </c>
      <c r="S13" s="486">
        <f>R13+R14</f>
        <v>8.5470085470085479E-3</v>
      </c>
      <c r="T13" s="301">
        <f>Q13/Q21</f>
        <v>8.9285714285714281E-3</v>
      </c>
      <c r="U13" s="488">
        <f>T13+T14</f>
        <v>8.9285714285714281E-3</v>
      </c>
      <c r="W13" s="385" t="s">
        <v>86</v>
      </c>
      <c r="X13" s="307">
        <f>COUNTIF('1. ALL DATA'!V5:V123,"Completed Significantly After Target Deadline")</f>
        <v>0</v>
      </c>
      <c r="Y13" s="301">
        <f>X13/$X$20</f>
        <v>0</v>
      </c>
      <c r="Z13" s="486">
        <f>Y13+Y14</f>
        <v>2.564102564102564E-2</v>
      </c>
      <c r="AA13" s="301">
        <f>X13/$X$21</f>
        <v>0</v>
      </c>
      <c r="AB13" s="488">
        <f>AA13+AA14</f>
        <v>2.6086956521739129E-2</v>
      </c>
    </row>
    <row r="14" spans="2:32" ht="29.25" customHeight="1">
      <c r="B14" s="383" t="s">
        <v>28</v>
      </c>
      <c r="C14" s="300">
        <f>COUNTIF('1. ALL DATA'!H5:H123,"off target")</f>
        <v>0</v>
      </c>
      <c r="D14" s="301">
        <f>C14/C20</f>
        <v>0</v>
      </c>
      <c r="E14" s="486"/>
      <c r="F14" s="301">
        <f>C14/C21</f>
        <v>0</v>
      </c>
      <c r="G14" s="488"/>
      <c r="I14" s="384" t="s">
        <v>28</v>
      </c>
      <c r="J14" s="300">
        <f>COUNTIF('1. ALL DATA'!M5:M123,"off target")</f>
        <v>0</v>
      </c>
      <c r="K14" s="301">
        <f>J14/J20</f>
        <v>0</v>
      </c>
      <c r="L14" s="486"/>
      <c r="M14" s="301">
        <f>J14/J21</f>
        <v>0</v>
      </c>
      <c r="N14" s="488"/>
      <c r="P14" s="385" t="s">
        <v>28</v>
      </c>
      <c r="Q14" s="300">
        <f>COUNTIF('1. ALL DATA'!R5:R123,"off target")</f>
        <v>0</v>
      </c>
      <c r="R14" s="301">
        <f>Q14/Q20</f>
        <v>0</v>
      </c>
      <c r="S14" s="486"/>
      <c r="T14" s="301">
        <f>Q14/Q21</f>
        <v>0</v>
      </c>
      <c r="U14" s="488"/>
      <c r="W14" s="385" t="s">
        <v>28</v>
      </c>
      <c r="X14" s="307">
        <f>COUNTIF('1. ALL DATA'!V5:V123,"off target")</f>
        <v>3</v>
      </c>
      <c r="Y14" s="301">
        <f>X14/$X$20</f>
        <v>2.564102564102564E-2</v>
      </c>
      <c r="Z14" s="486"/>
      <c r="AA14" s="301">
        <f>X14/$X$21</f>
        <v>2.6086956521739129E-2</v>
      </c>
      <c r="AB14" s="488"/>
    </row>
    <row r="15" spans="2:32" s="64" customFormat="1" ht="7.5" customHeight="1">
      <c r="B15" s="184"/>
      <c r="C15" s="308"/>
      <c r="D15" s="294"/>
      <c r="E15" s="294"/>
      <c r="F15" s="294"/>
      <c r="G15" s="190"/>
      <c r="H15" s="1"/>
      <c r="I15" s="337"/>
      <c r="J15" s="308"/>
      <c r="K15" s="294"/>
      <c r="L15" s="294"/>
      <c r="M15" s="294"/>
      <c r="N15" s="190"/>
      <c r="O15" s="1"/>
      <c r="P15" s="196"/>
      <c r="Q15" s="308"/>
      <c r="R15" s="294"/>
      <c r="S15" s="294"/>
      <c r="T15" s="294"/>
      <c r="U15" s="190"/>
      <c r="V15" s="1"/>
      <c r="W15" s="309"/>
      <c r="X15" s="309"/>
      <c r="Y15" s="310"/>
      <c r="Z15" s="310"/>
      <c r="AA15" s="311"/>
      <c r="AB15" s="254"/>
    </row>
    <row r="16" spans="2:32" ht="20.25" customHeight="1">
      <c r="B16" s="48" t="s">
        <v>2</v>
      </c>
      <c r="C16" s="312">
        <f>COUNTIF('1. ALL DATA'!H5:H123,"not yet due")</f>
        <v>29</v>
      </c>
      <c r="D16" s="295">
        <f>C16/C20</f>
        <v>0.24786324786324787</v>
      </c>
      <c r="E16" s="295">
        <f>D16</f>
        <v>0.24786324786324787</v>
      </c>
      <c r="F16" s="51"/>
      <c r="G16" s="47"/>
      <c r="I16" s="327" t="s">
        <v>2</v>
      </c>
      <c r="J16" s="312">
        <f>COUNTIF('1. ALL DATA'!M5:M123,"not yet due")</f>
        <v>12</v>
      </c>
      <c r="K16" s="295">
        <f>J16/J20</f>
        <v>0.10256410256410256</v>
      </c>
      <c r="L16" s="295">
        <f>K16</f>
        <v>0.10256410256410256</v>
      </c>
      <c r="M16" s="51"/>
      <c r="N16" s="47"/>
      <c r="P16" s="327" t="s">
        <v>2</v>
      </c>
      <c r="Q16" s="312">
        <f>COUNTIF('1. ALL DATA'!R5:R123,"not yet due")</f>
        <v>4</v>
      </c>
      <c r="R16" s="295">
        <f>Q16/Q20</f>
        <v>3.4188034188034191E-2</v>
      </c>
      <c r="S16" s="295">
        <f>R16</f>
        <v>3.4188034188034191E-2</v>
      </c>
      <c r="T16" s="51"/>
      <c r="U16" s="99"/>
      <c r="W16" s="331" t="s">
        <v>2</v>
      </c>
      <c r="X16" s="307">
        <f>COUNTIF('1. ALL DATA'!V5:V123,"not yet due")</f>
        <v>0</v>
      </c>
      <c r="Y16" s="295">
        <f>X16/$X$20</f>
        <v>0</v>
      </c>
      <c r="Z16" s="295">
        <f>Y16</f>
        <v>0</v>
      </c>
      <c r="AA16" s="325"/>
      <c r="AB16" s="326"/>
    </row>
    <row r="17" spans="2:30" ht="20.25" customHeight="1">
      <c r="B17" s="48" t="s">
        <v>47</v>
      </c>
      <c r="C17" s="312">
        <f>COUNTIF('1. ALL DATA'!H5:H123,"update not provided")</f>
        <v>0</v>
      </c>
      <c r="D17" s="295">
        <f>C17/C20</f>
        <v>0</v>
      </c>
      <c r="E17" s="295">
        <f>D17</f>
        <v>0</v>
      </c>
      <c r="F17" s="51"/>
      <c r="G17" s="104"/>
      <c r="I17" s="327" t="s">
        <v>47</v>
      </c>
      <c r="J17" s="312">
        <f>COUNTIF('1. ALL DATA'!M5:M123,"update not provided")</f>
        <v>0</v>
      </c>
      <c r="K17" s="295">
        <f>J17/J20</f>
        <v>0</v>
      </c>
      <c r="L17" s="295">
        <f>K17</f>
        <v>0</v>
      </c>
      <c r="M17" s="51"/>
      <c r="N17" s="104"/>
      <c r="P17" s="327" t="s">
        <v>47</v>
      </c>
      <c r="Q17" s="312">
        <f>COUNTIF('1. ALL DATA'!R5:R123,"update not provided")</f>
        <v>0</v>
      </c>
      <c r="R17" s="295">
        <f>Q17/Q20</f>
        <v>0</v>
      </c>
      <c r="S17" s="295">
        <f>R17</f>
        <v>0</v>
      </c>
      <c r="T17" s="51"/>
      <c r="U17" s="100"/>
      <c r="W17" s="332" t="s">
        <v>47</v>
      </c>
      <c r="X17" s="307">
        <f>COUNTIF('1. ALL DATA'!V5:V123,"update not provided")</f>
        <v>0</v>
      </c>
      <c r="Y17" s="295">
        <f>X17/$X$20</f>
        <v>0</v>
      </c>
      <c r="Z17" s="295">
        <f>Y17</f>
        <v>0</v>
      </c>
      <c r="AA17" s="325"/>
    </row>
    <row r="18" spans="2:30" ht="15.75" customHeight="1">
      <c r="B18" s="49" t="s">
        <v>23</v>
      </c>
      <c r="C18" s="312">
        <f>COUNTIF('1. ALL DATA'!H5:H123,"deferred")</f>
        <v>0</v>
      </c>
      <c r="D18" s="296">
        <f>C18/C20</f>
        <v>0</v>
      </c>
      <c r="E18" s="296">
        <f>D18</f>
        <v>0</v>
      </c>
      <c r="F18" s="46"/>
      <c r="G18" s="47"/>
      <c r="I18" s="328" t="s">
        <v>23</v>
      </c>
      <c r="J18" s="312">
        <f>COUNTIF('1. ALL DATA'!M5:M123,"deferred")</f>
        <v>0</v>
      </c>
      <c r="K18" s="296">
        <f>J18/J20</f>
        <v>0</v>
      </c>
      <c r="L18" s="296">
        <f>K18</f>
        <v>0</v>
      </c>
      <c r="M18" s="46"/>
      <c r="N18" s="47"/>
      <c r="P18" s="328" t="s">
        <v>23</v>
      </c>
      <c r="Q18" s="312">
        <f>COUNTIF('1. ALL DATA'!R5:R123,"deferred")</f>
        <v>0</v>
      </c>
      <c r="R18" s="296">
        <f>Q18/Q20</f>
        <v>0</v>
      </c>
      <c r="S18" s="296">
        <f>R18</f>
        <v>0</v>
      </c>
      <c r="T18" s="46"/>
      <c r="U18" s="99"/>
      <c r="W18" s="328" t="s">
        <v>23</v>
      </c>
      <c r="X18" s="307">
        <f>COUNTIF('1. ALL DATA'!V5:V123,"deferred")</f>
        <v>1</v>
      </c>
      <c r="Y18" s="296">
        <f>X18/$X$20</f>
        <v>8.5470085470085479E-3</v>
      </c>
      <c r="Z18" s="296">
        <f>Y18</f>
        <v>8.5470085470085479E-3</v>
      </c>
      <c r="AA18" s="325"/>
      <c r="AB18" s="256"/>
      <c r="AD18" s="260"/>
    </row>
    <row r="19" spans="2:30" ht="15.75" customHeight="1">
      <c r="B19" s="49" t="s">
        <v>29</v>
      </c>
      <c r="C19" s="312">
        <f>COUNTIF('1. ALL DATA'!H6:H123,"deleted")</f>
        <v>1</v>
      </c>
      <c r="D19" s="313">
        <f>C19/C20</f>
        <v>8.5470085470085479E-3</v>
      </c>
      <c r="E19" s="296">
        <f>D19</f>
        <v>8.5470085470085479E-3</v>
      </c>
      <c r="F19" s="46"/>
      <c r="G19" s="257" t="s">
        <v>63</v>
      </c>
      <c r="I19" s="328" t="s">
        <v>29</v>
      </c>
      <c r="J19" s="312">
        <f>COUNTIF('1. ALL DATA'!M6:M123,"deleted")</f>
        <v>1</v>
      </c>
      <c r="K19" s="296">
        <f>J19/J20</f>
        <v>8.5470085470085479E-3</v>
      </c>
      <c r="L19" s="296">
        <f>K19</f>
        <v>8.5470085470085479E-3</v>
      </c>
      <c r="M19" s="46"/>
      <c r="N19" s="257" t="s">
        <v>63</v>
      </c>
      <c r="P19" s="328" t="s">
        <v>29</v>
      </c>
      <c r="Q19" s="312">
        <f>COUNTIF('1. ALL DATA'!R5:R123,"deleted")</f>
        <v>1</v>
      </c>
      <c r="R19" s="296">
        <f>Q19/Q20</f>
        <v>8.5470085470085479E-3</v>
      </c>
      <c r="S19" s="296">
        <f>R19</f>
        <v>8.5470085470085479E-3</v>
      </c>
      <c r="T19" s="46"/>
      <c r="U19" s="257" t="s">
        <v>63</v>
      </c>
      <c r="W19" s="328" t="s">
        <v>29</v>
      </c>
      <c r="X19" s="307">
        <f>COUNTIF('1. ALL DATA'!V5:V123,"deleted")</f>
        <v>1</v>
      </c>
      <c r="Y19" s="296">
        <f>X19/$X$20</f>
        <v>8.5470085470085479E-3</v>
      </c>
      <c r="Z19" s="296">
        <f>Y19</f>
        <v>8.5470085470085479E-3</v>
      </c>
      <c r="AA19" s="325"/>
      <c r="AB19" s="257" t="s">
        <v>63</v>
      </c>
    </row>
    <row r="20" spans="2:30" ht="15.75" customHeight="1">
      <c r="B20" s="50" t="s">
        <v>31</v>
      </c>
      <c r="C20" s="314">
        <f>SUM(C6:C19)</f>
        <v>117</v>
      </c>
      <c r="D20" s="46"/>
      <c r="E20" s="46"/>
      <c r="F20" s="47"/>
      <c r="G20" s="47"/>
      <c r="I20" s="329" t="s">
        <v>31</v>
      </c>
      <c r="J20" s="314">
        <f>SUM(J6:J19)</f>
        <v>117</v>
      </c>
      <c r="K20" s="46"/>
      <c r="L20" s="46"/>
      <c r="M20" s="47"/>
      <c r="N20" s="47"/>
      <c r="P20" s="329" t="s">
        <v>31</v>
      </c>
      <c r="Q20" s="314">
        <f>SUM(Q6:Q19)</f>
        <v>117</v>
      </c>
      <c r="R20" s="46"/>
      <c r="S20" s="46"/>
      <c r="T20" s="47"/>
      <c r="U20" s="99"/>
      <c r="W20" s="329" t="s">
        <v>31</v>
      </c>
      <c r="X20" s="315">
        <f>SUM(X6:X19)</f>
        <v>117</v>
      </c>
      <c r="Y20" s="46"/>
      <c r="Z20" s="46"/>
      <c r="AA20" s="325"/>
      <c r="AB20" s="256"/>
    </row>
    <row r="21" spans="2:30" ht="15.75" customHeight="1">
      <c r="B21" s="50" t="s">
        <v>32</v>
      </c>
      <c r="C21" s="314">
        <f>C20-C19-C18-C17-C16</f>
        <v>87</v>
      </c>
      <c r="D21" s="47"/>
      <c r="E21" s="47"/>
      <c r="F21" s="47"/>
      <c r="G21" s="47"/>
      <c r="I21" s="329" t="s">
        <v>32</v>
      </c>
      <c r="J21" s="314">
        <f>J20-J19-J18-J17-J16</f>
        <v>104</v>
      </c>
      <c r="K21" s="47"/>
      <c r="L21" s="47"/>
      <c r="M21" s="47"/>
      <c r="N21" s="47"/>
      <c r="P21" s="329" t="s">
        <v>32</v>
      </c>
      <c r="Q21" s="314">
        <f>Q20-Q19-Q18-Q17-Q16</f>
        <v>112</v>
      </c>
      <c r="R21" s="47"/>
      <c r="S21" s="47"/>
      <c r="T21" s="47"/>
      <c r="U21" s="99"/>
      <c r="W21" s="329" t="s">
        <v>32</v>
      </c>
      <c r="X21" s="315">
        <f>X20-X19-X18-X17-X16</f>
        <v>115</v>
      </c>
      <c r="Y21" s="47"/>
      <c r="Z21" s="47"/>
      <c r="AA21" s="325"/>
      <c r="AB21" s="256"/>
      <c r="AD21" s="260"/>
    </row>
    <row r="22" spans="2:30" ht="15.75" customHeight="1">
      <c r="W22" s="330"/>
      <c r="AA22" s="325"/>
      <c r="AD22" s="260"/>
    </row>
    <row r="23" spans="2:30" ht="15.75" customHeight="1">
      <c r="AA23" s="325"/>
    </row>
    <row r="24" spans="2:30" ht="15" customHeight="1">
      <c r="AA24" s="325"/>
    </row>
    <row r="25" spans="2:30" ht="19.5" customHeight="1">
      <c r="B25" s="199" t="s">
        <v>231</v>
      </c>
      <c r="C25" s="200"/>
      <c r="D25" s="200"/>
      <c r="E25" s="200"/>
      <c r="F25" s="194"/>
      <c r="G25" s="201"/>
      <c r="I25" s="338" t="s">
        <v>231</v>
      </c>
      <c r="J25" s="345"/>
      <c r="K25" s="345"/>
      <c r="L25" s="345"/>
      <c r="M25" s="194"/>
      <c r="N25" s="195"/>
      <c r="P25" s="343" t="s">
        <v>231</v>
      </c>
      <c r="Q25" s="344"/>
      <c r="R25" s="344"/>
      <c r="S25" s="344"/>
      <c r="T25" s="83"/>
      <c r="U25" s="92"/>
      <c r="W25" s="343" t="s">
        <v>231</v>
      </c>
      <c r="X25" s="83"/>
      <c r="Y25" s="83"/>
      <c r="Z25" s="83"/>
      <c r="AA25" s="83"/>
      <c r="AB25" s="251"/>
    </row>
    <row r="26" spans="2:30" ht="42"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2" t="s">
        <v>50</v>
      </c>
    </row>
    <row r="27" spans="2:30" s="64" customFormat="1" ht="6"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05"/>
      <c r="Z27" s="196"/>
      <c r="AA27" s="196"/>
      <c r="AB27" s="253"/>
    </row>
    <row r="28" spans="2:30" ht="21.75" customHeight="1">
      <c r="B28" s="290" t="s">
        <v>46</v>
      </c>
      <c r="C28" s="300">
        <f>COUNTIFS('1. ALL DATA'!$X$5:$X$123,"Value For Money Council Services",'1. ALL DATA'!$H$5:$H$123,"Fully Achieved")</f>
        <v>13</v>
      </c>
      <c r="D28" s="301">
        <f>C28/C42</f>
        <v>0.22033898305084745</v>
      </c>
      <c r="E28" s="486">
        <f>D28+D29</f>
        <v>0.72881355932203384</v>
      </c>
      <c r="F28" s="301">
        <f>C28/C43</f>
        <v>0.30232558139534882</v>
      </c>
      <c r="G28" s="489">
        <f>F28+F29</f>
        <v>1</v>
      </c>
      <c r="I28" s="334" t="s">
        <v>46</v>
      </c>
      <c r="J28" s="300">
        <f>COUNTIFS('1. ALL DATA'!$X$5:$X$123,"Value For Money Council Services",'1. ALL DATA'!$M$5:$M$123,"Fully Achieved")</f>
        <v>19</v>
      </c>
      <c r="K28" s="301">
        <f>J28/J42</f>
        <v>0.32203389830508472</v>
      </c>
      <c r="L28" s="486">
        <f>K28+K29</f>
        <v>0.89830508474576276</v>
      </c>
      <c r="M28" s="301">
        <f>J28/J43</f>
        <v>0.35849056603773582</v>
      </c>
      <c r="N28" s="489">
        <f>M28+M29</f>
        <v>1</v>
      </c>
      <c r="P28" s="339" t="s">
        <v>46</v>
      </c>
      <c r="Q28" s="300">
        <f>COUNTIFS('1. ALL DATA'!$X$5:$X$123,"Value For Money Council Services",'1. ALL DATA'!$R$5:$R$123,"Fully Achieved")</f>
        <v>30</v>
      </c>
      <c r="R28" s="301">
        <f>Q28/Q42</f>
        <v>0.50847457627118642</v>
      </c>
      <c r="S28" s="486">
        <f>R28+R29</f>
        <v>0.94915254237288127</v>
      </c>
      <c r="T28" s="301">
        <f>Q28/Q43</f>
        <v>0.52631578947368418</v>
      </c>
      <c r="U28" s="489">
        <f>T28+T29</f>
        <v>0.98245614035087714</v>
      </c>
      <c r="W28" s="339" t="s">
        <v>41</v>
      </c>
      <c r="X28" s="302">
        <f>COUNTIFS('1. ALL DATA'!$X$5:$X$123,"Value For Money Council Services",'1. ALL DATA'!$V$5:$V$123,"Fully Achieved")</f>
        <v>55</v>
      </c>
      <c r="Y28" s="396">
        <f>X28/$X$42</f>
        <v>0.93220338983050843</v>
      </c>
      <c r="Z28" s="486">
        <f>Y28+Y29</f>
        <v>0.96610169491525422</v>
      </c>
      <c r="AA28" s="301">
        <f>X28/$X$43</f>
        <v>0.93220338983050843</v>
      </c>
      <c r="AB28" s="489">
        <f>AA28+AA29</f>
        <v>0.96610169491525422</v>
      </c>
    </row>
    <row r="29" spans="2:30" ht="18.75" customHeight="1">
      <c r="B29" s="290" t="s">
        <v>42</v>
      </c>
      <c r="C29" s="300">
        <f>COUNTIFS('1. ALL DATA'!$X$5:$X$123,"Value For Money Council Services",'1. ALL DATA'!$H$5:$H$123,"On track to be achieved")</f>
        <v>30</v>
      </c>
      <c r="D29" s="301">
        <f>C29/C42</f>
        <v>0.50847457627118642</v>
      </c>
      <c r="E29" s="486"/>
      <c r="F29" s="301">
        <f>C29/C43</f>
        <v>0.69767441860465118</v>
      </c>
      <c r="G29" s="489"/>
      <c r="I29" s="334" t="s">
        <v>42</v>
      </c>
      <c r="J29" s="300">
        <f>COUNTIFS('1. ALL DATA'!$X$5:$X$123,"Value For Money Council Services",'1. ALL DATA'!$M$5:$M$123,"On track to be achieved")</f>
        <v>34</v>
      </c>
      <c r="K29" s="301">
        <f>J29/J42</f>
        <v>0.57627118644067798</v>
      </c>
      <c r="L29" s="486"/>
      <c r="M29" s="301">
        <f>J29/J43</f>
        <v>0.64150943396226412</v>
      </c>
      <c r="N29" s="489"/>
      <c r="P29" s="339" t="s">
        <v>42</v>
      </c>
      <c r="Q29" s="300">
        <f>COUNTIFS('1. ALL DATA'!$X$5:$X$123,"Value For Money Council Services",'1. ALL DATA'!$R$5:$R$123,"On track to be achieved")</f>
        <v>26</v>
      </c>
      <c r="R29" s="301">
        <f>Q29/Q42</f>
        <v>0.44067796610169491</v>
      </c>
      <c r="S29" s="486"/>
      <c r="T29" s="301">
        <f>Q29/Q43</f>
        <v>0.45614035087719296</v>
      </c>
      <c r="U29" s="489"/>
      <c r="W29" s="339" t="s">
        <v>83</v>
      </c>
      <c r="X29" s="307">
        <f>COUNTIFS('1. ALL DATA'!$X$5:$X$123,"Value For Money Council Services",'1. ALL DATA'!$V$5:$V$123,"Numerical Outturn Within 5% Tolerance")</f>
        <v>2</v>
      </c>
      <c r="Y29" s="396">
        <f>X29/$X$42</f>
        <v>3.3898305084745763E-2</v>
      </c>
      <c r="Z29" s="486"/>
      <c r="AA29" s="301">
        <f>X29/$X$43</f>
        <v>3.3898305084745763E-2</v>
      </c>
      <c r="AB29" s="489"/>
    </row>
    <row r="30" spans="2:30" s="64" customFormat="1" ht="6" customHeight="1">
      <c r="B30" s="53"/>
      <c r="C30" s="308"/>
      <c r="D30" s="294"/>
      <c r="E30" s="294"/>
      <c r="F30" s="294"/>
      <c r="G30" s="54"/>
      <c r="H30" s="1"/>
      <c r="I30" s="335"/>
      <c r="J30" s="308"/>
      <c r="K30" s="294"/>
      <c r="L30" s="294"/>
      <c r="M30" s="294"/>
      <c r="N30" s="54"/>
      <c r="O30" s="1"/>
      <c r="P30" s="340"/>
      <c r="Q30" s="308"/>
      <c r="R30" s="294"/>
      <c r="S30" s="294"/>
      <c r="T30" s="294"/>
      <c r="U30" s="54"/>
      <c r="V30" s="1"/>
      <c r="W30" s="347"/>
      <c r="X30" s="196"/>
      <c r="Y30" s="56"/>
      <c r="Z30" s="294"/>
      <c r="AA30" s="294"/>
      <c r="AB30" s="54"/>
    </row>
    <row r="31" spans="2:30" ht="21" customHeight="1">
      <c r="B31" s="484" t="s">
        <v>27</v>
      </c>
      <c r="C31" s="485">
        <f>COUNTIFS('1. ALL DATA'!$X$5:$X$123,"Value For Money Council Services",'1. ALL DATA'!$H$5:$H$123,"In danger of falling behind target")</f>
        <v>0</v>
      </c>
      <c r="D31" s="486">
        <f>C31/C42</f>
        <v>0</v>
      </c>
      <c r="E31" s="486">
        <f>D31</f>
        <v>0</v>
      </c>
      <c r="F31" s="486">
        <f>C31/C43</f>
        <v>0</v>
      </c>
      <c r="G31" s="487">
        <f>F31</f>
        <v>0</v>
      </c>
      <c r="I31" s="484" t="s">
        <v>27</v>
      </c>
      <c r="J31" s="485">
        <f>COUNTIFS('1. ALL DATA'!$X$5:$X$123,"Value For Money Council Services",'1. ALL DATA'!$M$5:$M$123,"In danger of falling behind target")</f>
        <v>0</v>
      </c>
      <c r="K31" s="486">
        <f>J31/J42</f>
        <v>0</v>
      </c>
      <c r="L31" s="486">
        <f>K31</f>
        <v>0</v>
      </c>
      <c r="M31" s="486">
        <f>J31/J43</f>
        <v>0</v>
      </c>
      <c r="N31" s="487">
        <f>M31</f>
        <v>0</v>
      </c>
      <c r="P31" s="484" t="s">
        <v>27</v>
      </c>
      <c r="Q31" s="485">
        <f>COUNTIFS('1. ALL DATA'!$X$5:$X$123,"Value For Money Council Services",'1. ALL DATA'!$R$5:$R$123,"In danger of falling behind target")</f>
        <v>1</v>
      </c>
      <c r="R31" s="486">
        <f>Q31/Q42</f>
        <v>1.6949152542372881E-2</v>
      </c>
      <c r="S31" s="486">
        <f>R31</f>
        <v>1.6949152542372881E-2</v>
      </c>
      <c r="T31" s="486">
        <f>Q31/Q43</f>
        <v>1.7543859649122806E-2</v>
      </c>
      <c r="U31" s="487">
        <f>T31</f>
        <v>1.7543859649122806E-2</v>
      </c>
      <c r="W31" s="341" t="s">
        <v>84</v>
      </c>
      <c r="X31" s="307">
        <f>COUNTIFS('1. ALL DATA'!$X$5:$X$123,"Value For Money Council Services",'1. ALL DATA'!$V$5:$V$123,"Numerical Outturn within 10% Tolerance")</f>
        <v>0</v>
      </c>
      <c r="Y31" s="396">
        <f>X31/$X$42</f>
        <v>0</v>
      </c>
      <c r="Z31" s="486">
        <f>SUM(Y31:Y33)</f>
        <v>1.6949152542372881E-2</v>
      </c>
      <c r="AA31" s="306">
        <f>X31/$X$43</f>
        <v>0</v>
      </c>
      <c r="AB31" s="487">
        <f>SUM(AA31:AA33)</f>
        <v>1.6949152542372881E-2</v>
      </c>
    </row>
    <row r="32" spans="2:30" ht="20.25" customHeight="1">
      <c r="B32" s="484"/>
      <c r="C32" s="485"/>
      <c r="D32" s="486"/>
      <c r="E32" s="486"/>
      <c r="F32" s="486"/>
      <c r="G32" s="487"/>
      <c r="I32" s="484"/>
      <c r="J32" s="485"/>
      <c r="K32" s="486"/>
      <c r="L32" s="486"/>
      <c r="M32" s="486"/>
      <c r="N32" s="487"/>
      <c r="P32" s="484"/>
      <c r="Q32" s="485"/>
      <c r="R32" s="486"/>
      <c r="S32" s="486"/>
      <c r="T32" s="486"/>
      <c r="U32" s="487"/>
      <c r="W32" s="341" t="s">
        <v>85</v>
      </c>
      <c r="X32" s="307">
        <f>COUNTIFS('1. ALL DATA'!$X$5:$X$123,"Value For Money Council Services",'1. ALL DATA'!$V$5:$V$123,"Target Partially Met")</f>
        <v>1</v>
      </c>
      <c r="Y32" s="396">
        <f>X32/$X$42</f>
        <v>1.6949152542372881E-2</v>
      </c>
      <c r="Z32" s="486"/>
      <c r="AA32" s="306">
        <f>X32/$X$43</f>
        <v>1.6949152542372881E-2</v>
      </c>
      <c r="AB32" s="487"/>
    </row>
    <row r="33" spans="2:28" ht="18.75" customHeight="1">
      <c r="B33" s="484"/>
      <c r="C33" s="485"/>
      <c r="D33" s="486"/>
      <c r="E33" s="486"/>
      <c r="F33" s="486"/>
      <c r="G33" s="487"/>
      <c r="I33" s="484"/>
      <c r="J33" s="485"/>
      <c r="K33" s="486"/>
      <c r="L33" s="486"/>
      <c r="M33" s="486"/>
      <c r="N33" s="487"/>
      <c r="P33" s="484"/>
      <c r="Q33" s="485"/>
      <c r="R33" s="486"/>
      <c r="S33" s="486"/>
      <c r="T33" s="486"/>
      <c r="U33" s="487"/>
      <c r="W33" s="341" t="s">
        <v>87</v>
      </c>
      <c r="X33" s="307">
        <f>COUNTIFS('1. ALL DATA'!$X$5:$X$123,"Value For Money Council Services",'1. ALL DATA'!$V$5:$V$123,"Completion Date Within Reasonable Tolerance")</f>
        <v>0</v>
      </c>
      <c r="Y33" s="396">
        <f>X33/$X$42</f>
        <v>0</v>
      </c>
      <c r="Z33" s="486"/>
      <c r="AA33" s="306">
        <f>X33/$X$43</f>
        <v>0</v>
      </c>
      <c r="AB33" s="487"/>
    </row>
    <row r="34" spans="2:28" s="64" customFormat="1" ht="6" customHeight="1">
      <c r="B34" s="184"/>
      <c r="C34" s="196"/>
      <c r="D34" s="294"/>
      <c r="E34" s="294"/>
      <c r="F34" s="294"/>
      <c r="G34" s="186"/>
      <c r="H34" s="1"/>
      <c r="I34" s="337"/>
      <c r="J34" s="196"/>
      <c r="K34" s="294"/>
      <c r="L34" s="294"/>
      <c r="M34" s="294"/>
      <c r="N34" s="186"/>
      <c r="O34" s="1"/>
      <c r="P34" s="342"/>
      <c r="Q34" s="196"/>
      <c r="R34" s="294"/>
      <c r="S34" s="294"/>
      <c r="T34" s="294"/>
      <c r="U34" s="186"/>
      <c r="V34" s="1"/>
      <c r="W34" s="347"/>
      <c r="X34" s="196"/>
      <c r="Y34" s="212"/>
      <c r="Z34" s="294"/>
      <c r="AA34" s="294"/>
      <c r="AB34" s="186"/>
    </row>
    <row r="35" spans="2:28" ht="20.25" customHeight="1">
      <c r="B35" s="383" t="s">
        <v>43</v>
      </c>
      <c r="C35" s="300">
        <f>COUNTIFS('1. ALL DATA'!$X$5:$X$123,"Value For Money Council Services",'1. ALL DATA'!$H$5:$H$123,"Completed behind schedule")</f>
        <v>0</v>
      </c>
      <c r="D35" s="301">
        <f>C35/C42</f>
        <v>0</v>
      </c>
      <c r="E35" s="486">
        <f>D35+D36</f>
        <v>0</v>
      </c>
      <c r="F35" s="301">
        <f>C35/C43</f>
        <v>0</v>
      </c>
      <c r="G35" s="488">
        <f>F35+F36</f>
        <v>0</v>
      </c>
      <c r="I35" s="384" t="s">
        <v>43</v>
      </c>
      <c r="J35" s="300">
        <f>COUNTIFS('1. ALL DATA'!$X$5:$X$123,"Value For Money Council Services",'1. ALL DATA'!$M$5:$M$123,"Completed behind schedule")</f>
        <v>0</v>
      </c>
      <c r="K35" s="301">
        <f>J35/J42</f>
        <v>0</v>
      </c>
      <c r="L35" s="486">
        <f>K35+K36</f>
        <v>0</v>
      </c>
      <c r="M35" s="301">
        <f>J35/J43</f>
        <v>0</v>
      </c>
      <c r="N35" s="488">
        <f>M35+M36</f>
        <v>0</v>
      </c>
      <c r="P35" s="385" t="s">
        <v>43</v>
      </c>
      <c r="Q35" s="300">
        <f>COUNTIFS('1. ALL DATA'!$X$5:$X$123,"Value For Money Council Services",'1. ALL DATA'!$R$5:$R$123,"Completed behind schedule")</f>
        <v>0</v>
      </c>
      <c r="R35" s="301">
        <f>Q35/Q42</f>
        <v>0</v>
      </c>
      <c r="S35" s="486">
        <f>R35+R36</f>
        <v>0</v>
      </c>
      <c r="T35" s="301">
        <f>Q35/Q43</f>
        <v>0</v>
      </c>
      <c r="U35" s="488">
        <f>T35+T36</f>
        <v>0</v>
      </c>
      <c r="W35" s="385" t="s">
        <v>86</v>
      </c>
      <c r="X35" s="307">
        <f>COUNTIFS('1. ALL DATA'!$X$5:$X$123,"Value For Money Council Services",'1. ALL DATA'!$V$5:$V$123,"Completed Significantly After Target Deadline")</f>
        <v>0</v>
      </c>
      <c r="Y35" s="301">
        <f>X35/$X$42</f>
        <v>0</v>
      </c>
      <c r="Z35" s="486">
        <f>Y35+Y36</f>
        <v>1.6949152542372881E-2</v>
      </c>
      <c r="AA35" s="301">
        <f>X35/X43</f>
        <v>0</v>
      </c>
      <c r="AB35" s="488">
        <f>AA35+AA36</f>
        <v>1.6949152542372881E-2</v>
      </c>
    </row>
    <row r="36" spans="2:28" ht="20.25" customHeight="1">
      <c r="B36" s="383" t="s">
        <v>28</v>
      </c>
      <c r="C36" s="300">
        <f>COUNTIFS('1. ALL DATA'!$X$5:$X$123,"Value For Money Council Services",'1. ALL DATA'!$H$5:$H$123,"Off target")</f>
        <v>0</v>
      </c>
      <c r="D36" s="301">
        <f>C36/C42</f>
        <v>0</v>
      </c>
      <c r="E36" s="486"/>
      <c r="F36" s="301">
        <f>C36/C43</f>
        <v>0</v>
      </c>
      <c r="G36" s="488"/>
      <c r="I36" s="384" t="s">
        <v>28</v>
      </c>
      <c r="J36" s="300">
        <f>COUNTIFS('1. ALL DATA'!$X$5:$X$123,"Value For Money Council Services",'1. ALL DATA'!$M$5:$M$123,"Off target")</f>
        <v>0</v>
      </c>
      <c r="K36" s="301">
        <f>J36/J42</f>
        <v>0</v>
      </c>
      <c r="L36" s="486"/>
      <c r="M36" s="301">
        <f>J36/J43</f>
        <v>0</v>
      </c>
      <c r="N36" s="488"/>
      <c r="P36" s="385" t="s">
        <v>28</v>
      </c>
      <c r="Q36" s="300">
        <f>COUNTIFS('1. ALL DATA'!$X$5:$X$123,"Value For Money Council Services",'1. ALL DATA'!$R$5:$R$123,"Off target")</f>
        <v>0</v>
      </c>
      <c r="R36" s="301">
        <f>Q36/Q42</f>
        <v>0</v>
      </c>
      <c r="S36" s="486"/>
      <c r="T36" s="301">
        <f>Q36/Q43</f>
        <v>0</v>
      </c>
      <c r="U36" s="488"/>
      <c r="W36" s="385" t="s">
        <v>28</v>
      </c>
      <c r="X36" s="307">
        <f>COUNTIFS('1. ALL DATA'!$X$5:$X$123,"Value For Money Council Services",'1. ALL DATA'!$V$5:$V$123,"Off Target")</f>
        <v>1</v>
      </c>
      <c r="Y36" s="301">
        <f>X36/$X$42</f>
        <v>1.6949152542372881E-2</v>
      </c>
      <c r="Z36" s="486"/>
      <c r="AA36" s="301">
        <f>X36/X43</f>
        <v>1.6949152542372881E-2</v>
      </c>
      <c r="AB36" s="488"/>
    </row>
    <row r="37" spans="2:28" s="64" customFormat="1" ht="6.75" customHeight="1">
      <c r="B37" s="184"/>
      <c r="C37" s="308"/>
      <c r="D37" s="294"/>
      <c r="E37" s="294"/>
      <c r="F37" s="294"/>
      <c r="G37" s="190"/>
      <c r="H37" s="1"/>
      <c r="I37" s="337"/>
      <c r="J37" s="308"/>
      <c r="K37" s="294"/>
      <c r="L37" s="294"/>
      <c r="M37" s="294"/>
      <c r="N37" s="190"/>
      <c r="O37" s="1"/>
      <c r="P37" s="196"/>
      <c r="Q37" s="308"/>
      <c r="R37" s="294"/>
      <c r="S37" s="294"/>
      <c r="T37" s="294"/>
      <c r="U37" s="190"/>
      <c r="V37" s="1"/>
      <c r="W37" s="309"/>
      <c r="X37" s="309"/>
      <c r="Y37" s="310"/>
      <c r="Z37" s="310"/>
      <c r="AA37" s="311"/>
      <c r="AB37" s="254"/>
    </row>
    <row r="38" spans="2:28" ht="15" customHeight="1">
      <c r="B38" s="48" t="s">
        <v>2</v>
      </c>
      <c r="C38" s="312">
        <f>COUNTIFS('1. ALL DATA'!$X$5:$X$123,"Value For Money Council Services",'1. ALL DATA'!$H$5:$H$123,"Not yet due")</f>
        <v>16</v>
      </c>
      <c r="D38" s="295">
        <f>C38/C42</f>
        <v>0.2711864406779661</v>
      </c>
      <c r="E38" s="295">
        <f>D38</f>
        <v>0.2711864406779661</v>
      </c>
      <c r="F38" s="51"/>
      <c r="G38" s="47"/>
      <c r="I38" s="327" t="s">
        <v>2</v>
      </c>
      <c r="J38" s="312">
        <f>COUNTIFS('1. ALL DATA'!$X$5:$X$123,"Value For Money Council Services",'1. ALL DATA'!$M$5:$M$123,"Not yet due")</f>
        <v>6</v>
      </c>
      <c r="K38" s="295">
        <f>J38/J42</f>
        <v>0.10169491525423729</v>
      </c>
      <c r="L38" s="295">
        <f>K38</f>
        <v>0.10169491525423729</v>
      </c>
      <c r="M38" s="51"/>
      <c r="N38" s="47"/>
      <c r="P38" s="327" t="s">
        <v>2</v>
      </c>
      <c r="Q38" s="312">
        <f>COUNTIFS('1. ALL DATA'!$X$5:$X$123,"Value For Money Council Services",'1. ALL DATA'!$R$5:$R$123,"Not yet due")</f>
        <v>2</v>
      </c>
      <c r="R38" s="295">
        <f>Q38/Q42</f>
        <v>3.3898305084745763E-2</v>
      </c>
      <c r="S38" s="295">
        <f>R38</f>
        <v>3.3898305084745763E-2</v>
      </c>
      <c r="T38" s="51"/>
      <c r="U38" s="99"/>
      <c r="W38" s="331" t="s">
        <v>2</v>
      </c>
      <c r="X38" s="307">
        <f>COUNTIFS('1. ALL DATA'!$X$5:$X$123,"Value For Money Council Services",'1. ALL DATA'!$V$5:$V$123,"not yet due")</f>
        <v>0</v>
      </c>
      <c r="Y38" s="295">
        <f>X38/$X$42</f>
        <v>0</v>
      </c>
      <c r="Z38" s="295">
        <f>Y38</f>
        <v>0</v>
      </c>
      <c r="AA38" s="51"/>
      <c r="AB38" s="256"/>
    </row>
    <row r="39" spans="2:28" ht="15" customHeight="1">
      <c r="B39" s="48" t="s">
        <v>47</v>
      </c>
      <c r="C39" s="312">
        <f>COUNTIFS('1. ALL DATA'!$X$5:$X$123,"Value For Money Council Services",'1. ALL DATA'!$H$5:$H$123,"Update not provided")</f>
        <v>0</v>
      </c>
      <c r="D39" s="295">
        <f>C39/C42</f>
        <v>0</v>
      </c>
      <c r="E39" s="295">
        <f>D39</f>
        <v>0</v>
      </c>
      <c r="F39" s="51"/>
      <c r="G39" s="104"/>
      <c r="I39" s="327" t="s">
        <v>47</v>
      </c>
      <c r="J39" s="312">
        <f>COUNTIFS('1. ALL DATA'!$X$5:$X$123,"Value For Money Council Services",'1. ALL DATA'!$M$5:$M$123,"Update not provided")</f>
        <v>0</v>
      </c>
      <c r="K39" s="295">
        <f>J39/J42</f>
        <v>0</v>
      </c>
      <c r="L39" s="295">
        <f>K39</f>
        <v>0</v>
      </c>
      <c r="M39" s="51"/>
      <c r="N39" s="104"/>
      <c r="P39" s="327" t="s">
        <v>47</v>
      </c>
      <c r="Q39" s="312">
        <f>COUNTIFS('1. ALL DATA'!$X$5:$X$123,"Value For Money Council Services",'1. ALL DATA'!$R$5:$R$123,"Update not provided")</f>
        <v>0</v>
      </c>
      <c r="R39" s="295">
        <f>Q39/Q42</f>
        <v>0</v>
      </c>
      <c r="S39" s="295">
        <f>R39</f>
        <v>0</v>
      </c>
      <c r="T39" s="51"/>
      <c r="U39" s="100"/>
      <c r="W39" s="332" t="s">
        <v>47</v>
      </c>
      <c r="X39" s="307">
        <f>COUNTIFS('1. ALL DATA'!$X$5:$X$123,"Value For Money Council Services",'1. ALL DATA'!$V$5:$V$123,"update not provided")</f>
        <v>0</v>
      </c>
      <c r="Y39" s="295">
        <f>X39/$X$42</f>
        <v>0</v>
      </c>
      <c r="Z39" s="295">
        <f>Y39</f>
        <v>0</v>
      </c>
      <c r="AA39" s="51"/>
    </row>
    <row r="40" spans="2:28" ht="15.75" customHeight="1">
      <c r="B40" s="49" t="s">
        <v>23</v>
      </c>
      <c r="C40" s="312">
        <f>COUNTIFS('1. ALL DATA'!$X$5:$X$123,"Value For Money Council Services",'1. ALL DATA'!$H$5:$H$123,"Deferred")</f>
        <v>0</v>
      </c>
      <c r="D40" s="296">
        <f>C40/C42</f>
        <v>0</v>
      </c>
      <c r="E40" s="296">
        <f>D40</f>
        <v>0</v>
      </c>
      <c r="F40" s="46"/>
      <c r="G40" s="47"/>
      <c r="I40" s="328" t="s">
        <v>23</v>
      </c>
      <c r="J40" s="312">
        <f>COUNTIFS('1. ALL DATA'!$X$5:$X$123,"Value For Money Council Services",'1. ALL DATA'!$M$5:$M$123,"Deferred")</f>
        <v>0</v>
      </c>
      <c r="K40" s="296">
        <f>J40/J42</f>
        <v>0</v>
      </c>
      <c r="L40" s="296">
        <f>K40</f>
        <v>0</v>
      </c>
      <c r="M40" s="46"/>
      <c r="N40" s="47"/>
      <c r="P40" s="328" t="s">
        <v>23</v>
      </c>
      <c r="Q40" s="312">
        <f>COUNTIFS('1. ALL DATA'!$X$5:$X$123,"Value For Money Council Services",'1. ALL DATA'!$R$5:$R$123,"Deferred")</f>
        <v>0</v>
      </c>
      <c r="R40" s="296">
        <f>Q40/Q42</f>
        <v>0</v>
      </c>
      <c r="S40" s="296">
        <f>R40</f>
        <v>0</v>
      </c>
      <c r="T40" s="46"/>
      <c r="U40" s="99"/>
      <c r="W40" s="328" t="s">
        <v>23</v>
      </c>
      <c r="X40" s="307">
        <f>COUNTIFS('1. ALL DATA'!$X$5:$X$123,"Value For Money Council Services",'1. ALL DATA'!$V$5:$V$123,"Deferred")</f>
        <v>0</v>
      </c>
      <c r="Y40" s="296">
        <f>X40/$X$42</f>
        <v>0</v>
      </c>
      <c r="Z40" s="296">
        <f>Y40</f>
        <v>0</v>
      </c>
      <c r="AA40" s="46"/>
      <c r="AB40" s="256"/>
    </row>
    <row r="41" spans="2:28" ht="15.75" customHeight="1">
      <c r="B41" s="49" t="s">
        <v>29</v>
      </c>
      <c r="C41" s="312">
        <f>COUNTIFS('1. ALL DATA'!$X$5:$X$123,"Value For Money Council Services",'1. ALL DATA'!$H$5:$H$123,"Deleted")</f>
        <v>0</v>
      </c>
      <c r="D41" s="296">
        <f>C41/C42</f>
        <v>0</v>
      </c>
      <c r="E41" s="296">
        <f>D41</f>
        <v>0</v>
      </c>
      <c r="F41" s="46"/>
      <c r="G41" s="257" t="s">
        <v>63</v>
      </c>
      <c r="I41" s="328" t="s">
        <v>29</v>
      </c>
      <c r="J41" s="312">
        <f>COUNTIFS('1. ALL DATA'!$X$5:$X$123,"Value For Money Council Services",'1. ALL DATA'!$M$5:$M$123,"Deleted")</f>
        <v>0</v>
      </c>
      <c r="K41" s="296">
        <f>J41/J42</f>
        <v>0</v>
      </c>
      <c r="L41" s="296">
        <f>K41</f>
        <v>0</v>
      </c>
      <c r="M41" s="46"/>
      <c r="N41" s="257" t="s">
        <v>63</v>
      </c>
      <c r="P41" s="328" t="s">
        <v>29</v>
      </c>
      <c r="Q41" s="312">
        <f>COUNTIFS('1. ALL DATA'!$X$5:$X$123,"Value For Money Council Services",'1. ALL DATA'!$R$5:$R$123,"Deleted")</f>
        <v>0</v>
      </c>
      <c r="R41" s="296">
        <f>Q41/Q42</f>
        <v>0</v>
      </c>
      <c r="S41" s="296">
        <f>R41</f>
        <v>0</v>
      </c>
      <c r="T41" s="46"/>
      <c r="U41" s="257" t="s">
        <v>63</v>
      </c>
      <c r="W41" s="328" t="s">
        <v>29</v>
      </c>
      <c r="X41" s="307">
        <f>COUNTIFS('1. ALL DATA'!$X$5:$X$123,"Value For Money Council Services",'1. ALL DATA'!$V$5:$V$123,"Deleted")</f>
        <v>0</v>
      </c>
      <c r="Y41" s="296">
        <f>X41/$X$42</f>
        <v>0</v>
      </c>
      <c r="Z41" s="296">
        <f>Y41</f>
        <v>0</v>
      </c>
      <c r="AA41" s="46"/>
      <c r="AB41" s="257" t="s">
        <v>63</v>
      </c>
    </row>
    <row r="42" spans="2:28" ht="15.75" customHeight="1">
      <c r="B42" s="50" t="s">
        <v>31</v>
      </c>
      <c r="C42" s="314">
        <f>SUM(C28:C41)</f>
        <v>59</v>
      </c>
      <c r="D42" s="46"/>
      <c r="E42" s="46"/>
      <c r="F42" s="47"/>
      <c r="G42" s="47"/>
      <c r="I42" s="329" t="s">
        <v>31</v>
      </c>
      <c r="J42" s="314">
        <f>SUM(J28:J41)</f>
        <v>59</v>
      </c>
      <c r="K42" s="46"/>
      <c r="L42" s="46"/>
      <c r="M42" s="47"/>
      <c r="N42" s="47"/>
      <c r="P42" s="329" t="s">
        <v>31</v>
      </c>
      <c r="Q42" s="314">
        <f>SUM(Q28:Q41)</f>
        <v>59</v>
      </c>
      <c r="R42" s="46"/>
      <c r="S42" s="46"/>
      <c r="T42" s="47"/>
      <c r="U42" s="99"/>
      <c r="W42" s="329" t="s">
        <v>31</v>
      </c>
      <c r="X42" s="315">
        <f>SUM(X28:X41)</f>
        <v>59</v>
      </c>
      <c r="Y42" s="46"/>
      <c r="Z42" s="46"/>
      <c r="AA42" s="47"/>
      <c r="AB42" s="256"/>
    </row>
    <row r="43" spans="2:28" ht="15.75" customHeight="1">
      <c r="B43" s="50" t="s">
        <v>32</v>
      </c>
      <c r="C43" s="314">
        <f>C42-C41-C40-C39-C38</f>
        <v>43</v>
      </c>
      <c r="D43" s="47"/>
      <c r="E43" s="47"/>
      <c r="F43" s="47"/>
      <c r="G43" s="47"/>
      <c r="I43" s="329" t="s">
        <v>32</v>
      </c>
      <c r="J43" s="314">
        <f>J42-J41-J40-J39-J38</f>
        <v>53</v>
      </c>
      <c r="K43" s="47"/>
      <c r="L43" s="47"/>
      <c r="M43" s="47"/>
      <c r="N43" s="47"/>
      <c r="P43" s="329" t="s">
        <v>32</v>
      </c>
      <c r="Q43" s="314">
        <f>Q42-Q41-Q40-Q39-Q38</f>
        <v>57</v>
      </c>
      <c r="R43" s="47"/>
      <c r="S43" s="47"/>
      <c r="T43" s="47"/>
      <c r="U43" s="99"/>
      <c r="W43" s="329" t="s">
        <v>32</v>
      </c>
      <c r="X43" s="315">
        <f>X42-X41-X40-X39-X38</f>
        <v>59</v>
      </c>
      <c r="Y43" s="47"/>
      <c r="Z43" s="47"/>
      <c r="AA43" s="47"/>
      <c r="AB43" s="256"/>
    </row>
    <row r="44" spans="2:28" ht="15.75" customHeight="1">
      <c r="P44" s="330"/>
      <c r="W44" s="333"/>
      <c r="X44" s="1"/>
      <c r="Y44" s="1"/>
      <c r="Z44" s="1"/>
      <c r="AA44" s="47"/>
      <c r="AB44" s="256"/>
    </row>
    <row r="45" spans="2:28" ht="15.75" customHeight="1"/>
    <row r="46" spans="2:28" s="64" customFormat="1" ht="15.75" customHeight="1">
      <c r="B46" s="66"/>
      <c r="C46" s="1"/>
      <c r="D46" s="1"/>
      <c r="E46" s="1"/>
      <c r="F46" s="47"/>
      <c r="G46" s="1"/>
      <c r="H46" s="1"/>
      <c r="I46" s="317"/>
      <c r="J46" s="1"/>
      <c r="K46" s="1"/>
      <c r="L46" s="1"/>
      <c r="M46" s="47"/>
      <c r="N46" s="1"/>
      <c r="O46" s="1"/>
      <c r="P46" s="317"/>
      <c r="Q46" s="1"/>
      <c r="R46" s="1"/>
      <c r="S46" s="1"/>
      <c r="T46" s="47"/>
      <c r="U46" s="96"/>
      <c r="V46" s="1"/>
      <c r="W46" s="1"/>
      <c r="X46" s="1"/>
      <c r="Y46" s="1"/>
      <c r="Z46" s="1"/>
      <c r="AA46" s="1"/>
      <c r="AB46" s="256"/>
    </row>
    <row r="47" spans="2:28" ht="15.75" customHeight="1">
      <c r="B47" s="152" t="s">
        <v>232</v>
      </c>
      <c r="C47" s="86"/>
      <c r="D47" s="86"/>
      <c r="E47" s="86"/>
      <c r="F47" s="83"/>
      <c r="G47" s="86"/>
      <c r="I47" s="338" t="s">
        <v>232</v>
      </c>
      <c r="J47" s="200"/>
      <c r="K47" s="200"/>
      <c r="L47" s="200"/>
      <c r="M47" s="194"/>
      <c r="N47" s="201"/>
      <c r="P47" s="343" t="s">
        <v>232</v>
      </c>
      <c r="Q47" s="86"/>
      <c r="R47" s="86"/>
      <c r="S47" s="86"/>
      <c r="T47" s="83"/>
      <c r="U47" s="101"/>
      <c r="W47" s="343" t="s">
        <v>232</v>
      </c>
      <c r="X47" s="83"/>
      <c r="Y47" s="83"/>
      <c r="Z47" s="83"/>
      <c r="AA47" s="83"/>
      <c r="AB47" s="251"/>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2" t="s">
        <v>50</v>
      </c>
    </row>
    <row r="49" spans="2:32" s="62" customFormat="1" ht="7.5" customHeight="1">
      <c r="B49" s="53"/>
      <c r="C49" s="56"/>
      <c r="D49" s="56"/>
      <c r="E49" s="56"/>
      <c r="F49" s="56"/>
      <c r="G49" s="56"/>
      <c r="H49" s="304"/>
      <c r="I49" s="56"/>
      <c r="J49" s="56"/>
      <c r="K49" s="56"/>
      <c r="L49" s="56"/>
      <c r="M49" s="56"/>
      <c r="N49" s="56"/>
      <c r="O49" s="304"/>
      <c r="P49" s="56"/>
      <c r="Q49" s="56"/>
      <c r="R49" s="56"/>
      <c r="S49" s="56"/>
      <c r="T49" s="56"/>
      <c r="U49" s="94"/>
      <c r="V49" s="304"/>
      <c r="W49" s="56"/>
      <c r="X49" s="56"/>
      <c r="Y49" s="56"/>
      <c r="Z49" s="56"/>
      <c r="AA49" s="56"/>
      <c r="AB49" s="258"/>
      <c r="AD49" s="64"/>
      <c r="AE49" s="64"/>
      <c r="AF49" s="64"/>
    </row>
    <row r="50" spans="2:32" ht="18.75" customHeight="1">
      <c r="B50" s="290" t="s">
        <v>46</v>
      </c>
      <c r="C50" s="300">
        <f>COUNTIFS('1. ALL DATA'!$X$5:$X$123,"PROMOTING LOCAL ECONOMIC GROWTH",'1. ALL DATA'!$H$5:$H$123,"Fully Achieved")</f>
        <v>4</v>
      </c>
      <c r="D50" s="301">
        <f>C50/C64</f>
        <v>0.18181818181818182</v>
      </c>
      <c r="E50" s="486">
        <f>D50+D51</f>
        <v>0.72727272727272729</v>
      </c>
      <c r="F50" s="301">
        <f>C50/C65</f>
        <v>0.25</v>
      </c>
      <c r="G50" s="489">
        <f>F50+F51</f>
        <v>1</v>
      </c>
      <c r="I50" s="334" t="s">
        <v>46</v>
      </c>
      <c r="J50" s="300">
        <f>COUNTIFS('1. ALL DATA'!$X$5:$X$123,"PROMOTING LOCAL ECONOMIC GROWTH",'1. ALL DATA'!$M$5:$M$123,"Fully Achieved")</f>
        <v>7</v>
      </c>
      <c r="K50" s="301">
        <f>J50/J64</f>
        <v>0.31818181818181818</v>
      </c>
      <c r="L50" s="486">
        <f>K50+K51</f>
        <v>0.81818181818181812</v>
      </c>
      <c r="M50" s="301">
        <f>J50/J65</f>
        <v>0.3888888888888889</v>
      </c>
      <c r="N50" s="489">
        <f>M50+M51</f>
        <v>1</v>
      </c>
      <c r="P50" s="339" t="s">
        <v>46</v>
      </c>
      <c r="Q50" s="300">
        <f>COUNTIFS('1. ALL DATA'!$X$5:$X$123,"PROMOTING LOCAL ECONOMIC GROWTH",'1. ALL DATA'!$R$5:$R$123,"Fully Achieved")</f>
        <v>9</v>
      </c>
      <c r="R50" s="301">
        <f>Q50/Q64</f>
        <v>0.40909090909090912</v>
      </c>
      <c r="S50" s="486">
        <f>R50+R51</f>
        <v>0.81818181818181823</v>
      </c>
      <c r="T50" s="301">
        <f>Q50/Q65</f>
        <v>0.47368421052631576</v>
      </c>
      <c r="U50" s="489">
        <f>T50+T51</f>
        <v>0.94736842105263153</v>
      </c>
      <c r="W50" s="334" t="s">
        <v>41</v>
      </c>
      <c r="X50" s="302">
        <f>COUNTIFS('1. ALL DATA'!$X$5:$X$123,"PROMOTING LOCAL ECONOMIC GROWTH",'1. ALL DATA'!$V$5:$V$123,"Fully Achieved")</f>
        <v>19</v>
      </c>
      <c r="Y50" s="301">
        <f>X50/$X$64</f>
        <v>0.86363636363636365</v>
      </c>
      <c r="Z50" s="486">
        <f>Y50+Y51</f>
        <v>0.86363636363636365</v>
      </c>
      <c r="AA50" s="301">
        <f>X50/$X$65</f>
        <v>0.95</v>
      </c>
      <c r="AB50" s="489">
        <f>AA50+AA51</f>
        <v>0.95</v>
      </c>
    </row>
    <row r="51" spans="2:32" ht="18.75" customHeight="1">
      <c r="B51" s="290" t="s">
        <v>42</v>
      </c>
      <c r="C51" s="300">
        <f>COUNTIFS('1. ALL DATA'!$X$5:$X$123,"PROMOTING LOCAL ECONOMIC GROWTH",'1. ALL DATA'!$H$5:$H$123,"On track to be achieved")</f>
        <v>12</v>
      </c>
      <c r="D51" s="301">
        <f>C51/C64</f>
        <v>0.54545454545454541</v>
      </c>
      <c r="E51" s="486"/>
      <c r="F51" s="301">
        <f>C51/C65</f>
        <v>0.75</v>
      </c>
      <c r="G51" s="489"/>
      <c r="I51" s="334" t="s">
        <v>42</v>
      </c>
      <c r="J51" s="300">
        <f>COUNTIFS('1. ALL DATA'!$X$5:$X$123,"PROMOTING LOCAL ECONOMIC GROWTH",'1. ALL DATA'!$M$5:$M$123,"On track to be achieved")</f>
        <v>11</v>
      </c>
      <c r="K51" s="301">
        <f>J51/J64</f>
        <v>0.5</v>
      </c>
      <c r="L51" s="486"/>
      <c r="M51" s="301">
        <f>J51/J65</f>
        <v>0.61111111111111116</v>
      </c>
      <c r="N51" s="489"/>
      <c r="P51" s="339" t="s">
        <v>42</v>
      </c>
      <c r="Q51" s="300">
        <f>COUNTIFS('1. ALL DATA'!$X$5:$X$123,"PROMOTING LOCAL ECONOMIC GROWTH",'1. ALL DATA'!$R$5:$R$123,"On track to be achieved")</f>
        <v>9</v>
      </c>
      <c r="R51" s="301">
        <f>Q51/Q64</f>
        <v>0.40909090909090912</v>
      </c>
      <c r="S51" s="486"/>
      <c r="T51" s="301">
        <f>Q51/Q65</f>
        <v>0.47368421052631576</v>
      </c>
      <c r="U51" s="489"/>
      <c r="W51" s="334" t="s">
        <v>83</v>
      </c>
      <c r="X51" s="302">
        <f>COUNTIFS('1. ALL DATA'!$X$5:$X$123,"PROMOTING LOCAL ECONOMIC GROWTH",'1. ALL DATA'!$V$5:$V$123,"Numerical Outturn Within 5% Tolerance")</f>
        <v>0</v>
      </c>
      <c r="Y51" s="301">
        <f>X51/$X$64</f>
        <v>0</v>
      </c>
      <c r="Z51" s="486"/>
      <c r="AA51" s="301">
        <f>X51/$X$65</f>
        <v>0</v>
      </c>
      <c r="AB51" s="489"/>
    </row>
    <row r="52" spans="2:32" s="62" customFormat="1" ht="6.75" customHeight="1">
      <c r="B52" s="53"/>
      <c r="C52" s="303"/>
      <c r="D52" s="212"/>
      <c r="E52" s="212"/>
      <c r="F52" s="212"/>
      <c r="G52" s="54"/>
      <c r="H52" s="304"/>
      <c r="I52" s="335"/>
      <c r="J52" s="303"/>
      <c r="K52" s="212"/>
      <c r="L52" s="212"/>
      <c r="M52" s="212"/>
      <c r="N52" s="54"/>
      <c r="O52" s="304"/>
      <c r="P52" s="340"/>
      <c r="Q52" s="303"/>
      <c r="R52" s="212"/>
      <c r="S52" s="212"/>
      <c r="T52" s="212"/>
      <c r="U52" s="54"/>
      <c r="V52" s="304"/>
      <c r="W52" s="347"/>
      <c r="X52" s="56"/>
      <c r="Y52" s="212"/>
      <c r="Z52" s="212"/>
      <c r="AA52" s="212"/>
      <c r="AB52" s="54"/>
      <c r="AD52" s="64"/>
      <c r="AE52" s="64"/>
      <c r="AF52" s="64"/>
    </row>
    <row r="53" spans="2:32" ht="19.5" customHeight="1">
      <c r="B53" s="484" t="s">
        <v>27</v>
      </c>
      <c r="C53" s="485">
        <f>COUNTIFS('1. ALL DATA'!$X$5:$X$123,"PROMOTING LOCAL ECONOMIC GROWTH",'1. ALL DATA'!$H$5:$H$123,"In danger of falling behind target")</f>
        <v>0</v>
      </c>
      <c r="D53" s="486">
        <f>C53/C64</f>
        <v>0</v>
      </c>
      <c r="E53" s="486">
        <f>D53</f>
        <v>0</v>
      </c>
      <c r="F53" s="486">
        <f>C53/C65</f>
        <v>0</v>
      </c>
      <c r="G53" s="487">
        <f>F53</f>
        <v>0</v>
      </c>
      <c r="I53" s="484" t="s">
        <v>27</v>
      </c>
      <c r="J53" s="485">
        <f>COUNTIFS('1. ALL DATA'!$X$5:$X$123,"PROMOTING LOCAL ECONOMIC GROWTH",'1. ALL DATA'!$M$5:$M$123,"In danger of falling behind target")</f>
        <v>0</v>
      </c>
      <c r="K53" s="486">
        <f>J53/J64</f>
        <v>0</v>
      </c>
      <c r="L53" s="486">
        <f>K53</f>
        <v>0</v>
      </c>
      <c r="M53" s="486">
        <f>J53/J65</f>
        <v>0</v>
      </c>
      <c r="N53" s="487">
        <f>M53</f>
        <v>0</v>
      </c>
      <c r="P53" s="484" t="s">
        <v>27</v>
      </c>
      <c r="Q53" s="485">
        <f>COUNTIFS('1. ALL DATA'!$X$5:$X$123,"PROMOTING LOCAL ECONOMIC GROWTH",'1. ALL DATA'!$R$5:$R$123,"In danger of falling behind target")</f>
        <v>1</v>
      </c>
      <c r="R53" s="486">
        <f>Q53/Q64</f>
        <v>4.5454545454545456E-2</v>
      </c>
      <c r="S53" s="486">
        <f>R53</f>
        <v>4.5454545454545456E-2</v>
      </c>
      <c r="T53" s="486">
        <f>Q53/Q65</f>
        <v>5.2631578947368418E-2</v>
      </c>
      <c r="U53" s="487">
        <f>T53</f>
        <v>5.2631578947368418E-2</v>
      </c>
      <c r="W53" s="336" t="s">
        <v>84</v>
      </c>
      <c r="X53" s="302">
        <f>COUNTIFS('1. ALL DATA'!$X$5:$X$123,"PROMOTING LOCAL ECONOMIC GROWTH",'1. ALL DATA'!$V$5:$V$123,"Numerical Outturn Within 10% Tolerance")</f>
        <v>0</v>
      </c>
      <c r="Y53" s="301">
        <f>X53/$X$64</f>
        <v>0</v>
      </c>
      <c r="Z53" s="490">
        <f>SUM(Y53:Y55)</f>
        <v>0</v>
      </c>
      <c r="AA53" s="306">
        <f>X53/$X$65</f>
        <v>0</v>
      </c>
      <c r="AB53" s="487">
        <f>SUM(AA53:AA55)</f>
        <v>0</v>
      </c>
    </row>
    <row r="54" spans="2:32" ht="19.5" customHeight="1">
      <c r="B54" s="484"/>
      <c r="C54" s="485"/>
      <c r="D54" s="486"/>
      <c r="E54" s="486"/>
      <c r="F54" s="486"/>
      <c r="G54" s="487"/>
      <c r="I54" s="484"/>
      <c r="J54" s="485"/>
      <c r="K54" s="486"/>
      <c r="L54" s="486"/>
      <c r="M54" s="486"/>
      <c r="N54" s="487"/>
      <c r="P54" s="484"/>
      <c r="Q54" s="485"/>
      <c r="R54" s="486"/>
      <c r="S54" s="486"/>
      <c r="T54" s="486"/>
      <c r="U54" s="487"/>
      <c r="W54" s="336" t="s">
        <v>85</v>
      </c>
      <c r="X54" s="302">
        <f>COUNTIFS('1. ALL DATA'!$X$5:$X$123,"PROMOTING LOCAL ECONOMIC GROWTH",'1. ALL DATA'!$V$5:$V$123,"Target Partially Met")</f>
        <v>0</v>
      </c>
      <c r="Y54" s="301">
        <f>X54/$X$64</f>
        <v>0</v>
      </c>
      <c r="Z54" s="491"/>
      <c r="AA54" s="306">
        <f>X54/$X$65</f>
        <v>0</v>
      </c>
      <c r="AB54" s="487"/>
    </row>
    <row r="55" spans="2:32" ht="19.5" customHeight="1">
      <c r="B55" s="484"/>
      <c r="C55" s="485"/>
      <c r="D55" s="486"/>
      <c r="E55" s="486"/>
      <c r="F55" s="486"/>
      <c r="G55" s="487"/>
      <c r="I55" s="484"/>
      <c r="J55" s="485"/>
      <c r="K55" s="486"/>
      <c r="L55" s="486"/>
      <c r="M55" s="486"/>
      <c r="N55" s="487"/>
      <c r="P55" s="484"/>
      <c r="Q55" s="485"/>
      <c r="R55" s="486"/>
      <c r="S55" s="486"/>
      <c r="T55" s="486"/>
      <c r="U55" s="487"/>
      <c r="W55" s="336" t="s">
        <v>87</v>
      </c>
      <c r="X55" s="302">
        <f>COUNTIFS('1. ALL DATA'!$X$5:$X$123,"PROMOTING LOCAL ECONOMIC GROWTH",'1. ALL DATA'!$V$5:$V$123,"Completion Date Within Reasonable Tolerance")</f>
        <v>0</v>
      </c>
      <c r="Y55" s="301">
        <f>X55/$X$64</f>
        <v>0</v>
      </c>
      <c r="Z55" s="492"/>
      <c r="AA55" s="306">
        <f>X55/$X$65</f>
        <v>0</v>
      </c>
      <c r="AB55" s="487"/>
    </row>
    <row r="56" spans="2:32" s="62" customFormat="1" ht="6" customHeight="1">
      <c r="B56" s="184"/>
      <c r="C56" s="56"/>
      <c r="D56" s="212"/>
      <c r="E56" s="212"/>
      <c r="F56" s="212"/>
      <c r="G56" s="186"/>
      <c r="H56" s="304"/>
      <c r="I56" s="337"/>
      <c r="J56" s="56"/>
      <c r="K56" s="212"/>
      <c r="L56" s="212"/>
      <c r="M56" s="212"/>
      <c r="N56" s="186"/>
      <c r="O56" s="304"/>
      <c r="P56" s="342"/>
      <c r="Q56" s="56"/>
      <c r="R56" s="212"/>
      <c r="S56" s="212"/>
      <c r="T56" s="212"/>
      <c r="U56" s="186"/>
      <c r="V56" s="304"/>
      <c r="W56" s="347"/>
      <c r="X56" s="56"/>
      <c r="Y56" s="212"/>
      <c r="Z56" s="212"/>
      <c r="AA56" s="212"/>
      <c r="AB56" s="186"/>
      <c r="AD56" s="64"/>
      <c r="AE56" s="64"/>
      <c r="AF56" s="64"/>
    </row>
    <row r="57" spans="2:32" ht="22.5" customHeight="1">
      <c r="B57" s="383" t="s">
        <v>43</v>
      </c>
      <c r="C57" s="300">
        <f>COUNTIFS('1. ALL DATA'!$X$5:$X$123,"PROMOTING LOCAL ECONOMIC GROWTH",'1. ALL DATA'!$H$5:$H$123,"Completed behind schedule")</f>
        <v>0</v>
      </c>
      <c r="D57" s="301">
        <f>C57/C64</f>
        <v>0</v>
      </c>
      <c r="E57" s="486">
        <f>D57+D58</f>
        <v>0</v>
      </c>
      <c r="F57" s="301">
        <f>C57/C65</f>
        <v>0</v>
      </c>
      <c r="G57" s="488">
        <f>F57+F58</f>
        <v>0</v>
      </c>
      <c r="I57" s="384" t="s">
        <v>43</v>
      </c>
      <c r="J57" s="300">
        <f>COUNTIFS('1. ALL DATA'!$X$5:$X$123,"PROMOTING LOCAL ECONOMIC GROWTH",'1. ALL DATA'!$M$5:$M$123,"Completed behind schedule")</f>
        <v>0</v>
      </c>
      <c r="K57" s="301">
        <f>J57/J64</f>
        <v>0</v>
      </c>
      <c r="L57" s="486">
        <f>K57+K58</f>
        <v>0</v>
      </c>
      <c r="M57" s="301">
        <f>J57/J65</f>
        <v>0</v>
      </c>
      <c r="N57" s="488">
        <f>M57+M58</f>
        <v>0</v>
      </c>
      <c r="P57" s="385" t="s">
        <v>43</v>
      </c>
      <c r="Q57" s="300">
        <f>COUNTIFS('1. ALL DATA'!$X$5:$X$123,"PROMOTING LOCAL ECONOMIC GROWTH",'1. ALL DATA'!$R$5:$R$123,"Completed behind schedule")</f>
        <v>0</v>
      </c>
      <c r="R57" s="301">
        <f>Q57/Q64</f>
        <v>0</v>
      </c>
      <c r="S57" s="486">
        <f>R57+R58</f>
        <v>0</v>
      </c>
      <c r="T57" s="301">
        <f>Q57/Q65</f>
        <v>0</v>
      </c>
      <c r="U57" s="488">
        <f>T57+T58</f>
        <v>0</v>
      </c>
      <c r="W57" s="384" t="s">
        <v>86</v>
      </c>
      <c r="X57" s="307">
        <f>COUNTIFS('1. ALL DATA'!$X$5:$X$123,"PROMOTING LOCAL ECONOMIC GROWTH",'1. ALL DATA'!$V$5:$V$123,"Completed Significantly After Target Deadline")</f>
        <v>0</v>
      </c>
      <c r="Y57" s="301">
        <f>X57/$X$64</f>
        <v>0</v>
      </c>
      <c r="Z57" s="486">
        <f>Y57+Y58</f>
        <v>4.5454545454545456E-2</v>
      </c>
      <c r="AA57" s="301">
        <f>X57/$X$65</f>
        <v>0</v>
      </c>
      <c r="AB57" s="488">
        <f>AA57+AA58</f>
        <v>0.05</v>
      </c>
    </row>
    <row r="58" spans="2:32" ht="22.5" customHeight="1">
      <c r="B58" s="383" t="s">
        <v>28</v>
      </c>
      <c r="C58" s="300">
        <f>COUNTIFS('1. ALL DATA'!$X$5:$X$123,"PROMOTING LOCAL ECONOMIC GROWTH",'1. ALL DATA'!$H$5:$H$123,"Off target")</f>
        <v>0</v>
      </c>
      <c r="D58" s="301">
        <f>C58/C64</f>
        <v>0</v>
      </c>
      <c r="E58" s="486"/>
      <c r="F58" s="301">
        <f>C58/C65</f>
        <v>0</v>
      </c>
      <c r="G58" s="488"/>
      <c r="I58" s="384" t="s">
        <v>28</v>
      </c>
      <c r="J58" s="300">
        <f>COUNTIFS('1. ALL DATA'!$X$5:$X$123,"PROMOTING LOCAL ECONOMIC GROWTH",'1. ALL DATA'!$M$5:$M$123,"Off target")</f>
        <v>0</v>
      </c>
      <c r="K58" s="301">
        <f>J58/J64</f>
        <v>0</v>
      </c>
      <c r="L58" s="486"/>
      <c r="M58" s="301">
        <f>J58/J65</f>
        <v>0</v>
      </c>
      <c r="N58" s="488"/>
      <c r="P58" s="385" t="s">
        <v>28</v>
      </c>
      <c r="Q58" s="300">
        <f>COUNTIFS('1. ALL DATA'!$X$5:$X$123,"PROMOTING LOCAL ECONOMIC GROWTH",'1. ALL DATA'!$R$5:$R$123,"Off target")</f>
        <v>0</v>
      </c>
      <c r="R58" s="301">
        <f>Q58/Q64</f>
        <v>0</v>
      </c>
      <c r="S58" s="486"/>
      <c r="T58" s="301">
        <f>Q58/Q65</f>
        <v>0</v>
      </c>
      <c r="U58" s="488"/>
      <c r="W58" s="384" t="s">
        <v>28</v>
      </c>
      <c r="X58" s="307">
        <f>COUNTIFS('1. ALL DATA'!$X$5:$X$123,"PROMOTING LOCAL ECONOMIC GROWTH",'1. ALL DATA'!$V$5:$V$123,"Off Target")</f>
        <v>1</v>
      </c>
      <c r="Y58" s="301">
        <f>X58/$X$64</f>
        <v>4.5454545454545456E-2</v>
      </c>
      <c r="Z58" s="486"/>
      <c r="AA58" s="301">
        <f>X58/$X$65</f>
        <v>0.05</v>
      </c>
      <c r="AB58" s="488"/>
    </row>
    <row r="59" spans="2:32" s="62" customFormat="1" ht="6.75" customHeight="1">
      <c r="B59" s="53"/>
      <c r="C59" s="303"/>
      <c r="D59" s="212"/>
      <c r="E59" s="212"/>
      <c r="F59" s="212"/>
      <c r="G59" s="98"/>
      <c r="H59" s="304"/>
      <c r="I59" s="56"/>
      <c r="J59" s="303"/>
      <c r="K59" s="212"/>
      <c r="L59" s="212"/>
      <c r="M59" s="212"/>
      <c r="N59" s="98"/>
      <c r="O59" s="304"/>
      <c r="P59" s="56"/>
      <c r="Q59" s="303"/>
      <c r="R59" s="212"/>
      <c r="S59" s="212"/>
      <c r="T59" s="212"/>
      <c r="U59" s="98"/>
      <c r="V59" s="304"/>
      <c r="W59" s="318"/>
      <c r="X59" s="318"/>
      <c r="Y59" s="319"/>
      <c r="Z59" s="319"/>
      <c r="AA59" s="320"/>
      <c r="AB59" s="259"/>
      <c r="AD59" s="64"/>
      <c r="AE59" s="64"/>
      <c r="AF59" s="64"/>
    </row>
    <row r="60" spans="2:32" ht="15.75" customHeight="1">
      <c r="B60" s="48" t="s">
        <v>2</v>
      </c>
      <c r="C60" s="312">
        <f>COUNTIFS('1. ALL DATA'!$X$5:$X$123,"PROMOTING LOCAL ECONOMIC GROWTH",'1. ALL DATA'!$H$5:$H$123,"Not yet due")</f>
        <v>5</v>
      </c>
      <c r="D60" s="295">
        <f>C60/C64</f>
        <v>0.22727272727272727</v>
      </c>
      <c r="E60" s="295">
        <f>D60</f>
        <v>0.22727272727272727</v>
      </c>
      <c r="F60" s="51"/>
      <c r="G60" s="47"/>
      <c r="I60" s="327" t="s">
        <v>2</v>
      </c>
      <c r="J60" s="312">
        <f>COUNTIFS('1. ALL DATA'!$X$5:$X$123,"PROMOTING LOCAL ECONOMIC GROWTH",'1. ALL DATA'!$M$5:$M$123,"Not yet due")</f>
        <v>3</v>
      </c>
      <c r="K60" s="295">
        <f>J60/J64</f>
        <v>0.13636363636363635</v>
      </c>
      <c r="L60" s="295">
        <f>K60</f>
        <v>0.13636363636363635</v>
      </c>
      <c r="M60" s="51"/>
      <c r="N60" s="47"/>
      <c r="P60" s="327" t="s">
        <v>2</v>
      </c>
      <c r="Q60" s="312">
        <f>COUNTIFS('1. ALL DATA'!$X$5:$X$123,"PROMOTING LOCAL ECONOMIC GROWTH",'1. ALL DATA'!$R$5:$R$123,"Not yet due")</f>
        <v>2</v>
      </c>
      <c r="R60" s="295">
        <f>Q60/Q64</f>
        <v>9.0909090909090912E-2</v>
      </c>
      <c r="S60" s="295">
        <f>R60</f>
        <v>9.0909090909090912E-2</v>
      </c>
      <c r="T60" s="51"/>
      <c r="U60" s="99"/>
      <c r="W60" s="348" t="s">
        <v>2</v>
      </c>
      <c r="X60" s="307">
        <f>COUNTIFS('1. ALL DATA'!$X$5:$X$123,"PROMOTING LOCAL ECONOMIC GROWTH",'1. ALL DATA'!$V$5:$V$123,"not yet due")</f>
        <v>0</v>
      </c>
      <c r="Y60" s="295">
        <f>X60/$X$64</f>
        <v>0</v>
      </c>
      <c r="Z60" s="295">
        <f>Y60</f>
        <v>0</v>
      </c>
      <c r="AA60" s="51"/>
      <c r="AB60" s="256"/>
    </row>
    <row r="61" spans="2:32" ht="15.75" customHeight="1">
      <c r="B61" s="48" t="s">
        <v>47</v>
      </c>
      <c r="C61" s="312">
        <f>COUNTIFS('1. ALL DATA'!$X$5:$X$123,"PROMOTING LOCAL ECONOMIC GROWTH",'1. ALL DATA'!$H$5:$H$123,"Update not provided")</f>
        <v>0</v>
      </c>
      <c r="D61" s="295">
        <f>C61/C64</f>
        <v>0</v>
      </c>
      <c r="E61" s="295">
        <f>D61</f>
        <v>0</v>
      </c>
      <c r="F61" s="51"/>
      <c r="G61" s="104"/>
      <c r="I61" s="327" t="s">
        <v>47</v>
      </c>
      <c r="J61" s="312">
        <f>COUNTIFS('1. ALL DATA'!$X$5:$X$123,"PROMOTING LOCAL ECONOMIC GROWTH",'1. ALL DATA'!$M$5:$M$123,"Update not provided")</f>
        <v>0</v>
      </c>
      <c r="K61" s="295">
        <f>J61/J64</f>
        <v>0</v>
      </c>
      <c r="L61" s="295">
        <f>K61</f>
        <v>0</v>
      </c>
      <c r="M61" s="51"/>
      <c r="N61" s="104"/>
      <c r="P61" s="327" t="s">
        <v>47</v>
      </c>
      <c r="Q61" s="312">
        <f>COUNTIFS('1. ALL DATA'!$X$5:$X$123,"PROMOTING LOCAL ECONOMIC GROWTH",'1. ALL DATA'!$R$5:$R$123,"Update not provided")</f>
        <v>0</v>
      </c>
      <c r="R61" s="295">
        <f>Q61/Q64</f>
        <v>0</v>
      </c>
      <c r="S61" s="295">
        <f>R61</f>
        <v>0</v>
      </c>
      <c r="T61" s="51"/>
      <c r="U61" s="100"/>
      <c r="W61" s="349" t="s">
        <v>47</v>
      </c>
      <c r="X61" s="307">
        <f>COUNTIFS('1. ALL DATA'!$X$5:$X$123,"PROMOTING LOCAL ECONOMIC GROWTH",'1. ALL DATA'!$V$5:$V$123,"update not provided")</f>
        <v>0</v>
      </c>
      <c r="Y61" s="295">
        <f>X61/$X$64</f>
        <v>0</v>
      </c>
      <c r="Z61" s="295">
        <f>Y61</f>
        <v>0</v>
      </c>
      <c r="AA61" s="51"/>
    </row>
    <row r="62" spans="2:32" ht="15.75" customHeight="1">
      <c r="B62" s="49" t="s">
        <v>23</v>
      </c>
      <c r="C62" s="312">
        <f>COUNTIFS('1. ALL DATA'!$X$5:$X$123,"PROMOTING LOCAL ECONOMIC GROWTH",'1. ALL DATA'!$H$5:$H$123,"Deferred")</f>
        <v>0</v>
      </c>
      <c r="D62" s="296">
        <f>C62/C64</f>
        <v>0</v>
      </c>
      <c r="E62" s="296">
        <f>D62</f>
        <v>0</v>
      </c>
      <c r="F62" s="46"/>
      <c r="G62" s="47"/>
      <c r="I62" s="328" t="s">
        <v>23</v>
      </c>
      <c r="J62" s="312">
        <f>COUNTIFS('1. ALL DATA'!$X$5:$X$123,"PROMOTING LOCAL ECONOMIC GROWTH",'1. ALL DATA'!$M$5:$M$123,"Deferred")</f>
        <v>0</v>
      </c>
      <c r="K62" s="296">
        <f>J62/J64</f>
        <v>0</v>
      </c>
      <c r="L62" s="296">
        <f>K62</f>
        <v>0</v>
      </c>
      <c r="M62" s="46"/>
      <c r="N62" s="47"/>
      <c r="P62" s="328" t="s">
        <v>23</v>
      </c>
      <c r="Q62" s="312">
        <f>COUNTIFS('1. ALL DATA'!$X$5:$X$123,"PROMOTING LOCAL ECONOMIC GROWTH",'1. ALL DATA'!$R$5:$R$123,"Deferred")</f>
        <v>0</v>
      </c>
      <c r="R62" s="296">
        <f>Q62/Q64</f>
        <v>0</v>
      </c>
      <c r="S62" s="296">
        <f>R62</f>
        <v>0</v>
      </c>
      <c r="T62" s="46"/>
      <c r="U62" s="99"/>
      <c r="W62" s="350" t="s">
        <v>23</v>
      </c>
      <c r="X62" s="307">
        <f>COUNTIFS('1. ALL DATA'!$X$5:$X$123,"PROMOTING LOCAL ECONOMIC GROWTH",'1. ALL DATA'!$V$5:$V$123,"Deferred")</f>
        <v>1</v>
      </c>
      <c r="Y62" s="296">
        <f>X62/$X$64</f>
        <v>4.5454545454545456E-2</v>
      </c>
      <c r="Z62" s="296">
        <f>Y62</f>
        <v>4.5454545454545456E-2</v>
      </c>
      <c r="AA62" s="46"/>
      <c r="AB62" s="257" t="s">
        <v>63</v>
      </c>
    </row>
    <row r="63" spans="2:32" ht="15.75" customHeight="1">
      <c r="B63" s="49" t="s">
        <v>29</v>
      </c>
      <c r="C63" s="312">
        <f>COUNTIFS('1. ALL DATA'!$X$5:$X$123,"PROMOTING LOCAL ECONOMIC GROWTH",'1. ALL DATA'!$H$5:$H$123,"Deleted")</f>
        <v>1</v>
      </c>
      <c r="D63" s="296">
        <f>C63/C64</f>
        <v>4.5454545454545456E-2</v>
      </c>
      <c r="E63" s="296">
        <f>D63</f>
        <v>4.5454545454545456E-2</v>
      </c>
      <c r="F63" s="46"/>
      <c r="G63" s="257" t="s">
        <v>63</v>
      </c>
      <c r="I63" s="328" t="s">
        <v>29</v>
      </c>
      <c r="J63" s="312">
        <f>COUNTIFS('1. ALL DATA'!$X$5:$X$123,"PROMOTING LOCAL ECONOMIC GROWTH",'1. ALL DATA'!$M$5:$M$123,"Deleted")</f>
        <v>1</v>
      </c>
      <c r="K63" s="296">
        <f>J63/J64</f>
        <v>4.5454545454545456E-2</v>
      </c>
      <c r="L63" s="296">
        <f>K63</f>
        <v>4.5454545454545456E-2</v>
      </c>
      <c r="M63" s="46"/>
      <c r="N63" s="257" t="s">
        <v>63</v>
      </c>
      <c r="P63" s="328" t="s">
        <v>29</v>
      </c>
      <c r="Q63" s="312">
        <f>COUNTIFS('1. ALL DATA'!$X$5:$X$123,"PROMOTING LOCAL ECONOMIC GROWTH",'1. ALL DATA'!$R$5:$R$123,"Deleted")</f>
        <v>1</v>
      </c>
      <c r="R63" s="296">
        <f>Q63/Q64</f>
        <v>4.5454545454545456E-2</v>
      </c>
      <c r="S63" s="296">
        <f>R63</f>
        <v>4.5454545454545456E-2</v>
      </c>
      <c r="T63" s="46"/>
      <c r="U63" s="257" t="s">
        <v>63</v>
      </c>
      <c r="W63" s="350" t="s">
        <v>29</v>
      </c>
      <c r="X63" s="307">
        <f>COUNTIFS('1. ALL DATA'!$X$5:$X$123,"PROMOTING LOCAL ECONOMIC GROWTH",'1. ALL DATA'!$V$5:$V$123,"Deleted")</f>
        <v>1</v>
      </c>
      <c r="Y63" s="296">
        <f>X63/$X$64</f>
        <v>4.5454545454545456E-2</v>
      </c>
      <c r="Z63" s="296">
        <f>Y63</f>
        <v>4.5454545454545456E-2</v>
      </c>
      <c r="AA63" s="46"/>
      <c r="AB63" s="257"/>
    </row>
    <row r="64" spans="2:32" ht="15.75" customHeight="1">
      <c r="B64" s="50" t="s">
        <v>31</v>
      </c>
      <c r="C64" s="314">
        <f>SUM(C50:C63)</f>
        <v>22</v>
      </c>
      <c r="D64" s="46"/>
      <c r="E64" s="46"/>
      <c r="F64" s="47"/>
      <c r="G64" s="47"/>
      <c r="I64" s="329" t="s">
        <v>31</v>
      </c>
      <c r="J64" s="314">
        <f>SUM(J50:J63)</f>
        <v>22</v>
      </c>
      <c r="K64" s="46"/>
      <c r="L64" s="46"/>
      <c r="M64" s="47"/>
      <c r="N64" s="47"/>
      <c r="P64" s="329" t="s">
        <v>31</v>
      </c>
      <c r="Q64" s="314">
        <f>SUM(Q50:Q63)</f>
        <v>22</v>
      </c>
      <c r="R64" s="46"/>
      <c r="S64" s="46"/>
      <c r="T64" s="47"/>
      <c r="U64" s="99"/>
      <c r="W64" s="351" t="s">
        <v>31</v>
      </c>
      <c r="X64" s="315">
        <f>SUM(X50:X63)</f>
        <v>22</v>
      </c>
      <c r="Y64" s="46"/>
      <c r="Z64" s="46"/>
      <c r="AA64" s="47"/>
      <c r="AB64" s="256"/>
    </row>
    <row r="65" spans="2:28" ht="15.75" customHeight="1">
      <c r="B65" s="50" t="s">
        <v>32</v>
      </c>
      <c r="C65" s="314">
        <f>C64-C63-C62-C61-C60</f>
        <v>16</v>
      </c>
      <c r="D65" s="47"/>
      <c r="E65" s="47"/>
      <c r="F65" s="47"/>
      <c r="G65" s="47"/>
      <c r="I65" s="329" t="s">
        <v>32</v>
      </c>
      <c r="J65" s="314">
        <f>J64-J63-J62-J61-J60</f>
        <v>18</v>
      </c>
      <c r="K65" s="47"/>
      <c r="L65" s="47"/>
      <c r="M65" s="47"/>
      <c r="N65" s="47"/>
      <c r="P65" s="329" t="s">
        <v>32</v>
      </c>
      <c r="Q65" s="314">
        <f>Q64-Q63-Q62-Q61-Q60</f>
        <v>19</v>
      </c>
      <c r="R65" s="47"/>
      <c r="S65" s="47"/>
      <c r="T65" s="47"/>
      <c r="U65" s="99"/>
      <c r="W65" s="351" t="s">
        <v>32</v>
      </c>
      <c r="X65" s="315">
        <f>X64-X63-X62-X61-X60</f>
        <v>20</v>
      </c>
      <c r="Y65" s="47"/>
      <c r="Z65" s="47"/>
      <c r="AA65" s="47"/>
      <c r="AB65" s="256"/>
    </row>
    <row r="66" spans="2:28" ht="15.75" customHeight="1">
      <c r="X66" s="321"/>
    </row>
    <row r="67" spans="2:28" ht="15.75" customHeight="1">
      <c r="X67" s="321"/>
    </row>
    <row r="68" spans="2:28" ht="15.75" customHeight="1">
      <c r="X68" s="321"/>
    </row>
    <row r="69" spans="2:28" ht="15.75" customHeight="1">
      <c r="B69" s="175" t="s">
        <v>233</v>
      </c>
      <c r="C69" s="86"/>
      <c r="D69" s="86"/>
      <c r="E69" s="86"/>
      <c r="F69" s="83"/>
      <c r="G69" s="86"/>
      <c r="I69" s="338" t="s">
        <v>233</v>
      </c>
      <c r="J69" s="200"/>
      <c r="K69" s="200"/>
      <c r="L69" s="200"/>
      <c r="M69" s="194"/>
      <c r="N69" s="201"/>
      <c r="P69" s="343" t="s">
        <v>233</v>
      </c>
      <c r="Q69" s="86"/>
      <c r="R69" s="86"/>
      <c r="S69" s="86"/>
      <c r="T69" s="83"/>
      <c r="U69" s="101"/>
      <c r="W69" s="316" t="s">
        <v>233</v>
      </c>
      <c r="X69" s="322"/>
      <c r="Y69" s="83"/>
      <c r="Z69" s="83"/>
      <c r="AA69" s="83"/>
      <c r="AB69" s="251"/>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2"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58"/>
    </row>
    <row r="72" spans="2:28" ht="27.75" customHeight="1">
      <c r="B72" s="290" t="s">
        <v>46</v>
      </c>
      <c r="C72" s="300">
        <f>COUNTIFS('1. ALL DATA'!$X$5:$X$123,"PROTECTING AND STRENGTHENING COMMUNITIES",'1. ALL DATA'!$H$5:$H$123,"Fully Achieved")</f>
        <v>5</v>
      </c>
      <c r="D72" s="301">
        <f>C72/C86</f>
        <v>0.1388888888888889</v>
      </c>
      <c r="E72" s="486">
        <f>D72+D73</f>
        <v>0.75</v>
      </c>
      <c r="F72" s="301">
        <f>C72/C87</f>
        <v>0.17857142857142858</v>
      </c>
      <c r="G72" s="489">
        <f>F72+F73</f>
        <v>0.9642857142857143</v>
      </c>
      <c r="I72" s="339" t="s">
        <v>46</v>
      </c>
      <c r="J72" s="300">
        <f>COUNTIFS('1. ALL DATA'!$X$5:$X$123,"PROTECTING AND STRENGTHENING COMMUNITIES",'1. ALL DATA'!$M$5:$M$123,"Fully Achieved")</f>
        <v>10</v>
      </c>
      <c r="K72" s="301">
        <f>J72/J86</f>
        <v>0.27777777777777779</v>
      </c>
      <c r="L72" s="486">
        <f>K72+K73</f>
        <v>0.88888888888888895</v>
      </c>
      <c r="M72" s="301">
        <f>J72/J87</f>
        <v>0.30303030303030304</v>
      </c>
      <c r="N72" s="489">
        <f>M72+M73</f>
        <v>0.96969696969696972</v>
      </c>
      <c r="P72" s="339" t="s">
        <v>46</v>
      </c>
      <c r="Q72" s="300">
        <f>COUNTIFS('1. ALL DATA'!$X$5:$X$123,"PROTECTING AND STRENGTHENING COMMUNITIES",'1. ALL DATA'!$R$5:$R$123,"Fully Achieved")</f>
        <v>16</v>
      </c>
      <c r="R72" s="301">
        <f>Q72/Q86</f>
        <v>0.44444444444444442</v>
      </c>
      <c r="S72" s="486">
        <f>R72+R73</f>
        <v>0.94444444444444442</v>
      </c>
      <c r="T72" s="301">
        <f>Q72/Q87</f>
        <v>0.44444444444444442</v>
      </c>
      <c r="U72" s="489">
        <f>T72+T73</f>
        <v>0.94444444444444442</v>
      </c>
      <c r="W72" s="339" t="s">
        <v>41</v>
      </c>
      <c r="X72" s="302">
        <f>COUNTIFS('1. ALL DATA'!$X$5:$X$123,"PROTECTING AND STRENGTHENING COMMUNITIES",'1. ALL DATA'!$V$5:$V$123,"Fully Achieved")</f>
        <v>32</v>
      </c>
      <c r="Y72" s="301">
        <f>X72/$X$86</f>
        <v>0.88888888888888884</v>
      </c>
      <c r="Z72" s="486">
        <f>Y72+Y73</f>
        <v>0.91666666666666663</v>
      </c>
      <c r="AA72" s="301">
        <f>X72/$X$87</f>
        <v>0.88888888888888884</v>
      </c>
      <c r="AB72" s="489">
        <f>AA72+AA73</f>
        <v>0.91666666666666663</v>
      </c>
    </row>
    <row r="73" spans="2:28" ht="27.75" customHeight="1">
      <c r="B73" s="290" t="s">
        <v>42</v>
      </c>
      <c r="C73" s="300">
        <f>COUNTIFS('1. ALL DATA'!$X$5:$X$123,"PROTECTING AND STRENGTHENING COMMUNITIES",'1. ALL DATA'!$H$5:$H$123,"On track to be achieved")</f>
        <v>22</v>
      </c>
      <c r="D73" s="301">
        <f>C73/C86</f>
        <v>0.61111111111111116</v>
      </c>
      <c r="E73" s="486"/>
      <c r="F73" s="301">
        <f>C73/C87</f>
        <v>0.7857142857142857</v>
      </c>
      <c r="G73" s="489"/>
      <c r="I73" s="339" t="s">
        <v>42</v>
      </c>
      <c r="J73" s="300">
        <f>COUNTIFS('1. ALL DATA'!$X$5:$X$123,"PROTECTING AND STRENGTHENING COMMUNITIES",'1. ALL DATA'!$M$5:$M$123,"On track to be achieved")</f>
        <v>22</v>
      </c>
      <c r="K73" s="301">
        <f>J73/J86</f>
        <v>0.61111111111111116</v>
      </c>
      <c r="L73" s="486"/>
      <c r="M73" s="301">
        <f>J73/J87</f>
        <v>0.66666666666666663</v>
      </c>
      <c r="N73" s="489"/>
      <c r="P73" s="339" t="s">
        <v>42</v>
      </c>
      <c r="Q73" s="300">
        <f>COUNTIFS('1. ALL DATA'!$X$5:$X$123,"PROTECTING AND STRENGTHENING COMMUNITIES",'1. ALL DATA'!$R$5:$R$123,"On track to be achieved")</f>
        <v>18</v>
      </c>
      <c r="R73" s="301">
        <f>Q73/Q86</f>
        <v>0.5</v>
      </c>
      <c r="S73" s="486"/>
      <c r="T73" s="301">
        <f>Q73/Q87</f>
        <v>0.5</v>
      </c>
      <c r="U73" s="489"/>
      <c r="W73" s="339" t="s">
        <v>83</v>
      </c>
      <c r="X73" s="302">
        <f>COUNTIFS('1. ALL DATA'!$X$5:$X$123,"PROTECTING AND STRENGTHENING COMMUNITIES",'1. ALL DATA'!$V$5:$V$123,"Numerical Outturn Within 5% Tolerance")</f>
        <v>1</v>
      </c>
      <c r="Y73" s="301">
        <f>X73/$X$86</f>
        <v>2.7777777777777776E-2</v>
      </c>
      <c r="Z73" s="486"/>
      <c r="AA73" s="301">
        <f>X73/$X$87</f>
        <v>2.7777777777777776E-2</v>
      </c>
      <c r="AB73" s="489"/>
    </row>
    <row r="74" spans="2:28" ht="7.5" customHeight="1">
      <c r="B74" s="53"/>
      <c r="C74" s="303"/>
      <c r="D74" s="212"/>
      <c r="E74" s="212"/>
      <c r="F74" s="212"/>
      <c r="G74" s="54"/>
      <c r="I74" s="340"/>
      <c r="J74" s="303"/>
      <c r="K74" s="212"/>
      <c r="L74" s="212"/>
      <c r="M74" s="212"/>
      <c r="N74" s="54"/>
      <c r="P74" s="340"/>
      <c r="Q74" s="303"/>
      <c r="R74" s="212"/>
      <c r="S74" s="212"/>
      <c r="T74" s="212"/>
      <c r="U74" s="54"/>
      <c r="W74" s="347"/>
      <c r="X74" s="56"/>
      <c r="Y74" s="212"/>
      <c r="Z74" s="212"/>
      <c r="AA74" s="212"/>
      <c r="AB74" s="54"/>
    </row>
    <row r="75" spans="2:28" ht="18.75" customHeight="1">
      <c r="B75" s="484" t="s">
        <v>27</v>
      </c>
      <c r="C75" s="485">
        <f>COUNTIFS('1. ALL DATA'!$X$5:$X$123,"PROTECTING AND STRENGTHENING COMMUNITIES",'1. ALL DATA'!$H$5:$H$123,"In danger of falling behind target")</f>
        <v>0</v>
      </c>
      <c r="D75" s="486">
        <f>C75/C86</f>
        <v>0</v>
      </c>
      <c r="E75" s="486">
        <f>D75</f>
        <v>0</v>
      </c>
      <c r="F75" s="486">
        <f>C75/C87</f>
        <v>0</v>
      </c>
      <c r="G75" s="487">
        <f>F75</f>
        <v>0</v>
      </c>
      <c r="I75" s="484" t="s">
        <v>27</v>
      </c>
      <c r="J75" s="485">
        <f>COUNTIFS('1. ALL DATA'!$X$5:$X$123,"PROTECTING AND STRENGTHENING COMMUNITIES",'1. ALL DATA'!$M$5:$M$123,"In danger of falling behind target")</f>
        <v>0</v>
      </c>
      <c r="K75" s="486">
        <f>J75/J86</f>
        <v>0</v>
      </c>
      <c r="L75" s="486">
        <f>K75</f>
        <v>0</v>
      </c>
      <c r="M75" s="486">
        <f>J75/J87</f>
        <v>0</v>
      </c>
      <c r="N75" s="487">
        <f>M75</f>
        <v>0</v>
      </c>
      <c r="P75" s="484" t="s">
        <v>27</v>
      </c>
      <c r="Q75" s="485">
        <f>COUNTIFS('1. ALL DATA'!$X$5:$X$123,"PROTECTING AND STRENGTHENING COMMUNITIES",'1. ALL DATA'!$R$5:$R$123,"In danger of falling behind target")</f>
        <v>1</v>
      </c>
      <c r="R75" s="486">
        <f>Q75/Q86</f>
        <v>2.7777777777777776E-2</v>
      </c>
      <c r="S75" s="486">
        <f>R75</f>
        <v>2.7777777777777776E-2</v>
      </c>
      <c r="T75" s="486">
        <f>Q75/Q87</f>
        <v>2.7777777777777776E-2</v>
      </c>
      <c r="U75" s="487">
        <f>T75</f>
        <v>2.7777777777777776E-2</v>
      </c>
      <c r="W75" s="341" t="s">
        <v>84</v>
      </c>
      <c r="X75" s="302">
        <f>COUNTIFS('1. ALL DATA'!$X$5:$X$123,"PROTECTING AND STRENGTHENING COMMUNITIES",'1. ALL DATA'!$V$5:$V$123,"Numerical Outturn Within 10% Tolerance")</f>
        <v>1</v>
      </c>
      <c r="Y75" s="301">
        <f>X75/$X$86</f>
        <v>2.7777777777777776E-2</v>
      </c>
      <c r="Z75" s="490">
        <f>SUM(Y75:Y78)</f>
        <v>5.5555555555555552E-2</v>
      </c>
      <c r="AA75" s="306">
        <f>X75/$X$87</f>
        <v>2.7777777777777776E-2</v>
      </c>
      <c r="AB75" s="487">
        <f>SUM(AA75:AA78)</f>
        <v>5.5555555555555552E-2</v>
      </c>
    </row>
    <row r="76" spans="2:28" ht="18.75" customHeight="1">
      <c r="B76" s="484"/>
      <c r="C76" s="485"/>
      <c r="D76" s="486"/>
      <c r="E76" s="486"/>
      <c r="F76" s="486"/>
      <c r="G76" s="487"/>
      <c r="I76" s="484"/>
      <c r="J76" s="485"/>
      <c r="K76" s="486"/>
      <c r="L76" s="486"/>
      <c r="M76" s="486"/>
      <c r="N76" s="487"/>
      <c r="P76" s="484"/>
      <c r="Q76" s="485"/>
      <c r="R76" s="486"/>
      <c r="S76" s="486"/>
      <c r="T76" s="486"/>
      <c r="U76" s="487"/>
      <c r="W76" s="341" t="s">
        <v>85</v>
      </c>
      <c r="X76" s="302">
        <f>COUNTIFS('1. ALL DATA'!$X$5:$X$123,"PROTECTING AND STRENGTHENING COMMUNITIES",'1. ALL DATA'!$V$5:$V$123,"Target Partially Met")</f>
        <v>0</v>
      </c>
      <c r="Y76" s="301">
        <f>X76/$X$86</f>
        <v>0</v>
      </c>
      <c r="Z76" s="491"/>
      <c r="AA76" s="306">
        <f>X76/$X$87</f>
        <v>0</v>
      </c>
      <c r="AB76" s="487"/>
    </row>
    <row r="77" spans="2:28" ht="18.75" customHeight="1">
      <c r="B77" s="484"/>
      <c r="C77" s="485"/>
      <c r="D77" s="486"/>
      <c r="E77" s="486"/>
      <c r="F77" s="486"/>
      <c r="G77" s="487"/>
      <c r="I77" s="484"/>
      <c r="J77" s="485"/>
      <c r="K77" s="486"/>
      <c r="L77" s="486"/>
      <c r="M77" s="486"/>
      <c r="N77" s="487"/>
      <c r="P77" s="484"/>
      <c r="Q77" s="485"/>
      <c r="R77" s="486"/>
      <c r="S77" s="486"/>
      <c r="T77" s="486"/>
      <c r="U77" s="487"/>
      <c r="W77" s="341" t="s">
        <v>87</v>
      </c>
      <c r="X77" s="302">
        <f>COUNTIFS('1. ALL DATA'!$X$5:$X$123,"PROTECTING AND STRENGTHENING COMMUNITIES",'1. ALL DATA'!$V$5:$V$123,"Completion Date Within Reasonable Tolerance")</f>
        <v>1</v>
      </c>
      <c r="Y77" s="301">
        <f>X77/$X$86</f>
        <v>2.7777777777777776E-2</v>
      </c>
      <c r="Z77" s="492"/>
      <c r="AA77" s="306">
        <f>X77/$X$87</f>
        <v>2.7777777777777776E-2</v>
      </c>
      <c r="AB77" s="487"/>
    </row>
    <row r="78" spans="2:28" ht="6" customHeight="1">
      <c r="B78" s="184"/>
      <c r="C78" s="56"/>
      <c r="D78" s="212"/>
      <c r="E78" s="212"/>
      <c r="F78" s="212"/>
      <c r="G78" s="186"/>
      <c r="I78" s="342"/>
      <c r="J78" s="56"/>
      <c r="K78" s="212"/>
      <c r="L78" s="212"/>
      <c r="M78" s="212"/>
      <c r="N78" s="186"/>
      <c r="P78" s="342"/>
      <c r="Q78" s="56"/>
      <c r="R78" s="212"/>
      <c r="S78" s="212"/>
      <c r="T78" s="212"/>
      <c r="U78" s="186"/>
      <c r="W78" s="347"/>
      <c r="X78" s="56"/>
      <c r="Y78" s="212"/>
      <c r="Z78" s="212"/>
      <c r="AA78" s="212"/>
      <c r="AB78" s="186"/>
    </row>
    <row r="79" spans="2:28" ht="30" customHeight="1">
      <c r="B79" s="383" t="s">
        <v>43</v>
      </c>
      <c r="C79" s="300">
        <f>COUNTIFS('1. ALL DATA'!$X$5:$X$123,"PROTECTING AND STRENGTHENING COMMUNITIES",'1. ALL DATA'!$H$5:$H$123,"Completed behind schedule")</f>
        <v>1</v>
      </c>
      <c r="D79" s="301">
        <f>C79/C86</f>
        <v>2.7777777777777776E-2</v>
      </c>
      <c r="E79" s="486">
        <f>D79+D80</f>
        <v>2.7777777777777776E-2</v>
      </c>
      <c r="F79" s="301">
        <f>C79/C87</f>
        <v>3.5714285714285712E-2</v>
      </c>
      <c r="G79" s="488">
        <f>F79+F80</f>
        <v>3.5714285714285712E-2</v>
      </c>
      <c r="I79" s="385" t="s">
        <v>43</v>
      </c>
      <c r="J79" s="300">
        <f>COUNTIFS('1. ALL DATA'!$X$5:$X$123,"PROTECTING AND STRENGTHENING COMMUNITIES",'1. ALL DATA'!$M$5:$M$123,"Completed behind schedule")</f>
        <v>1</v>
      </c>
      <c r="K79" s="301">
        <f>J79/J86</f>
        <v>2.7777777777777776E-2</v>
      </c>
      <c r="L79" s="486">
        <f>K79+K80</f>
        <v>2.7777777777777776E-2</v>
      </c>
      <c r="M79" s="301">
        <f>J79/J87</f>
        <v>3.0303030303030304E-2</v>
      </c>
      <c r="N79" s="488">
        <f>M79+M80</f>
        <v>3.0303030303030304E-2</v>
      </c>
      <c r="P79" s="385" t="s">
        <v>43</v>
      </c>
      <c r="Q79" s="300">
        <f>COUNTIFS('1. ALL DATA'!$X$5:$X$123,"PROTECTING AND STRENGTHENING COMMUNITIES",'1. ALL DATA'!$R$5:$R$123,"Completed behind schedule")</f>
        <v>1</v>
      </c>
      <c r="R79" s="301">
        <f>Q79/Q86</f>
        <v>2.7777777777777776E-2</v>
      </c>
      <c r="S79" s="486">
        <f>R79+R80</f>
        <v>2.7777777777777776E-2</v>
      </c>
      <c r="T79" s="301">
        <f>Q79/Q87</f>
        <v>2.7777777777777776E-2</v>
      </c>
      <c r="U79" s="488">
        <f>T79+T80</f>
        <v>2.7777777777777776E-2</v>
      </c>
      <c r="W79" s="385" t="s">
        <v>86</v>
      </c>
      <c r="X79" s="302">
        <f>COUNTIFS('1. ALL DATA'!$X$5:$X$123,"PROTECTING AND STRENGTHENING COMMUNITIES",'1. ALL DATA'!$V$5:$V$123,"Completed Significantly After Target Deadline")</f>
        <v>0</v>
      </c>
      <c r="Y79" s="301">
        <f>X79/$X$86</f>
        <v>0</v>
      </c>
      <c r="Z79" s="486">
        <f>Y79+Y80</f>
        <v>2.7777777777777776E-2</v>
      </c>
      <c r="AA79" s="301">
        <f>X79/$X$87</f>
        <v>0</v>
      </c>
      <c r="AB79" s="488">
        <f>AA79+AA80</f>
        <v>2.7777777777777776E-2</v>
      </c>
    </row>
    <row r="80" spans="2:28" ht="30" customHeight="1">
      <c r="B80" s="383" t="s">
        <v>28</v>
      </c>
      <c r="C80" s="300">
        <f>COUNTIFS('1. ALL DATA'!$X$5:$X$123,"PROTECTING AND STRENGTHENING COMMUNITIES",'1. ALL DATA'!$H$5:$H$123,"Off target")</f>
        <v>0</v>
      </c>
      <c r="D80" s="301">
        <f>C80/C86</f>
        <v>0</v>
      </c>
      <c r="E80" s="486"/>
      <c r="F80" s="301">
        <f>C80/C87</f>
        <v>0</v>
      </c>
      <c r="G80" s="488"/>
      <c r="I80" s="385" t="s">
        <v>28</v>
      </c>
      <c r="J80" s="300">
        <f>COUNTIFS('1. ALL DATA'!$X$5:$X$123,"PROTECTING AND STRENGTHENING COMMUNITIES",'1. ALL DATA'!$M$5:$M$123,"Off target")</f>
        <v>0</v>
      </c>
      <c r="K80" s="301">
        <f>J80/J86</f>
        <v>0</v>
      </c>
      <c r="L80" s="486"/>
      <c r="M80" s="301">
        <f>J80/J87</f>
        <v>0</v>
      </c>
      <c r="N80" s="488"/>
      <c r="P80" s="385" t="s">
        <v>28</v>
      </c>
      <c r="Q80" s="300">
        <f>COUNTIFS('1. ALL DATA'!$X$5:$X$123,"PROTECTING AND STRENGTHENING COMMUNITIES",'1. ALL DATA'!$R$5:$R$123,"Off target")</f>
        <v>0</v>
      </c>
      <c r="R80" s="301">
        <f>Q80/Q86</f>
        <v>0</v>
      </c>
      <c r="S80" s="486"/>
      <c r="T80" s="301">
        <f>Q80/Q87</f>
        <v>0</v>
      </c>
      <c r="U80" s="488"/>
      <c r="W80" s="385" t="s">
        <v>28</v>
      </c>
      <c r="X80" s="302">
        <f>COUNTIFS('1. ALL DATA'!$X$5:$X$123,"PROTECTING AND STRENGTHENING COMMUNITIES",'1. ALL DATA'!$V$5:$V$123,"Off Target")</f>
        <v>1</v>
      </c>
      <c r="Y80" s="301">
        <f>X80/$X$86</f>
        <v>2.7777777777777776E-2</v>
      </c>
      <c r="Z80" s="486"/>
      <c r="AA80" s="301">
        <f>X80/$X$87</f>
        <v>2.7777777777777776E-2</v>
      </c>
      <c r="AB80" s="488"/>
    </row>
    <row r="81" spans="2:28" ht="5.25" customHeight="1">
      <c r="B81" s="53"/>
      <c r="C81" s="303"/>
      <c r="D81" s="212"/>
      <c r="E81" s="212"/>
      <c r="F81" s="212"/>
      <c r="G81" s="98"/>
      <c r="I81" s="56"/>
      <c r="J81" s="303"/>
      <c r="K81" s="212"/>
      <c r="L81" s="212"/>
      <c r="M81" s="212"/>
      <c r="N81" s="98"/>
      <c r="P81" s="56"/>
      <c r="Q81" s="303"/>
      <c r="R81" s="212"/>
      <c r="S81" s="212"/>
      <c r="T81" s="212"/>
      <c r="U81" s="98"/>
      <c r="W81" s="323"/>
      <c r="X81" s="324"/>
      <c r="Y81" s="319"/>
      <c r="Z81" s="319"/>
      <c r="AA81" s="320"/>
      <c r="AB81" s="259"/>
    </row>
    <row r="82" spans="2:28" ht="15.75" customHeight="1">
      <c r="B82" s="48" t="s">
        <v>2</v>
      </c>
      <c r="C82" s="312">
        <f>COUNTIFS('1. ALL DATA'!$X$5:$X$123,"PROTECTING AND STRENGTHENING COMMUNITIES",'1. ALL DATA'!$H$5:$H$123,"Not yet due")</f>
        <v>8</v>
      </c>
      <c r="D82" s="295">
        <f>C82/C86</f>
        <v>0.22222222222222221</v>
      </c>
      <c r="E82" s="295">
        <f>D82</f>
        <v>0.22222222222222221</v>
      </c>
      <c r="F82" s="51"/>
      <c r="G82" s="47"/>
      <c r="I82" s="327" t="s">
        <v>2</v>
      </c>
      <c r="J82" s="312">
        <f>COUNTIFS('1. ALL DATA'!$X$5:$X$123,"PROTECTING AND STRENGTHENING COMMUNITIES",'1. ALL DATA'!$M$5:$M$123,"Not yet due")</f>
        <v>3</v>
      </c>
      <c r="K82" s="295">
        <f>J82/J86</f>
        <v>8.3333333333333329E-2</v>
      </c>
      <c r="L82" s="295">
        <f>K82</f>
        <v>8.3333333333333329E-2</v>
      </c>
      <c r="M82" s="51"/>
      <c r="N82" s="47"/>
      <c r="P82" s="327" t="s">
        <v>2</v>
      </c>
      <c r="Q82" s="312">
        <f>COUNTIFS('1. ALL DATA'!$X$5:$X$123,"PROTECTING AND STRENGTHENING COMMUNITIES",'1. ALL DATA'!$R$5:$R$123,"Not yet due")</f>
        <v>0</v>
      </c>
      <c r="R82" s="295">
        <f>Q82/Q86</f>
        <v>0</v>
      </c>
      <c r="S82" s="295">
        <f>R82</f>
        <v>0</v>
      </c>
      <c r="T82" s="51"/>
      <c r="U82" s="99"/>
      <c r="W82" s="348" t="s">
        <v>2</v>
      </c>
      <c r="X82" s="312">
        <f>COUNTIFS('1. ALL DATA'!$X$5:$X$123,"PROTECTING AND STRENGTHENING COMMUNITIES",'1. ALL DATA'!$V$5:$V$123,"not yet due")</f>
        <v>0</v>
      </c>
      <c r="Y82" s="295">
        <f>X82/$X$86</f>
        <v>0</v>
      </c>
      <c r="Z82" s="295">
        <f>Y82</f>
        <v>0</v>
      </c>
      <c r="AA82" s="51"/>
      <c r="AB82" s="256"/>
    </row>
    <row r="83" spans="2:28" ht="15.75" customHeight="1">
      <c r="B83" s="48" t="s">
        <v>47</v>
      </c>
      <c r="C83" s="312">
        <f>COUNTIFS('1. ALL DATA'!$X$5:$X$123,"PROTECTING AND STRENGTHENING COMMUNITIES",'1. ALL DATA'!$H$5:$H$123,"Update not provided")</f>
        <v>0</v>
      </c>
      <c r="D83" s="295">
        <f>C83/C86</f>
        <v>0</v>
      </c>
      <c r="E83" s="295">
        <f>D83</f>
        <v>0</v>
      </c>
      <c r="F83" s="51"/>
      <c r="G83" s="104"/>
      <c r="I83" s="327" t="s">
        <v>47</v>
      </c>
      <c r="J83" s="312">
        <f>COUNTIFS('1. ALL DATA'!$X$5:$X$123,"PROTECTING AND STRENGTHENING COMMUNITIES",'1. ALL DATA'!$M$5:$M$123,"Update not provided")</f>
        <v>0</v>
      </c>
      <c r="K83" s="295">
        <f>J83/J86</f>
        <v>0</v>
      </c>
      <c r="L83" s="295">
        <f>K83</f>
        <v>0</v>
      </c>
      <c r="M83" s="51"/>
      <c r="N83" s="104"/>
      <c r="P83" s="327" t="s">
        <v>47</v>
      </c>
      <c r="Q83" s="312">
        <f>COUNTIFS('1. ALL DATA'!$X$5:$X$123,"PROTECTING AND STRENGTHENING COMMUNITIES",'1. ALL DATA'!$R$5:$R$123,"Update not provided")</f>
        <v>0</v>
      </c>
      <c r="R83" s="295">
        <f>Q83/Q86</f>
        <v>0</v>
      </c>
      <c r="S83" s="295">
        <f>R83</f>
        <v>0</v>
      </c>
      <c r="T83" s="51"/>
      <c r="U83" s="100"/>
      <c r="W83" s="349" t="s">
        <v>47</v>
      </c>
      <c r="X83" s="312">
        <f>COUNTIFS('1. ALL DATA'!$X$5:$X$123,"PROTECTING AND STRENGTHENING COMMUNITIES",'1. ALL DATA'!$V$5:$V$123,"update not provided")</f>
        <v>0</v>
      </c>
      <c r="Y83" s="295">
        <f>X83/$X$86</f>
        <v>0</v>
      </c>
      <c r="Z83" s="295">
        <f>Y83</f>
        <v>0</v>
      </c>
      <c r="AA83" s="51"/>
    </row>
    <row r="84" spans="2:28" ht="15.75" customHeight="1">
      <c r="B84" s="49" t="s">
        <v>23</v>
      </c>
      <c r="C84" s="312">
        <f>COUNTIFS('1. ALL DATA'!$X$5:$X$123,"PROTECTING AND STRENGTHENING COMMUNITIES",'1. ALL DATA'!$H$5:$H$123,"Deferred")</f>
        <v>0</v>
      </c>
      <c r="D84" s="296">
        <f>C84/C86</f>
        <v>0</v>
      </c>
      <c r="E84" s="296">
        <f>D84</f>
        <v>0</v>
      </c>
      <c r="F84" s="46"/>
      <c r="G84" s="47"/>
      <c r="I84" s="328" t="s">
        <v>23</v>
      </c>
      <c r="J84" s="312">
        <f>COUNTIFS('1. ALL DATA'!$X$5:$X$123,"PROTECTING AND STRENGTHENING COMMUNITIES",'1. ALL DATA'!$M$5:$M$123,"Deferred")</f>
        <v>0</v>
      </c>
      <c r="K84" s="296">
        <f>J84/J86</f>
        <v>0</v>
      </c>
      <c r="L84" s="296">
        <f>K84</f>
        <v>0</v>
      </c>
      <c r="M84" s="46"/>
      <c r="N84" s="47"/>
      <c r="P84" s="328" t="s">
        <v>23</v>
      </c>
      <c r="Q84" s="312">
        <f>COUNTIFS('1. ALL DATA'!$X$5:$X$123,"PROTECTING AND STRENGTHENING COMMUNITIES",'1. ALL DATA'!$R$5:$R$123,"Deferred")</f>
        <v>0</v>
      </c>
      <c r="R84" s="296">
        <f>Q84/Q86</f>
        <v>0</v>
      </c>
      <c r="S84" s="296">
        <f>R84</f>
        <v>0</v>
      </c>
      <c r="T84" s="46"/>
      <c r="U84" s="99"/>
      <c r="W84" s="350" t="s">
        <v>23</v>
      </c>
      <c r="X84" s="312">
        <f>COUNTIFS('1. ALL DATA'!$X$5:$X$123,"PROTECTING AND STRENGTHENING COMMUNITIES",'1. ALL DATA'!$V$5:$V$123,"Deferred")</f>
        <v>0</v>
      </c>
      <c r="Y84" s="296">
        <f>X84/$X$86</f>
        <v>0</v>
      </c>
      <c r="Z84" s="296">
        <f>Y84</f>
        <v>0</v>
      </c>
      <c r="AA84" s="46"/>
      <c r="AB84" s="256"/>
    </row>
    <row r="85" spans="2:28" ht="15.75" customHeight="1">
      <c r="B85" s="49" t="s">
        <v>29</v>
      </c>
      <c r="C85" s="312">
        <f>COUNTIFS('1. ALL DATA'!$X$5:$X$123,"PROTECTING AND STRENGTHENING COMMUNITIES",'1. ALL DATA'!$H$5:$H$123,"Deleted")</f>
        <v>0</v>
      </c>
      <c r="D85" s="296">
        <f>C85/C86</f>
        <v>0</v>
      </c>
      <c r="E85" s="296">
        <f>D85</f>
        <v>0</v>
      </c>
      <c r="F85" s="46"/>
      <c r="G85" s="257" t="s">
        <v>63</v>
      </c>
      <c r="I85" s="328" t="s">
        <v>29</v>
      </c>
      <c r="J85" s="312">
        <f>COUNTIFS('1. ALL DATA'!$X$5:$X$123,"PROTECTING AND STRENGTHENING COMMUNITIES",'1. ALL DATA'!$M$5:$M$123,"Deleted")</f>
        <v>0</v>
      </c>
      <c r="K85" s="296">
        <f>J85/J86</f>
        <v>0</v>
      </c>
      <c r="L85" s="296">
        <f>K85</f>
        <v>0</v>
      </c>
      <c r="M85" s="46"/>
      <c r="N85" s="257" t="s">
        <v>63</v>
      </c>
      <c r="P85" s="328" t="s">
        <v>29</v>
      </c>
      <c r="Q85" s="312">
        <f>COUNTIFS('1. ALL DATA'!$X$5:$X$123,"PROTECTING AND STRENGTHENING COMMUNITIES",'1. ALL DATA'!$R$5:$R$123,"Deleted")</f>
        <v>0</v>
      </c>
      <c r="R85" s="296">
        <f>Q85/Q86</f>
        <v>0</v>
      </c>
      <c r="S85" s="296">
        <f>R85</f>
        <v>0</v>
      </c>
      <c r="T85" s="46"/>
      <c r="U85" s="257" t="s">
        <v>63</v>
      </c>
      <c r="W85" s="350" t="s">
        <v>29</v>
      </c>
      <c r="X85" s="312">
        <f>COUNTIFS('1. ALL DATA'!$X$5:$X$123,"PROTECTING AND STRENGTHENING COMMUNITIES",'1. ALL DATA'!$V$5:$V$123,"Deleted")</f>
        <v>0</v>
      </c>
      <c r="Y85" s="296">
        <f>X85/$X$86</f>
        <v>0</v>
      </c>
      <c r="Z85" s="296">
        <f>Y85</f>
        <v>0</v>
      </c>
      <c r="AA85" s="46"/>
      <c r="AB85" s="257"/>
    </row>
    <row r="86" spans="2:28" ht="15.75" customHeight="1">
      <c r="B86" s="50" t="s">
        <v>31</v>
      </c>
      <c r="C86" s="314">
        <f>SUM(C72:C85)</f>
        <v>36</v>
      </c>
      <c r="D86" s="46"/>
      <c r="E86" s="46"/>
      <c r="F86" s="47"/>
      <c r="G86" s="47"/>
      <c r="I86" s="329" t="s">
        <v>31</v>
      </c>
      <c r="J86" s="314">
        <f>SUM(J72:J85)</f>
        <v>36</v>
      </c>
      <c r="K86" s="46"/>
      <c r="L86" s="46"/>
      <c r="M86" s="47"/>
      <c r="N86" s="47"/>
      <c r="P86" s="329" t="s">
        <v>31</v>
      </c>
      <c r="Q86" s="314">
        <f>SUM(Q72:Q85)</f>
        <v>36</v>
      </c>
      <c r="R86" s="46"/>
      <c r="S86" s="46"/>
      <c r="T86" s="47"/>
      <c r="U86" s="99"/>
      <c r="W86" s="351" t="s">
        <v>31</v>
      </c>
      <c r="X86" s="314">
        <f>SUM(X72:X85)</f>
        <v>36</v>
      </c>
      <c r="Y86" s="46"/>
      <c r="Z86" s="46"/>
      <c r="AA86" s="47"/>
      <c r="AB86" s="256"/>
    </row>
    <row r="87" spans="2:28" ht="15.75" customHeight="1">
      <c r="B87" s="50" t="s">
        <v>32</v>
      </c>
      <c r="C87" s="314">
        <f>C86-C85-C84-C83-C82</f>
        <v>28</v>
      </c>
      <c r="D87" s="47"/>
      <c r="E87" s="47"/>
      <c r="F87" s="47"/>
      <c r="G87" s="47"/>
      <c r="I87" s="329" t="s">
        <v>32</v>
      </c>
      <c r="J87" s="314">
        <f>J86-J85-J84-J83-J82</f>
        <v>33</v>
      </c>
      <c r="K87" s="47"/>
      <c r="L87" s="47"/>
      <c r="M87" s="47"/>
      <c r="N87" s="47"/>
      <c r="P87" s="329" t="s">
        <v>32</v>
      </c>
      <c r="Q87" s="314">
        <f>Q86-Q85-Q84-Q83-Q82</f>
        <v>36</v>
      </c>
      <c r="R87" s="47"/>
      <c r="S87" s="47"/>
      <c r="T87" s="47"/>
      <c r="U87" s="99"/>
      <c r="W87" s="351" t="s">
        <v>32</v>
      </c>
      <c r="X87" s="314">
        <f>X86-X85-X84-X83-X82</f>
        <v>36</v>
      </c>
      <c r="Y87" s="47"/>
      <c r="Z87" s="47"/>
      <c r="AA87" s="47"/>
      <c r="AB87" s="257" t="s">
        <v>63</v>
      </c>
    </row>
    <row r="88" spans="2:28" ht="15.75" customHeight="1">
      <c r="AB88" s="256"/>
    </row>
    <row r="89" spans="2:28" ht="15.75" customHeight="1">
      <c r="AB89" s="256"/>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W9" zoomScale="70" zoomScaleNormal="70" workbookViewId="0"/>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93" t="s">
        <v>243</v>
      </c>
      <c r="N1" s="494"/>
      <c r="O1" s="494"/>
      <c r="P1" s="494"/>
      <c r="Q1" s="494"/>
      <c r="R1" s="494"/>
      <c r="S1" s="494"/>
      <c r="T1" s="494"/>
      <c r="U1" s="494"/>
      <c r="V1" s="494"/>
      <c r="W1" s="494"/>
      <c r="X1" s="494"/>
      <c r="Y1" s="494"/>
      <c r="Z1" s="495"/>
      <c r="AZ1" s="106"/>
      <c r="BA1" s="106"/>
      <c r="BB1" s="106"/>
      <c r="BC1" s="106"/>
    </row>
    <row r="2" spans="2:56" s="2" customFormat="1" ht="35.25">
      <c r="M2" s="496"/>
      <c r="N2" s="497"/>
      <c r="O2" s="497"/>
      <c r="P2" s="497"/>
      <c r="Q2" s="497"/>
      <c r="R2" s="497"/>
      <c r="S2" s="497"/>
      <c r="T2" s="497"/>
      <c r="U2" s="497"/>
      <c r="V2" s="497"/>
      <c r="W2" s="497"/>
      <c r="X2" s="497"/>
      <c r="Y2" s="497"/>
      <c r="Z2" s="498"/>
      <c r="AZ2" s="106"/>
      <c r="BA2" s="106"/>
      <c r="BB2" s="106"/>
      <c r="BC2" s="106"/>
    </row>
    <row r="3" spans="2:56" s="2" customFormat="1" ht="36" thickBot="1">
      <c r="M3" s="499"/>
      <c r="N3" s="500"/>
      <c r="O3" s="500"/>
      <c r="P3" s="500"/>
      <c r="Q3" s="500"/>
      <c r="R3" s="500"/>
      <c r="S3" s="500"/>
      <c r="T3" s="500"/>
      <c r="U3" s="500"/>
      <c r="V3" s="500"/>
      <c r="W3" s="500"/>
      <c r="X3" s="500"/>
      <c r="Y3" s="500"/>
      <c r="Z3" s="501"/>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0.9885057471264368</v>
      </c>
      <c r="BA7" s="198">
        <f>'3. % BY PRIORITY'!N6</f>
        <v>0.99038461538461542</v>
      </c>
      <c r="BB7" s="198">
        <f>'3. % BY PRIORITY'!U6</f>
        <v>0.96428571428571419</v>
      </c>
      <c r="BC7" s="198">
        <f>'3. % BY PRIORITY'!AB6</f>
        <v>0.94782608695652171</v>
      </c>
      <c r="BD7" s="4"/>
    </row>
    <row r="8" spans="2:56">
      <c r="L8" s="8"/>
      <c r="M8" s="8"/>
      <c r="AY8" s="7" t="s">
        <v>21</v>
      </c>
      <c r="AZ8" s="198">
        <f>'3. % BY PRIORITY'!G9</f>
        <v>0</v>
      </c>
      <c r="BA8" s="198">
        <f>'3. % BY PRIORITY'!N9</f>
        <v>0</v>
      </c>
      <c r="BB8" s="198">
        <f>'3. % BY PRIORITY'!U9</f>
        <v>2.6785714285714284E-2</v>
      </c>
      <c r="BC8" s="198">
        <f>'3. % BY PRIORITY'!AB9</f>
        <v>2.6086956521739132E-2</v>
      </c>
      <c r="BD8" s="4"/>
    </row>
    <row r="9" spans="2:56">
      <c r="L9" s="8"/>
      <c r="M9" s="8"/>
      <c r="AY9" s="7" t="s">
        <v>22</v>
      </c>
      <c r="AZ9" s="198">
        <f>'3. % BY PRIORITY'!G13</f>
        <v>1.1494252873563218E-2</v>
      </c>
      <c r="BA9" s="198">
        <f>'3. % BY PRIORITY'!N13</f>
        <v>9.6153846153846159E-3</v>
      </c>
      <c r="BB9" s="198">
        <f>'3. % BY PRIORITY'!U13</f>
        <v>8.9285714285714281E-3</v>
      </c>
      <c r="BC9" s="198">
        <f>'3. % BY PRIORITY'!AB13</f>
        <v>2.6086956521739129E-2</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c r="N20" s="22" t="s">
        <v>63</v>
      </c>
      <c r="W20" s="22" t="s">
        <v>63</v>
      </c>
      <c r="AF20" s="22" t="s">
        <v>63</v>
      </c>
      <c r="AO20" s="22" t="s">
        <v>63</v>
      </c>
      <c r="AY20" s="4"/>
      <c r="AZ20" s="108"/>
      <c r="BA20" s="108"/>
      <c r="BB20" s="108"/>
      <c r="BC20" s="108"/>
      <c r="BD20" s="4"/>
    </row>
    <row r="21" spans="12:56">
      <c r="AY21" s="5" t="s">
        <v>231</v>
      </c>
      <c r="AZ21" s="108"/>
      <c r="BA21" s="108"/>
      <c r="BB21" s="108"/>
      <c r="BC21" s="108"/>
      <c r="BD21" s="4"/>
    </row>
    <row r="22" spans="12:56">
      <c r="AY22" s="6"/>
      <c r="AZ22" s="109" t="s">
        <v>35</v>
      </c>
      <c r="BA22" s="109" t="s">
        <v>36</v>
      </c>
      <c r="BB22" s="109" t="s">
        <v>37</v>
      </c>
      <c r="BC22" s="109" t="s">
        <v>38</v>
      </c>
      <c r="BD22" s="4"/>
    </row>
    <row r="23" spans="12:56">
      <c r="AY23" s="7" t="s">
        <v>20</v>
      </c>
      <c r="AZ23" s="198">
        <f>'3. % BY PRIORITY'!G28</f>
        <v>1</v>
      </c>
      <c r="BA23" s="198">
        <f>'3. % BY PRIORITY'!N28</f>
        <v>1</v>
      </c>
      <c r="BB23" s="198">
        <f>'3. % BY PRIORITY'!U28</f>
        <v>0.98245614035087714</v>
      </c>
      <c r="BC23" s="198">
        <f>'3. % BY PRIORITY'!AB28</f>
        <v>0.96610169491525422</v>
      </c>
      <c r="BD23" s="4"/>
    </row>
    <row r="24" spans="12:56">
      <c r="L24" s="8"/>
      <c r="M24" s="8"/>
      <c r="AY24" s="7" t="s">
        <v>21</v>
      </c>
      <c r="AZ24" s="198">
        <f>'3. % BY PRIORITY'!G31</f>
        <v>0</v>
      </c>
      <c r="BA24" s="198">
        <f>'3. % BY PRIORITY'!N31</f>
        <v>0</v>
      </c>
      <c r="BB24" s="198">
        <f>'3. % BY PRIORITY'!U31</f>
        <v>1.7543859649122806E-2</v>
      </c>
      <c r="BC24" s="198">
        <f>'3. % BY PRIORITY'!AB31</f>
        <v>1.6949152542372881E-2</v>
      </c>
      <c r="BD24" s="4"/>
    </row>
    <row r="25" spans="12:56">
      <c r="L25" s="8"/>
      <c r="M25" s="8"/>
      <c r="AY25" s="7" t="s">
        <v>22</v>
      </c>
      <c r="AZ25" s="198">
        <f>'3. % BY PRIORITY'!G35</f>
        <v>0</v>
      </c>
      <c r="BA25" s="198">
        <f>'3. % BY PRIORITY'!N35</f>
        <v>0</v>
      </c>
      <c r="BB25" s="198">
        <f>'3. % BY PRIORITY'!U35</f>
        <v>0</v>
      </c>
      <c r="BC25" s="198">
        <f>'3. % BY PRIORITY'!AB35</f>
        <v>1.6949152542372881E-2</v>
      </c>
      <c r="BD25" s="4"/>
    </row>
    <row r="26" spans="12:56">
      <c r="L26" s="8"/>
      <c r="M26" s="8"/>
      <c r="AY26" s="4"/>
      <c r="AZ26" s="108"/>
      <c r="BA26" s="108"/>
      <c r="BB26" s="108"/>
      <c r="BC26" s="108"/>
      <c r="BD26" s="4"/>
    </row>
    <row r="27" spans="12:56">
      <c r="AY27" s="9"/>
      <c r="AZ27" s="108"/>
      <c r="BA27" s="108"/>
      <c r="BB27" s="108"/>
      <c r="BC27" s="108"/>
      <c r="BD27" s="4"/>
    </row>
    <row r="28" spans="12:56">
      <c r="AY28" s="9"/>
      <c r="AZ28" s="108"/>
      <c r="BA28" s="108"/>
      <c r="BB28" s="108"/>
      <c r="BC28" s="108"/>
      <c r="BD28" s="4"/>
    </row>
    <row r="29" spans="12:56">
      <c r="AY29" s="9"/>
      <c r="AZ29" s="108"/>
      <c r="BA29" s="108"/>
      <c r="BB29" s="108"/>
      <c r="BC29" s="108"/>
      <c r="BD29" s="4"/>
    </row>
    <row r="30" spans="12:56">
      <c r="AY30" s="4"/>
      <c r="AZ30" s="108"/>
      <c r="BA30" s="108"/>
      <c r="BB30" s="108"/>
      <c r="BC30" s="108"/>
      <c r="BD30" s="4"/>
    </row>
    <row r="31" spans="12:56">
      <c r="AY31" s="4"/>
      <c r="AZ31" s="108"/>
      <c r="BA31" s="108"/>
      <c r="BB31" s="108"/>
      <c r="BC31" s="108"/>
      <c r="BD31" s="4"/>
    </row>
    <row r="32" spans="12:56">
      <c r="AY32" s="4"/>
      <c r="AZ32" s="108"/>
      <c r="BA32" s="108"/>
      <c r="BB32" s="108"/>
      <c r="BC32" s="108"/>
      <c r="BD32" s="4"/>
    </row>
    <row r="33" spans="11:56">
      <c r="AY33" s="4"/>
      <c r="AZ33" s="108"/>
      <c r="BA33" s="108"/>
      <c r="BB33" s="108"/>
      <c r="BC33" s="108"/>
      <c r="BD33" s="4"/>
    </row>
    <row r="34" spans="11:56">
      <c r="AY34" s="4"/>
      <c r="AZ34" s="108"/>
      <c r="BA34" s="108"/>
      <c r="BB34" s="108"/>
      <c r="BC34" s="108"/>
      <c r="BD34" s="4"/>
    </row>
    <row r="35" spans="11:56">
      <c r="AY35" s="4"/>
      <c r="AZ35" s="108"/>
      <c r="BA35" s="108"/>
      <c r="BB35" s="108"/>
      <c r="BC35" s="108"/>
      <c r="BD35" s="4"/>
    </row>
    <row r="36" spans="11:56">
      <c r="N36" s="22" t="s">
        <v>63</v>
      </c>
      <c r="W36" s="22" t="s">
        <v>63</v>
      </c>
      <c r="AF36" s="22" t="s">
        <v>63</v>
      </c>
      <c r="AO36" s="22" t="s">
        <v>63</v>
      </c>
      <c r="AY36" s="4"/>
      <c r="AZ36" s="108"/>
      <c r="BA36" s="108"/>
      <c r="BB36" s="108"/>
      <c r="BC36" s="108"/>
      <c r="BD36" s="4"/>
    </row>
    <row r="37" spans="11:56">
      <c r="AY37" s="5" t="s">
        <v>232</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f>'3. % BY PRIORITY'!N50</f>
        <v>1</v>
      </c>
      <c r="BB39" s="198">
        <f>'3. % BY PRIORITY'!U50</f>
        <v>0.94736842105263153</v>
      </c>
      <c r="BC39" s="198">
        <f>'3. % BY PRIORITY'!AB50</f>
        <v>0.95</v>
      </c>
      <c r="BD39" s="10"/>
    </row>
    <row r="40" spans="11:56">
      <c r="K40" s="8"/>
      <c r="L40" s="8"/>
      <c r="AY40" s="7" t="s">
        <v>21</v>
      </c>
      <c r="AZ40" s="198">
        <f>'3. % BY PRIORITY'!G53</f>
        <v>0</v>
      </c>
      <c r="BA40" s="198">
        <f>'3. % BY PRIORITY'!N53</f>
        <v>0</v>
      </c>
      <c r="BB40" s="198">
        <f>'3. % BY PRIORITY'!U53</f>
        <v>5.2631578947368418E-2</v>
      </c>
      <c r="BC40" s="198">
        <f>'3. % BY PRIORITY'!AB53</f>
        <v>0</v>
      </c>
      <c r="BD40" s="10"/>
    </row>
    <row r="41" spans="11:56">
      <c r="K41" s="8"/>
      <c r="L41" s="8"/>
      <c r="AY41" s="7" t="s">
        <v>22</v>
      </c>
      <c r="AZ41" s="198">
        <f>'3. % BY PRIORITY'!G57</f>
        <v>0</v>
      </c>
      <c r="BA41" s="198">
        <f>'3. % BY PRIORITY'!N57</f>
        <v>0</v>
      </c>
      <c r="BB41" s="198">
        <f>'3. % BY PRIORITY'!U57</f>
        <v>0</v>
      </c>
      <c r="BC41" s="198">
        <f>'3. % BY PRIORITY'!AB57</f>
        <v>0.05</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233</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0.9642857142857143</v>
      </c>
      <c r="BA55" s="198">
        <f>'3. % BY PRIORITY'!N72</f>
        <v>0.96969696969696972</v>
      </c>
      <c r="BB55" s="198">
        <f>'3. % BY PRIORITY'!U72</f>
        <v>0.94444444444444442</v>
      </c>
      <c r="BC55" s="198">
        <f>'3. % BY PRIORITY'!AB72</f>
        <v>0.91666666666666663</v>
      </c>
      <c r="BD55" s="4"/>
    </row>
    <row r="56" spans="12:56">
      <c r="L56" s="8"/>
      <c r="M56" s="8"/>
      <c r="AY56" s="7" t="s">
        <v>21</v>
      </c>
      <c r="AZ56" s="198">
        <f>'3. % BY PRIORITY'!G75</f>
        <v>0</v>
      </c>
      <c r="BA56" s="198">
        <f>'3. % BY PRIORITY'!N75</f>
        <v>0</v>
      </c>
      <c r="BB56" s="198">
        <f>'3. % BY PRIORITY'!U75</f>
        <v>2.7777777777777776E-2</v>
      </c>
      <c r="BC56" s="198">
        <f>'3. % BY PRIORITY'!AB75</f>
        <v>5.5555555555555552E-2</v>
      </c>
      <c r="BD56" s="4"/>
    </row>
    <row r="57" spans="12:56">
      <c r="L57" s="8"/>
      <c r="M57" s="8"/>
      <c r="AY57" s="7" t="s">
        <v>22</v>
      </c>
      <c r="AZ57" s="198">
        <f>'3. % BY PRIORITY'!G79</f>
        <v>3.5714285714285712E-2</v>
      </c>
      <c r="BA57" s="198">
        <f>'3. % BY PRIORITY'!N79</f>
        <v>3.0303030303030304E-2</v>
      </c>
      <c r="BB57" s="198">
        <f>'3. % BY PRIORITY'!U79</f>
        <v>2.7777777777777776E-2</v>
      </c>
      <c r="BC57" s="198">
        <f>'3. % BY PRIORITY'!AB79</f>
        <v>2.7777777777777776E-2</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topLeftCell="N1" zoomScale="70" zoomScaleNormal="70" workbookViewId="0">
      <pane ySplit="1" topLeftCell="A48" activePane="bottomLeft" state="frozen"/>
      <selection pane="bottomLeft" activeCell="X134" sqref="X134"/>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5" customWidth="1"/>
    <col min="28" max="16384" width="9.140625" style="61"/>
  </cols>
  <sheetData>
    <row r="1" spans="1:27" s="59" customFormat="1" ht="20.25">
      <c r="A1" s="222"/>
      <c r="B1" s="223" t="s">
        <v>14</v>
      </c>
      <c r="C1" s="224"/>
      <c r="D1" s="224"/>
      <c r="E1" s="224"/>
      <c r="F1" s="225"/>
      <c r="H1" s="223" t="s">
        <v>15</v>
      </c>
      <c r="I1" s="226"/>
      <c r="J1" s="222"/>
      <c r="K1" s="222"/>
      <c r="L1" s="222"/>
      <c r="M1" s="227"/>
      <c r="O1" s="222" t="s">
        <v>16</v>
      </c>
      <c r="P1" s="222"/>
      <c r="Q1" s="222"/>
      <c r="R1" s="222"/>
      <c r="S1" s="222"/>
      <c r="T1" s="228"/>
      <c r="V1" s="222" t="s">
        <v>17</v>
      </c>
      <c r="W1" s="222"/>
      <c r="X1" s="222"/>
      <c r="Y1" s="222"/>
      <c r="Z1" s="222"/>
      <c r="AA1" s="270"/>
    </row>
    <row r="2" spans="1:27" ht="15.75">
      <c r="A2" s="68"/>
      <c r="B2" s="68"/>
      <c r="C2" s="68"/>
      <c r="D2" s="68"/>
      <c r="E2" s="68"/>
      <c r="F2" s="60"/>
      <c r="H2" s="69"/>
      <c r="I2" s="69"/>
      <c r="J2" s="69"/>
      <c r="K2" s="69"/>
      <c r="L2" s="69"/>
      <c r="M2" s="103"/>
      <c r="O2" s="69"/>
      <c r="P2" s="69"/>
      <c r="Q2" s="69"/>
      <c r="R2" s="69"/>
      <c r="S2" s="69"/>
      <c r="T2" s="91"/>
      <c r="V2" s="69"/>
      <c r="W2" s="69"/>
      <c r="X2" s="69"/>
      <c r="Y2" s="69"/>
      <c r="Z2" s="69"/>
      <c r="AA2" s="250"/>
    </row>
    <row r="3" spans="1:27" s="64" customFormat="1" ht="15.75">
      <c r="A3" s="358" t="s">
        <v>77</v>
      </c>
      <c r="B3" s="352"/>
      <c r="C3" s="352"/>
      <c r="D3" s="352"/>
      <c r="E3" s="352"/>
      <c r="F3" s="353"/>
      <c r="H3" s="358" t="s">
        <v>77</v>
      </c>
      <c r="I3" s="352"/>
      <c r="J3" s="352"/>
      <c r="K3" s="352"/>
      <c r="L3" s="352"/>
      <c r="M3" s="353"/>
      <c r="O3" s="358" t="s">
        <v>77</v>
      </c>
      <c r="P3" s="352"/>
      <c r="Q3" s="352"/>
      <c r="R3" s="352"/>
      <c r="S3" s="352"/>
      <c r="T3" s="353"/>
      <c r="V3" s="358" t="s">
        <v>77</v>
      </c>
      <c r="W3" s="352"/>
      <c r="X3" s="352"/>
      <c r="Y3" s="352"/>
      <c r="Z3" s="352"/>
      <c r="AA3" s="353"/>
    </row>
    <row r="4" spans="1:27" ht="42" customHeight="1">
      <c r="A4" s="354" t="s">
        <v>24</v>
      </c>
      <c r="B4" s="354" t="s">
        <v>25</v>
      </c>
      <c r="C4" s="354" t="s">
        <v>19</v>
      </c>
      <c r="D4" s="354" t="s">
        <v>49</v>
      </c>
      <c r="E4" s="354" t="s">
        <v>30</v>
      </c>
      <c r="F4" s="355" t="s">
        <v>50</v>
      </c>
      <c r="H4" s="354" t="s">
        <v>24</v>
      </c>
      <c r="I4" s="354" t="s">
        <v>25</v>
      </c>
      <c r="J4" s="354" t="s">
        <v>19</v>
      </c>
      <c r="K4" s="354" t="s">
        <v>49</v>
      </c>
      <c r="L4" s="354" t="s">
        <v>30</v>
      </c>
      <c r="M4" s="355" t="s">
        <v>50</v>
      </c>
      <c r="O4" s="354" t="s">
        <v>24</v>
      </c>
      <c r="P4" s="354" t="s">
        <v>25</v>
      </c>
      <c r="Q4" s="354" t="s">
        <v>19</v>
      </c>
      <c r="R4" s="354" t="s">
        <v>49</v>
      </c>
      <c r="S4" s="354" t="s">
        <v>30</v>
      </c>
      <c r="T4" s="356" t="s">
        <v>50</v>
      </c>
      <c r="V4" s="354" t="s">
        <v>24</v>
      </c>
      <c r="W4" s="354" t="s">
        <v>25</v>
      </c>
      <c r="X4" s="354" t="s">
        <v>19</v>
      </c>
      <c r="Y4" s="354" t="s">
        <v>49</v>
      </c>
      <c r="Z4" s="354" t="s">
        <v>30</v>
      </c>
      <c r="AA4" s="357"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3"/>
    </row>
    <row r="6" spans="1:27" ht="21.75" customHeight="1">
      <c r="A6" s="290" t="s">
        <v>46</v>
      </c>
      <c r="B6" s="63">
        <f>COUNTIFS('1. ALL DATA'!$Y$5:$Y$123,"LEADER OF THE COUNCIL",'1. ALL DATA'!$H$5:$H$123,"Fully Achieved")</f>
        <v>7</v>
      </c>
      <c r="C6" s="126">
        <f>B6/B20</f>
        <v>0.21212121212121213</v>
      </c>
      <c r="D6" s="502">
        <f>C6+C7</f>
        <v>0.60606060606060608</v>
      </c>
      <c r="E6" s="126">
        <f>B6/B21</f>
        <v>0.35</v>
      </c>
      <c r="F6" s="489">
        <f>E6+E7</f>
        <v>1</v>
      </c>
      <c r="H6" s="290" t="s">
        <v>46</v>
      </c>
      <c r="I6" s="72">
        <f>COUNTIFS('1. ALL DATA'!$Y$5:$Y$123,"LEADER OF THE COUNCIL",'1. ALL DATA'!$M$5:$M$123,"Fully Achieved")</f>
        <v>10</v>
      </c>
      <c r="J6" s="126">
        <f>I6/I20</f>
        <v>0.30303030303030304</v>
      </c>
      <c r="K6" s="502">
        <f>J6+J7</f>
        <v>0.8484848484848484</v>
      </c>
      <c r="L6" s="126">
        <f>I6/I21</f>
        <v>0.35714285714285715</v>
      </c>
      <c r="M6" s="489">
        <f>L6+L7</f>
        <v>1</v>
      </c>
      <c r="O6" s="290" t="s">
        <v>46</v>
      </c>
      <c r="P6" s="72">
        <f>COUNTIFS('1. ALL DATA'!$Y$5:$Y$123,"LEADER OF THE COUNCIL",'1. ALL DATA'!$R$5:$R$123,"Fully Achieved")</f>
        <v>14</v>
      </c>
      <c r="Q6" s="126">
        <f>P6/P20</f>
        <v>0.42424242424242425</v>
      </c>
      <c r="R6" s="502">
        <f>Q6+Q7</f>
        <v>0.93939393939393945</v>
      </c>
      <c r="S6" s="126">
        <f>P6/P21</f>
        <v>0.4375</v>
      </c>
      <c r="T6" s="489">
        <f>S6+S7</f>
        <v>0.96875</v>
      </c>
      <c r="V6" s="290" t="s">
        <v>41</v>
      </c>
      <c r="W6" s="127">
        <f>COUNTIFS('1. ALL DATA'!$Z$5:$Z$123,"LEADER OF THE COUNCIL",'1. ALL DATA'!$V$5:$V$123,"Fully Achieved")</f>
        <v>19</v>
      </c>
      <c r="X6" s="126">
        <f>W6/$W$20</f>
        <v>1</v>
      </c>
      <c r="Y6" s="502">
        <f>X6+X7</f>
        <v>1</v>
      </c>
      <c r="Z6" s="126">
        <f>W6/$W$21</f>
        <v>1</v>
      </c>
      <c r="AA6" s="489">
        <f>Z6+Z7</f>
        <v>1</v>
      </c>
    </row>
    <row r="7" spans="1:27" ht="18.75" customHeight="1">
      <c r="A7" s="290" t="s">
        <v>42</v>
      </c>
      <c r="B7" s="63">
        <f>COUNTIFS('1. ALL DATA'!$Y$5:$Y$123,"LEADER OF THE COUNCIL",'1. ALL DATA'!$H$5:$H$123,"On track to be achieved")</f>
        <v>13</v>
      </c>
      <c r="C7" s="126">
        <f>B7/B20</f>
        <v>0.39393939393939392</v>
      </c>
      <c r="D7" s="502"/>
      <c r="E7" s="126">
        <f>B7/B21</f>
        <v>0.65</v>
      </c>
      <c r="F7" s="489"/>
      <c r="H7" s="290" t="s">
        <v>42</v>
      </c>
      <c r="I7" s="72">
        <f>COUNTIFS('1. ALL DATA'!$Y$5:$Y$123,"LEADER OF THE COUNCIL",'1. ALL DATA'!$M$5:$M$123,"On track to be achieved")</f>
        <v>18</v>
      </c>
      <c r="J7" s="126">
        <f>I7/I20</f>
        <v>0.54545454545454541</v>
      </c>
      <c r="K7" s="502"/>
      <c r="L7" s="126">
        <f>I7/I21</f>
        <v>0.6428571428571429</v>
      </c>
      <c r="M7" s="489"/>
      <c r="O7" s="290" t="s">
        <v>42</v>
      </c>
      <c r="P7" s="72">
        <f>COUNTIFS('1. ALL DATA'!$Y$5:$Y$123,"LEADER OF THE COUNCIL",'1. ALL DATA'!$R$5:$R$123,"On track to be achieved")</f>
        <v>17</v>
      </c>
      <c r="Q7" s="126">
        <f>P7/P20</f>
        <v>0.51515151515151514</v>
      </c>
      <c r="R7" s="502"/>
      <c r="S7" s="126">
        <f>P7/P21</f>
        <v>0.53125</v>
      </c>
      <c r="T7" s="489"/>
      <c r="V7" s="290" t="s">
        <v>83</v>
      </c>
      <c r="W7" s="127">
        <f>COUNTIFS('1. ALL DATA'!$Z$5:$Z$123,"LEADER OF THE COUNCIL",'1. ALL DATA'!$V$5:$V$123,"Numerical Outturn Within 5% Tolerance")</f>
        <v>0</v>
      </c>
      <c r="X7" s="150">
        <f>W7/$W$20</f>
        <v>0</v>
      </c>
      <c r="Y7" s="502"/>
      <c r="Z7" s="150">
        <f t="shared" ref="Z7:Z14" si="0">W7/$W$21</f>
        <v>0</v>
      </c>
      <c r="AA7" s="489"/>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59"/>
      <c r="Y8" s="185"/>
      <c r="Z8" s="359"/>
      <c r="AA8" s="186"/>
    </row>
    <row r="9" spans="1:27" ht="21" customHeight="1">
      <c r="A9" s="484" t="s">
        <v>27</v>
      </c>
      <c r="B9" s="508">
        <f>COUNTIFS('1. ALL DATA'!$Y$5:$Y$123,"LEADER OF THE COUNCIL",'1. ALL DATA'!$H$5:$H$123,"In danger of falling behind target")</f>
        <v>0</v>
      </c>
      <c r="C9" s="502">
        <f>B9/B20</f>
        <v>0</v>
      </c>
      <c r="D9" s="502">
        <f>C9</f>
        <v>0</v>
      </c>
      <c r="E9" s="502">
        <f>B9/B21</f>
        <v>0</v>
      </c>
      <c r="F9" s="487">
        <f>E9</f>
        <v>0</v>
      </c>
      <c r="H9" s="484" t="s">
        <v>27</v>
      </c>
      <c r="I9" s="504">
        <f>COUNTIFS('1. ALL DATA'!$Y$5:$Y$123,"LEADER OF THE COUNCIL",'1. ALL DATA'!$M$5:$M$123,"In danger of falling behind target")</f>
        <v>0</v>
      </c>
      <c r="J9" s="502">
        <f>I9/I20</f>
        <v>0</v>
      </c>
      <c r="K9" s="502">
        <f>J9</f>
        <v>0</v>
      </c>
      <c r="L9" s="502">
        <f>I9/I21</f>
        <v>0</v>
      </c>
      <c r="M9" s="487">
        <f>L9</f>
        <v>0</v>
      </c>
      <c r="O9" s="484" t="s">
        <v>27</v>
      </c>
      <c r="P9" s="504">
        <f>COUNTIFS('1. ALL DATA'!$Y$5:$Y$123,"LEADER OF THE COUNCIL",'1. ALL DATA'!$R$5:$R$123,"In danger of falling behind target")</f>
        <v>1</v>
      </c>
      <c r="Q9" s="502">
        <f>P9/P20</f>
        <v>3.0303030303030304E-2</v>
      </c>
      <c r="R9" s="502">
        <f>Q9</f>
        <v>3.0303030303030304E-2</v>
      </c>
      <c r="S9" s="502">
        <f>P9/P21</f>
        <v>3.125E-2</v>
      </c>
      <c r="T9" s="487">
        <f>S9</f>
        <v>3.125E-2</v>
      </c>
      <c r="V9" s="292" t="s">
        <v>84</v>
      </c>
      <c r="W9" s="272">
        <f>COUNTIFS('1. ALL DATA'!$Z$5:$Z$123,"LEADER OF THE COUNCIL",'1. ALL DATA'!$V$5:$V$123,"Numerical Outturn Within 10% Tolerance")</f>
        <v>0</v>
      </c>
      <c r="X9" s="150">
        <f t="shared" ref="X9:X19" si="1">W9/$W$20</f>
        <v>0</v>
      </c>
      <c r="Y9" s="505">
        <f>SUM(X9:X11)</f>
        <v>0</v>
      </c>
      <c r="Z9" s="150">
        <f t="shared" si="0"/>
        <v>0</v>
      </c>
      <c r="AA9" s="487">
        <f>SUM(Z9:Z11)</f>
        <v>0</v>
      </c>
    </row>
    <row r="10" spans="1:27" ht="20.25" customHeight="1">
      <c r="A10" s="484"/>
      <c r="B10" s="508"/>
      <c r="C10" s="502"/>
      <c r="D10" s="502"/>
      <c r="E10" s="502"/>
      <c r="F10" s="487"/>
      <c r="H10" s="484"/>
      <c r="I10" s="504"/>
      <c r="J10" s="502"/>
      <c r="K10" s="502"/>
      <c r="L10" s="502"/>
      <c r="M10" s="487"/>
      <c r="O10" s="484"/>
      <c r="P10" s="504"/>
      <c r="Q10" s="502"/>
      <c r="R10" s="502"/>
      <c r="S10" s="502"/>
      <c r="T10" s="487"/>
      <c r="V10" s="292" t="s">
        <v>85</v>
      </c>
      <c r="W10" s="272">
        <f>COUNTIFS('1. ALL DATA'!$Z$5:$Z$123,"LEADER OF THE COUNCIL",'1. ALL DATA'!$V$5:$V$123,"Target Partially Met")</f>
        <v>0</v>
      </c>
      <c r="X10" s="150">
        <f t="shared" si="1"/>
        <v>0</v>
      </c>
      <c r="Y10" s="506"/>
      <c r="Z10" s="150">
        <f t="shared" si="0"/>
        <v>0</v>
      </c>
      <c r="AA10" s="487"/>
    </row>
    <row r="11" spans="1:27" ht="15.75" customHeight="1">
      <c r="A11" s="484"/>
      <c r="B11" s="508"/>
      <c r="C11" s="502"/>
      <c r="D11" s="502"/>
      <c r="E11" s="502"/>
      <c r="F11" s="487"/>
      <c r="H11" s="484"/>
      <c r="I11" s="504"/>
      <c r="J11" s="502"/>
      <c r="K11" s="502"/>
      <c r="L11" s="502"/>
      <c r="M11" s="487"/>
      <c r="O11" s="484"/>
      <c r="P11" s="504"/>
      <c r="Q11" s="502"/>
      <c r="R11" s="502"/>
      <c r="S11" s="502"/>
      <c r="T11" s="487"/>
      <c r="V11" s="292" t="s">
        <v>87</v>
      </c>
      <c r="W11" s="272">
        <f>COUNTIFS('1. ALL DATA'!$Z$5:$Z$123,"LEADER OF THE COUNCIL",'1. ALL DATA'!$V$5:$V$123,"Completion Date Within Reasonable Tolerance")</f>
        <v>0</v>
      </c>
      <c r="X11" s="150">
        <f t="shared" si="1"/>
        <v>0</v>
      </c>
      <c r="Y11" s="507"/>
      <c r="Z11" s="150">
        <f t="shared" si="0"/>
        <v>0</v>
      </c>
      <c r="AA11" s="487"/>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59"/>
      <c r="Y12" s="185"/>
      <c r="Z12" s="359"/>
      <c r="AA12" s="186"/>
    </row>
    <row r="13" spans="1:27" ht="20.25" customHeight="1">
      <c r="A13" s="291" t="s">
        <v>43</v>
      </c>
      <c r="B13" s="63">
        <f>COUNTIFS('1. ALL DATA'!$Y$5:$Y$123,"LEADER OF THE COUNCIL",'1. ALL DATA'!$H$5:$H$123,"Completed behind schedule")</f>
        <v>0</v>
      </c>
      <c r="C13" s="271">
        <f>B13/B20</f>
        <v>0</v>
      </c>
      <c r="D13" s="502">
        <f>C13+C14</f>
        <v>0</v>
      </c>
      <c r="E13" s="126">
        <f>B13/B21</f>
        <v>0</v>
      </c>
      <c r="F13" s="503">
        <f>E13+E14</f>
        <v>0</v>
      </c>
      <c r="H13" s="291" t="s">
        <v>43</v>
      </c>
      <c r="I13" s="72">
        <f>COUNTIFS('1. ALL DATA'!$Y$5:$Y$123,"LEADER OF THE COUNCIL",'1. ALL DATA'!$M$5:$M$123,"Completed behind schedule")</f>
        <v>0</v>
      </c>
      <c r="J13" s="126">
        <f>I13/I20</f>
        <v>0</v>
      </c>
      <c r="K13" s="502">
        <f>J13+J14</f>
        <v>0</v>
      </c>
      <c r="L13" s="126">
        <f>I13/I21</f>
        <v>0</v>
      </c>
      <c r="M13" s="503">
        <f>L13+L14</f>
        <v>0</v>
      </c>
      <c r="O13" s="291" t="s">
        <v>43</v>
      </c>
      <c r="P13" s="72">
        <f>COUNTIFS('1. ALL DATA'!$Y$5:$Y$123,"LEADER OF THE COUNCIL",'1. ALL DATA'!$R$5:$R$123,"Completed behind schedule")</f>
        <v>0</v>
      </c>
      <c r="Q13" s="126">
        <f>P13/P20</f>
        <v>0</v>
      </c>
      <c r="R13" s="502">
        <f>Q13+Q14</f>
        <v>0</v>
      </c>
      <c r="S13" s="126">
        <f>P13/P21</f>
        <v>0</v>
      </c>
      <c r="T13" s="503">
        <f>S13+S14</f>
        <v>0</v>
      </c>
      <c r="V13" s="291" t="s">
        <v>86</v>
      </c>
      <c r="W13" s="272">
        <f>COUNTIFS('1. ALL DATA'!$Z$5:$Z$123,"LEADER OF THE COUNCIL",'1. ALL DATA'!$V$5:$V$123,"Completed Significantly After Target Deadline")</f>
        <v>0</v>
      </c>
      <c r="X13" s="150">
        <f t="shared" si="1"/>
        <v>0</v>
      </c>
      <c r="Y13" s="502">
        <f>X13+X14</f>
        <v>0</v>
      </c>
      <c r="Z13" s="150">
        <f t="shared" si="0"/>
        <v>0</v>
      </c>
      <c r="AA13" s="503">
        <f>Z13+Z14</f>
        <v>0</v>
      </c>
    </row>
    <row r="14" spans="1:27" ht="20.25" customHeight="1">
      <c r="A14" s="291" t="s">
        <v>28</v>
      </c>
      <c r="B14" s="63">
        <f>COUNTIFS('1. ALL DATA'!$Y$5:$Y$123,"LEADER OF THE COUNCIL",'1. ALL DATA'!$H$5:$H$123,"Off target")</f>
        <v>0</v>
      </c>
      <c r="C14" s="271">
        <f>B14/B20</f>
        <v>0</v>
      </c>
      <c r="D14" s="502"/>
      <c r="E14" s="126">
        <f>B14/B21</f>
        <v>0</v>
      </c>
      <c r="F14" s="503"/>
      <c r="H14" s="291" t="s">
        <v>28</v>
      </c>
      <c r="I14" s="72">
        <f>COUNTIFS('1. ALL DATA'!$Y$5:$Y$123,"LEADER OF THE COUNCIL",'1. ALL DATA'!$M$5:$M$123,"Off target")</f>
        <v>0</v>
      </c>
      <c r="J14" s="126">
        <f>I14/I20</f>
        <v>0</v>
      </c>
      <c r="K14" s="502"/>
      <c r="L14" s="126">
        <f>I14/I21</f>
        <v>0</v>
      </c>
      <c r="M14" s="503"/>
      <c r="O14" s="291" t="s">
        <v>28</v>
      </c>
      <c r="P14" s="72">
        <f>COUNTIFS('1. ALL DATA'!$Y$5:$Y$123,"LEADER OF THE COUNCIL",'1. ALL DATA'!$R$5:$R$123,"Off target")</f>
        <v>0</v>
      </c>
      <c r="Q14" s="126">
        <f>P14/P20</f>
        <v>0</v>
      </c>
      <c r="R14" s="502"/>
      <c r="S14" s="126">
        <f>P14/P21</f>
        <v>0</v>
      </c>
      <c r="T14" s="503"/>
      <c r="V14" s="291" t="s">
        <v>28</v>
      </c>
      <c r="W14" s="272">
        <f>COUNTIFS('1. ALL DATA'!$Z$5:$Z$123,"LEADER OF THE COUNCIL",'1. ALL DATA'!$V$5:$V$123,"Off Target")</f>
        <v>0</v>
      </c>
      <c r="X14" s="150">
        <f t="shared" si="1"/>
        <v>0</v>
      </c>
      <c r="Y14" s="502"/>
      <c r="Z14" s="150">
        <f t="shared" si="0"/>
        <v>0</v>
      </c>
      <c r="AA14" s="503"/>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1"/>
      <c r="W15" s="191"/>
      <c r="X15" s="359"/>
      <c r="Y15" s="192"/>
      <c r="Z15" s="193"/>
      <c r="AA15" s="254"/>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5</v>
      </c>
      <c r="J16" s="78">
        <f>I16/I20</f>
        <v>0.15151515151515152</v>
      </c>
      <c r="K16" s="78">
        <f>J16</f>
        <v>0.15151515151515152</v>
      </c>
      <c r="L16" s="79"/>
      <c r="M16" s="47"/>
      <c r="O16" s="48" t="s">
        <v>2</v>
      </c>
      <c r="P16" s="63">
        <f>COUNTIFS('1. ALL DATA'!$Y$5:$Y$123,"LEADER OF THE COUNCIL",'1. ALL DATA'!$R$5:$R$123,"Not yet due")</f>
        <v>1</v>
      </c>
      <c r="Q16" s="78">
        <f>P16/P20</f>
        <v>3.0303030303030304E-2</v>
      </c>
      <c r="R16" s="78">
        <f>Q16</f>
        <v>3.0303030303030304E-2</v>
      </c>
      <c r="S16" s="79"/>
      <c r="T16" s="99"/>
      <c r="V16" s="63" t="s">
        <v>2</v>
      </c>
      <c r="W16" s="48">
        <f>COUNTIFS('1. ALL DATA'!$Z$5:$Z$123,"LEADER OF THE COUNCIL",'1. ALL DATA'!$V$5:$V$123,"not yet due")</f>
        <v>0</v>
      </c>
      <c r="X16" s="150">
        <f t="shared" si="1"/>
        <v>0</v>
      </c>
      <c r="Y16" s="78">
        <f>X16</f>
        <v>0</v>
      </c>
      <c r="Z16" s="79"/>
      <c r="AA16" s="256"/>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0</v>
      </c>
      <c r="J17" s="78">
        <f>I17/I20</f>
        <v>0</v>
      </c>
      <c r="K17" s="78">
        <f>J17</f>
        <v>0</v>
      </c>
      <c r="L17" s="79"/>
      <c r="M17" s="104"/>
      <c r="O17" s="48" t="s">
        <v>47</v>
      </c>
      <c r="P17" s="63">
        <f>COUNTIFS('1. ALL DATA'!$Y$5:$Y$123,"LEADER OF THE COUNCIL",'1. ALL DATA'!$R$5:$R$123,"Update not provided")</f>
        <v>0</v>
      </c>
      <c r="Q17" s="78">
        <f>P17/P20</f>
        <v>0</v>
      </c>
      <c r="R17" s="78">
        <f>Q17</f>
        <v>0</v>
      </c>
      <c r="S17" s="79"/>
      <c r="T17" s="100"/>
      <c r="V17" s="65" t="s">
        <v>47</v>
      </c>
      <c r="W17" s="48">
        <f>COUNTIFS('1. ALL DATA'!$Z$5:$Z$123,"LEADER OF THE COUNCIL",'1. ALL DATA'!$V$5:$V$123,"Update not provided")</f>
        <v>0</v>
      </c>
      <c r="X17" s="150">
        <f t="shared" si="1"/>
        <v>0</v>
      </c>
      <c r="Y17" s="78">
        <f>X17</f>
        <v>0</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DATA'!$Z$5:$Z$123,"LEADER OF THE COUNCIL",'1. ALL DATA'!$V$5:$V$123,"Deferred")</f>
        <v>0</v>
      </c>
      <c r="X18" s="150">
        <f t="shared" si="1"/>
        <v>0</v>
      </c>
      <c r="Y18" s="81">
        <f>X18</f>
        <v>0</v>
      </c>
      <c r="Z18" s="80"/>
      <c r="AA18" s="256"/>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DATA'!$Z$5:$Z$123,"LEADER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19</v>
      </c>
      <c r="X20" s="80"/>
      <c r="Y20" s="80"/>
      <c r="Z20" s="52"/>
      <c r="AA20" s="256"/>
    </row>
    <row r="21" spans="1:27" ht="15.75" customHeight="1">
      <c r="A21" s="50" t="s">
        <v>32</v>
      </c>
      <c r="B21" s="82">
        <f>B20-B19-B18-B17-B16</f>
        <v>20</v>
      </c>
      <c r="C21" s="52"/>
      <c r="D21" s="52"/>
      <c r="E21" s="52"/>
      <c r="F21" s="47"/>
      <c r="H21" s="50" t="s">
        <v>32</v>
      </c>
      <c r="I21" s="82">
        <f>I20-I19-I18-I17-I16</f>
        <v>28</v>
      </c>
      <c r="J21" s="52"/>
      <c r="K21" s="52"/>
      <c r="L21" s="52"/>
      <c r="M21" s="47"/>
      <c r="O21" s="50" t="s">
        <v>32</v>
      </c>
      <c r="P21" s="82">
        <f>P20-P19-P18-P17-P16</f>
        <v>32</v>
      </c>
      <c r="Q21" s="52"/>
      <c r="R21" s="52"/>
      <c r="S21" s="52"/>
      <c r="T21" s="99"/>
      <c r="V21" s="50" t="s">
        <v>32</v>
      </c>
      <c r="W21" s="87">
        <f>W20-W19-W18-W17-W16</f>
        <v>19</v>
      </c>
      <c r="X21" s="52"/>
      <c r="Y21" s="52"/>
      <c r="Z21" s="52"/>
      <c r="AA21" s="256"/>
    </row>
    <row r="22" spans="1:27" ht="15.75" customHeight="1">
      <c r="V22" s="66"/>
      <c r="W22" s="64"/>
      <c r="X22" s="64"/>
      <c r="Y22" s="64"/>
      <c r="Z22" s="52"/>
      <c r="AA22" s="256"/>
    </row>
    <row r="23" spans="1:27" ht="15.75" customHeight="1"/>
    <row r="24" spans="1:27" s="64" customFormat="1" ht="15.75" customHeight="1">
      <c r="A24" s="66"/>
      <c r="E24" s="52"/>
      <c r="F24" s="1"/>
      <c r="H24" s="66"/>
      <c r="L24" s="52"/>
      <c r="M24" s="1"/>
      <c r="O24" s="66"/>
      <c r="S24" s="52"/>
      <c r="T24" s="96"/>
      <c r="AA24" s="256"/>
    </row>
    <row r="25" spans="1:27" ht="15" customHeight="1">
      <c r="Z25" s="89"/>
    </row>
    <row r="26" spans="1:27" s="64" customFormat="1" ht="15.75">
      <c r="A26" s="358" t="s">
        <v>95</v>
      </c>
      <c r="B26" s="352"/>
      <c r="C26" s="352"/>
      <c r="D26" s="352"/>
      <c r="E26" s="352"/>
      <c r="F26" s="353"/>
      <c r="H26" s="358" t="s">
        <v>95</v>
      </c>
      <c r="I26" s="352"/>
      <c r="J26" s="352"/>
      <c r="K26" s="352"/>
      <c r="L26" s="352"/>
      <c r="M26" s="353"/>
      <c r="O26" s="358" t="s">
        <v>95</v>
      </c>
      <c r="P26" s="352"/>
      <c r="Q26" s="352"/>
      <c r="R26" s="352"/>
      <c r="S26" s="352"/>
      <c r="T26" s="353"/>
      <c r="V26" s="358" t="s">
        <v>95</v>
      </c>
      <c r="W26" s="352"/>
      <c r="X26" s="352"/>
      <c r="Y26" s="352"/>
      <c r="Z26" s="352"/>
      <c r="AA26" s="353"/>
    </row>
    <row r="27" spans="1:27" ht="42" customHeight="1">
      <c r="A27" s="354" t="s">
        <v>24</v>
      </c>
      <c r="B27" s="354" t="s">
        <v>25</v>
      </c>
      <c r="C27" s="354" t="s">
        <v>19</v>
      </c>
      <c r="D27" s="354" t="s">
        <v>49</v>
      </c>
      <c r="E27" s="354" t="s">
        <v>30</v>
      </c>
      <c r="F27" s="355" t="s">
        <v>50</v>
      </c>
      <c r="H27" s="354" t="s">
        <v>24</v>
      </c>
      <c r="I27" s="354" t="s">
        <v>25</v>
      </c>
      <c r="J27" s="354" t="s">
        <v>19</v>
      </c>
      <c r="K27" s="354" t="s">
        <v>49</v>
      </c>
      <c r="L27" s="354" t="s">
        <v>30</v>
      </c>
      <c r="M27" s="355" t="s">
        <v>50</v>
      </c>
      <c r="O27" s="354" t="s">
        <v>24</v>
      </c>
      <c r="P27" s="354" t="s">
        <v>25</v>
      </c>
      <c r="Q27" s="354" t="s">
        <v>19</v>
      </c>
      <c r="R27" s="354" t="s">
        <v>49</v>
      </c>
      <c r="S27" s="354" t="s">
        <v>30</v>
      </c>
      <c r="T27" s="356" t="s">
        <v>50</v>
      </c>
      <c r="V27" s="354" t="s">
        <v>24</v>
      </c>
      <c r="W27" s="354" t="s">
        <v>25</v>
      </c>
      <c r="X27" s="354" t="s">
        <v>19</v>
      </c>
      <c r="Y27" s="354" t="s">
        <v>49</v>
      </c>
      <c r="Z27" s="354" t="s">
        <v>30</v>
      </c>
      <c r="AA27" s="357"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3"/>
    </row>
    <row r="29" spans="1:27" ht="21.75" customHeight="1">
      <c r="A29" s="290" t="s">
        <v>46</v>
      </c>
      <c r="B29" s="72">
        <f>COUNTIFS('1. ALL DATA'!$Y$5:$Y$123,"CULTURAL SERVICES",'1. ALL DATA'!$H$5:$H$123,"Fully Achieved")</f>
        <v>7</v>
      </c>
      <c r="C29" s="126">
        <f>B29/B43</f>
        <v>0.30434782608695654</v>
      </c>
      <c r="D29" s="502">
        <f>C29+C30</f>
        <v>0.91304347826086962</v>
      </c>
      <c r="E29" s="126">
        <f>B29/B44</f>
        <v>0.33333333333333331</v>
      </c>
      <c r="F29" s="489">
        <f>E29+E30</f>
        <v>1</v>
      </c>
      <c r="H29" s="290" t="s">
        <v>46</v>
      </c>
      <c r="I29" s="72">
        <f>COUNTIFS('1. ALL DATA'!$Y$5:$Y$123,"CULTURAL SERVICES",'1. ALL DATA'!$M$5:$M$123,"Fully Achieved")</f>
        <v>11</v>
      </c>
      <c r="J29" s="126">
        <f>I29/I43</f>
        <v>0.47826086956521741</v>
      </c>
      <c r="K29" s="502">
        <f>J29+J30</f>
        <v>0.95652173913043481</v>
      </c>
      <c r="L29" s="126">
        <f>I29/I44</f>
        <v>0.5</v>
      </c>
      <c r="M29" s="489">
        <f>L29+L30</f>
        <v>1</v>
      </c>
      <c r="O29" s="290" t="s">
        <v>46</v>
      </c>
      <c r="P29" s="72">
        <f>COUNTIFS('1. ALL DATA'!$Y$5:$Y$123,"CULTURAL SERVICES",'1. ALL DATA'!$R$5:$R$123,"Fully Achieved")</f>
        <v>17</v>
      </c>
      <c r="Q29" s="126">
        <f>P29/P43</f>
        <v>0.73913043478260865</v>
      </c>
      <c r="R29" s="502">
        <f>Q29+Q30</f>
        <v>1</v>
      </c>
      <c r="S29" s="126">
        <f>P29/P44</f>
        <v>0.73913043478260865</v>
      </c>
      <c r="T29" s="489">
        <f>S29+S30</f>
        <v>1</v>
      </c>
      <c r="V29" s="290" t="s">
        <v>41</v>
      </c>
      <c r="W29" s="151">
        <f>COUNTIFS('1. ALL DATA'!$Z$5:$Z$123,"CULTURAL SERVICES",'1. ALL DATA'!$V$5:$V$123,"Fully Achieved")</f>
        <v>23</v>
      </c>
      <c r="X29" s="126">
        <f>W29/$W$43</f>
        <v>1</v>
      </c>
      <c r="Y29" s="502">
        <f>X29+X30</f>
        <v>1</v>
      </c>
      <c r="Z29" s="126">
        <f>W29/$W$44</f>
        <v>1</v>
      </c>
      <c r="AA29" s="489">
        <f>Z29+Z30</f>
        <v>1</v>
      </c>
    </row>
    <row r="30" spans="1:27" ht="18.75" customHeight="1">
      <c r="A30" s="290" t="s">
        <v>42</v>
      </c>
      <c r="B30" s="72">
        <f>COUNTIFS('1. ALL DATA'!$Y$5:$Y$123,"CULTURAL SERVICES",'1. ALL DATA'!$H$5:$H$123,"On track to be achieved")</f>
        <v>14</v>
      </c>
      <c r="C30" s="126">
        <f>B30/B43</f>
        <v>0.60869565217391308</v>
      </c>
      <c r="D30" s="502"/>
      <c r="E30" s="126">
        <f>B30/B44</f>
        <v>0.66666666666666663</v>
      </c>
      <c r="F30" s="489"/>
      <c r="H30" s="290" t="s">
        <v>42</v>
      </c>
      <c r="I30" s="72">
        <f>COUNTIFS('1. ALL DATA'!$Y$5:$Y$123,"CULTURAL SERVICES",'1. ALL DATA'!$M$5:$M$123,"On track to be achieved")</f>
        <v>11</v>
      </c>
      <c r="J30" s="126">
        <f>I30/I43</f>
        <v>0.47826086956521741</v>
      </c>
      <c r="K30" s="502"/>
      <c r="L30" s="126">
        <f>I30/I44</f>
        <v>0.5</v>
      </c>
      <c r="M30" s="489"/>
      <c r="O30" s="290" t="s">
        <v>42</v>
      </c>
      <c r="P30" s="72">
        <f>COUNTIFS('1. ALL DATA'!$Y$5:$Y$123,"CULTURAL SERVICES",'1. ALL DATA'!$R$5:$R$123,"On track to be achieved")</f>
        <v>6</v>
      </c>
      <c r="Q30" s="126">
        <f>P30/P43</f>
        <v>0.2608695652173913</v>
      </c>
      <c r="R30" s="502"/>
      <c r="S30" s="126">
        <f>P30/P44</f>
        <v>0.2608695652173913</v>
      </c>
      <c r="T30" s="489"/>
      <c r="V30" s="290" t="s">
        <v>83</v>
      </c>
      <c r="W30" s="151">
        <f>COUNTIFS('1. ALL DATA'!$Z$5:$Z$123,"CULTURAL SERVICES",'1. ALL DATA'!$V$5:$V$123,"Numerical Outturn Within 5% Tolerance")</f>
        <v>0</v>
      </c>
      <c r="X30" s="126">
        <f>W30/$W$43</f>
        <v>0</v>
      </c>
      <c r="Y30" s="502"/>
      <c r="Z30" s="126">
        <f>W30/$W$44</f>
        <v>0</v>
      </c>
      <c r="AA30" s="489"/>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84" t="s">
        <v>27</v>
      </c>
      <c r="B32" s="504">
        <f>COUNTIFS('1. ALL DATA'!$Y$5:$Y$123,"CULTURAL SERVICES",'1. ALL DATA'!$H$5:$H$123,"In danger of falling behind target")</f>
        <v>0</v>
      </c>
      <c r="C32" s="502">
        <f>B32/B43</f>
        <v>0</v>
      </c>
      <c r="D32" s="502">
        <f>C32</f>
        <v>0</v>
      </c>
      <c r="E32" s="502">
        <f>B32/B44</f>
        <v>0</v>
      </c>
      <c r="F32" s="487">
        <f>E32</f>
        <v>0</v>
      </c>
      <c r="H32" s="484" t="s">
        <v>27</v>
      </c>
      <c r="I32" s="504">
        <f>COUNTIFS('1. ALL DATA'!$Y$5:$Y$123,"CULTURAL SERVICES",'1. ALL DATA'!$M$5:$M$123,"In danger of falling behind target")</f>
        <v>0</v>
      </c>
      <c r="J32" s="502">
        <f>I32/I43</f>
        <v>0</v>
      </c>
      <c r="K32" s="502">
        <f>J32</f>
        <v>0</v>
      </c>
      <c r="L32" s="502">
        <f>I32/I44</f>
        <v>0</v>
      </c>
      <c r="M32" s="487">
        <f>L32</f>
        <v>0</v>
      </c>
      <c r="O32" s="484" t="s">
        <v>27</v>
      </c>
      <c r="P32" s="504">
        <f>COUNTIFS('1. ALL DATA'!$Y$5:$Y$123,"CULTURAL SERVICES",'1. ALL DATA'!$R$5:$R$123,"In danger of falling behind target")</f>
        <v>0</v>
      </c>
      <c r="Q32" s="502">
        <f>P32/P43</f>
        <v>0</v>
      </c>
      <c r="R32" s="502">
        <f>Q32</f>
        <v>0</v>
      </c>
      <c r="S32" s="502">
        <f>P32/P44</f>
        <v>0</v>
      </c>
      <c r="T32" s="487">
        <f>S32</f>
        <v>0</v>
      </c>
      <c r="V32" s="292" t="s">
        <v>84</v>
      </c>
      <c r="W32" s="272">
        <f>COUNTIFS('1. ALL DATA'!$Z$5:$Z$123,"CULTURAL SERVICES",'1. ALL DATA'!$V$5:$V$123,"Numerical Outturn Within 10% Tolerance")</f>
        <v>0</v>
      </c>
      <c r="X32" s="126">
        <f>W32/$W$43</f>
        <v>0</v>
      </c>
      <c r="Y32" s="505">
        <f>SUM(X32:X34)</f>
        <v>0</v>
      </c>
      <c r="Z32" s="75">
        <f>W32/$W$44</f>
        <v>0</v>
      </c>
      <c r="AA32" s="487">
        <f>SUM(Z32:Z34)</f>
        <v>0</v>
      </c>
    </row>
    <row r="33" spans="1:27" ht="20.25" customHeight="1">
      <c r="A33" s="484"/>
      <c r="B33" s="504"/>
      <c r="C33" s="502"/>
      <c r="D33" s="502"/>
      <c r="E33" s="502"/>
      <c r="F33" s="487"/>
      <c r="H33" s="484"/>
      <c r="I33" s="504"/>
      <c r="J33" s="502"/>
      <c r="K33" s="502"/>
      <c r="L33" s="502"/>
      <c r="M33" s="487"/>
      <c r="O33" s="484"/>
      <c r="P33" s="504"/>
      <c r="Q33" s="502"/>
      <c r="R33" s="502"/>
      <c r="S33" s="502"/>
      <c r="T33" s="487"/>
      <c r="V33" s="292" t="s">
        <v>85</v>
      </c>
      <c r="W33" s="272">
        <f>COUNTIFS('1. ALL DATA'!$Z$5:$Z$123,"CULTURAL SERVICES",'1. ALL DATA'!$V$5:$V$123,"Target Partially Met")</f>
        <v>0</v>
      </c>
      <c r="X33" s="126">
        <f>W33/$W$43</f>
        <v>0</v>
      </c>
      <c r="Y33" s="506"/>
      <c r="Z33" s="75">
        <f>W33/$W$44</f>
        <v>0</v>
      </c>
      <c r="AA33" s="487"/>
    </row>
    <row r="34" spans="1:27" ht="15.75" customHeight="1">
      <c r="A34" s="484"/>
      <c r="B34" s="504"/>
      <c r="C34" s="502"/>
      <c r="D34" s="502"/>
      <c r="E34" s="502"/>
      <c r="F34" s="487"/>
      <c r="H34" s="484"/>
      <c r="I34" s="504"/>
      <c r="J34" s="502"/>
      <c r="K34" s="502"/>
      <c r="L34" s="502"/>
      <c r="M34" s="487"/>
      <c r="O34" s="484"/>
      <c r="P34" s="504"/>
      <c r="Q34" s="502"/>
      <c r="R34" s="502"/>
      <c r="S34" s="502"/>
      <c r="T34" s="487"/>
      <c r="V34" s="292" t="s">
        <v>87</v>
      </c>
      <c r="W34" s="272">
        <f>COUNTIFS('1. ALL DATA'!$Z$5:$Z$123,"CULTURAL SERVICES",'1. ALL DATA'!$V$5:$V$123,"Completion Date Within Reasonable Tolerance")</f>
        <v>0</v>
      </c>
      <c r="X34" s="126">
        <f>W34/$W$43</f>
        <v>0</v>
      </c>
      <c r="Y34" s="507"/>
      <c r="Z34" s="75">
        <f>W34/$W$44</f>
        <v>0</v>
      </c>
      <c r="AA34" s="487"/>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1" t="s">
        <v>43</v>
      </c>
      <c r="B36" s="72">
        <f>COUNTIFS('1. ALL DATA'!$Y$5:$Y$123,"CULTURAL SERVICES",'1. ALL DATA'!$H$5:$H$123,"Completed behind schedule")</f>
        <v>0</v>
      </c>
      <c r="C36" s="126">
        <f>B36/B43</f>
        <v>0</v>
      </c>
      <c r="D36" s="502">
        <f>C36+C37</f>
        <v>0</v>
      </c>
      <c r="E36" s="126">
        <f>B36/B44</f>
        <v>0</v>
      </c>
      <c r="F36" s="503">
        <f>E36+E37</f>
        <v>0</v>
      </c>
      <c r="H36" s="291" t="s">
        <v>43</v>
      </c>
      <c r="I36" s="72">
        <f>COUNTIFS('1. ALL DATA'!$Y$5:$Y$123,"CULTURAL SERVICES",'1. ALL DATA'!$M$5:$M$123,"Completed behind schedule")</f>
        <v>0</v>
      </c>
      <c r="J36" s="126">
        <f>I36/I43</f>
        <v>0</v>
      </c>
      <c r="K36" s="502">
        <f>J36+J37</f>
        <v>0</v>
      </c>
      <c r="L36" s="126">
        <f>I36/I44</f>
        <v>0</v>
      </c>
      <c r="M36" s="503">
        <f>L36+L37</f>
        <v>0</v>
      </c>
      <c r="O36" s="291" t="s">
        <v>43</v>
      </c>
      <c r="P36" s="72">
        <f>COUNTIFS('1. ALL DATA'!$Y$5:$Y$123,"CULTURAL SERVICES",'1. ALL DATA'!$R$5:$R$123,"Completed behind schedule")</f>
        <v>0</v>
      </c>
      <c r="Q36" s="126">
        <f>P36/P43</f>
        <v>0</v>
      </c>
      <c r="R36" s="502">
        <f>Q36+Q37</f>
        <v>0</v>
      </c>
      <c r="S36" s="126">
        <f>P36/P44</f>
        <v>0</v>
      </c>
      <c r="T36" s="503">
        <f>S36+S37</f>
        <v>0</v>
      </c>
      <c r="V36" s="291" t="s">
        <v>86</v>
      </c>
      <c r="W36" s="272">
        <f>COUNTIFS('1. ALL DATA'!$Z$5:$Z$123,"CULTURAL SERVICES",'1. ALL DATA'!$V$5:$V$123,"Completed Significantly After Target Deadline")</f>
        <v>0</v>
      </c>
      <c r="X36" s="126">
        <f>W36/$W$43</f>
        <v>0</v>
      </c>
      <c r="Y36" s="502">
        <f>X36+X37</f>
        <v>0</v>
      </c>
      <c r="Z36" s="126">
        <f>W36/W44</f>
        <v>0</v>
      </c>
      <c r="AA36" s="503">
        <f>Z36+Z37</f>
        <v>0</v>
      </c>
    </row>
    <row r="37" spans="1:27" ht="20.25" customHeight="1">
      <c r="A37" s="291" t="s">
        <v>28</v>
      </c>
      <c r="B37" s="72">
        <f>COUNTIFS('1. ALL DATA'!$Y$5:$Y$123,"CULTURAL SERVICES",'1. ALL DATA'!$H$5:$H$123,"Off target")</f>
        <v>0</v>
      </c>
      <c r="C37" s="126">
        <f>B37/B43</f>
        <v>0</v>
      </c>
      <c r="D37" s="502"/>
      <c r="E37" s="126">
        <f>B37/B44</f>
        <v>0</v>
      </c>
      <c r="F37" s="503"/>
      <c r="H37" s="291" t="s">
        <v>28</v>
      </c>
      <c r="I37" s="72">
        <f>COUNTIFS('1. ALL DATA'!$Y$5:$Y$123,"CULTURAL SERVICES",'1. ALL DATA'!$M$5:$M$123,"Off target")</f>
        <v>0</v>
      </c>
      <c r="J37" s="126">
        <f>I37/I43</f>
        <v>0</v>
      </c>
      <c r="K37" s="502"/>
      <c r="L37" s="126">
        <f>I37/I44</f>
        <v>0</v>
      </c>
      <c r="M37" s="503"/>
      <c r="O37" s="291" t="s">
        <v>28</v>
      </c>
      <c r="P37" s="72">
        <f>COUNTIFS('1. ALL DATA'!$Y$5:$Y$123,"CULTURAL SERVICES",'1. ALL DATA'!$R$5:$R$123,"Off target")</f>
        <v>0</v>
      </c>
      <c r="Q37" s="126">
        <f>P37/P43</f>
        <v>0</v>
      </c>
      <c r="R37" s="502"/>
      <c r="S37" s="126">
        <f>P37/P44</f>
        <v>0</v>
      </c>
      <c r="T37" s="503"/>
      <c r="V37" s="291" t="s">
        <v>28</v>
      </c>
      <c r="W37" s="272">
        <f>COUNTIFS('1. ALL DATA'!$Z$5:$Z$123,"CULTURAL SERVICES",'1. ALL DATA'!$V$5:$V$123,"Off Target")</f>
        <v>0</v>
      </c>
      <c r="X37" s="126">
        <f>W37/$W$43</f>
        <v>0</v>
      </c>
      <c r="Y37" s="502"/>
      <c r="Z37" s="126">
        <f>W37/W44</f>
        <v>0</v>
      </c>
      <c r="AA37" s="503"/>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1"/>
      <c r="W38" s="191"/>
      <c r="X38" s="192"/>
      <c r="Y38" s="192"/>
      <c r="Z38" s="193"/>
      <c r="AA38" s="254"/>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1</v>
      </c>
      <c r="J39" s="78">
        <f>I39/I43</f>
        <v>4.3478260869565216E-2</v>
      </c>
      <c r="K39" s="78">
        <f>J39</f>
        <v>4.3478260869565216E-2</v>
      </c>
      <c r="L39" s="79"/>
      <c r="M39" s="47"/>
      <c r="O39" s="48" t="s">
        <v>2</v>
      </c>
      <c r="P39" s="63">
        <f>COUNTIFS('1. ALL DATA'!$Y$5:$Y$123,"CULTURAL SERVICES",'1. ALL DATA'!$R$5:$R$123,"Not yet due")</f>
        <v>0</v>
      </c>
      <c r="Q39" s="78">
        <f>P39/P43</f>
        <v>0</v>
      </c>
      <c r="R39" s="78">
        <f>Q39</f>
        <v>0</v>
      </c>
      <c r="S39" s="79"/>
      <c r="T39" s="99"/>
      <c r="V39" s="63" t="s">
        <v>2</v>
      </c>
      <c r="W39" s="48">
        <f>COUNTIFS('1. ALL DATA'!$Z$5:$Z$123,"CULTURAL SERVICES",'1. ALL DATA'!$V$5:$V$123,"not yet due")</f>
        <v>0</v>
      </c>
      <c r="X39" s="78">
        <f>W39/$W$43</f>
        <v>0</v>
      </c>
      <c r="Y39" s="78">
        <f>X39</f>
        <v>0</v>
      </c>
      <c r="Z39" s="79"/>
      <c r="AA39" s="256"/>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0</v>
      </c>
      <c r="J40" s="78">
        <f>I40/I43</f>
        <v>0</v>
      </c>
      <c r="K40" s="78">
        <f>J40</f>
        <v>0</v>
      </c>
      <c r="L40" s="79"/>
      <c r="M40" s="104"/>
      <c r="O40" s="48" t="s">
        <v>47</v>
      </c>
      <c r="P40" s="63">
        <f>COUNTIFS('1. ALL DATA'!$Y$5:$Y$123,"CULTURAL SERVICES",'1. ALL DATA'!$R$5:$R$123,"Update not provided")</f>
        <v>0</v>
      </c>
      <c r="Q40" s="78">
        <f>P40/P43</f>
        <v>0</v>
      </c>
      <c r="R40" s="78">
        <f>Q40</f>
        <v>0</v>
      </c>
      <c r="S40" s="79"/>
      <c r="T40" s="100"/>
      <c r="V40" s="65" t="s">
        <v>47</v>
      </c>
      <c r="W40" s="48">
        <f>COUNTIFS('1. ALL DATA'!$Z$5:$Z$123,"CULTURAL SERVICES",'1. ALL DATA'!$V$5:$V$123,"Update not provided")</f>
        <v>0</v>
      </c>
      <c r="X40" s="78">
        <f>W40/$W$43</f>
        <v>0</v>
      </c>
      <c r="Y40" s="78">
        <f>X40</f>
        <v>0</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DATA'!$Z$5:$Z$123,"CULTURAL SERVICES",'1. ALL DATA'!$V$5:$V$123,"Deferred")</f>
        <v>0</v>
      </c>
      <c r="X41" s="81">
        <f>W41/$W$43</f>
        <v>0</v>
      </c>
      <c r="Y41" s="81">
        <f>X41</f>
        <v>0</v>
      </c>
      <c r="Z41" s="80"/>
      <c r="AA41" s="256"/>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DATA'!$Z$5:$Z$123,"CULTURAL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6"/>
    </row>
    <row r="44" spans="1:27" ht="15.75" customHeight="1">
      <c r="A44" s="50" t="s">
        <v>32</v>
      </c>
      <c r="B44" s="82">
        <f>B43-B42-B41-B40-B39</f>
        <v>21</v>
      </c>
      <c r="C44" s="52"/>
      <c r="D44" s="52"/>
      <c r="E44" s="52"/>
      <c r="F44" s="47"/>
      <c r="H44" s="50" t="s">
        <v>32</v>
      </c>
      <c r="I44" s="82">
        <f>I43-I42-I41-I40-I39</f>
        <v>22</v>
      </c>
      <c r="J44" s="52"/>
      <c r="K44" s="52"/>
      <c r="L44" s="52"/>
      <c r="M44" s="47"/>
      <c r="O44" s="50" t="s">
        <v>32</v>
      </c>
      <c r="P44" s="82">
        <f>P43-P42-P41-P40-P39</f>
        <v>23</v>
      </c>
      <c r="Q44" s="52"/>
      <c r="R44" s="52"/>
      <c r="S44" s="52"/>
      <c r="T44" s="99"/>
      <c r="V44" s="50" t="s">
        <v>32</v>
      </c>
      <c r="W44" s="87">
        <f>W43-W42-W41-W40-W39</f>
        <v>23</v>
      </c>
      <c r="X44" s="52"/>
      <c r="Y44" s="52"/>
      <c r="Z44" s="52"/>
      <c r="AA44" s="256"/>
    </row>
    <row r="45" spans="1:27" ht="15.75" customHeight="1">
      <c r="V45" s="66"/>
      <c r="W45" s="64"/>
      <c r="X45" s="64"/>
      <c r="Y45" s="64"/>
      <c r="Z45" s="52"/>
      <c r="AA45" s="256"/>
    </row>
    <row r="46" spans="1:27" ht="15.75" customHeight="1"/>
    <row r="47" spans="1:27" s="64" customFormat="1" ht="15.75" customHeight="1">
      <c r="A47" s="66"/>
      <c r="E47" s="52"/>
      <c r="F47" s="1"/>
      <c r="H47" s="66"/>
      <c r="L47" s="52"/>
      <c r="M47" s="1"/>
      <c r="O47" s="66"/>
      <c r="S47" s="52"/>
      <c r="T47" s="96"/>
      <c r="AA47" s="256"/>
    </row>
    <row r="48" spans="1:27" s="64" customFormat="1" ht="15.75" customHeight="1">
      <c r="A48" s="358" t="s">
        <v>270</v>
      </c>
      <c r="B48" s="352"/>
      <c r="C48" s="352"/>
      <c r="D48" s="352"/>
      <c r="E48" s="352"/>
      <c r="F48" s="353"/>
      <c r="H48" s="358" t="s">
        <v>270</v>
      </c>
      <c r="I48" s="352"/>
      <c r="J48" s="352"/>
      <c r="K48" s="352"/>
      <c r="L48" s="352"/>
      <c r="M48" s="353"/>
      <c r="O48" s="358" t="s">
        <v>270</v>
      </c>
      <c r="P48" s="352"/>
      <c r="Q48" s="352"/>
      <c r="R48" s="352"/>
      <c r="S48" s="352"/>
      <c r="T48" s="353"/>
      <c r="V48" s="358" t="s">
        <v>767</v>
      </c>
      <c r="W48" s="352"/>
      <c r="X48" s="352"/>
      <c r="Y48" s="352"/>
      <c r="Z48" s="352"/>
      <c r="AA48" s="353"/>
    </row>
    <row r="49" spans="1:27" ht="36" customHeight="1">
      <c r="A49" s="354" t="s">
        <v>24</v>
      </c>
      <c r="B49" s="354" t="s">
        <v>25</v>
      </c>
      <c r="C49" s="354" t="s">
        <v>19</v>
      </c>
      <c r="D49" s="354" t="s">
        <v>49</v>
      </c>
      <c r="E49" s="354" t="s">
        <v>30</v>
      </c>
      <c r="F49" s="355" t="s">
        <v>50</v>
      </c>
      <c r="H49" s="354" t="s">
        <v>24</v>
      </c>
      <c r="I49" s="354" t="s">
        <v>25</v>
      </c>
      <c r="J49" s="354" t="s">
        <v>19</v>
      </c>
      <c r="K49" s="354" t="s">
        <v>49</v>
      </c>
      <c r="L49" s="354" t="s">
        <v>30</v>
      </c>
      <c r="M49" s="355" t="s">
        <v>50</v>
      </c>
      <c r="O49" s="354" t="s">
        <v>24</v>
      </c>
      <c r="P49" s="354" t="s">
        <v>25</v>
      </c>
      <c r="Q49" s="354" t="s">
        <v>19</v>
      </c>
      <c r="R49" s="354" t="s">
        <v>49</v>
      </c>
      <c r="S49" s="354" t="s">
        <v>30</v>
      </c>
      <c r="T49" s="356" t="s">
        <v>50</v>
      </c>
      <c r="V49" s="354" t="s">
        <v>24</v>
      </c>
      <c r="W49" s="354" t="s">
        <v>25</v>
      </c>
      <c r="X49" s="354" t="s">
        <v>19</v>
      </c>
      <c r="Y49" s="354" t="s">
        <v>49</v>
      </c>
      <c r="Z49" s="354" t="s">
        <v>30</v>
      </c>
      <c r="AA49" s="357"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3"/>
    </row>
    <row r="51" spans="1:27" ht="18.75" customHeight="1">
      <c r="A51" s="290" t="s">
        <v>46</v>
      </c>
      <c r="B51" s="72">
        <f>COUNTIFS('1. ALL DATA'!$Y$5:$Y$123,"ENTERPRISE",'1. ALL DATA'!$H$5:$H$123,"Fully Achieved")</f>
        <v>3</v>
      </c>
      <c r="C51" s="126">
        <f>B51/B65</f>
        <v>0.1875</v>
      </c>
      <c r="D51" s="502">
        <f>C51+C52</f>
        <v>0.75</v>
      </c>
      <c r="E51" s="126">
        <f>B51/B66</f>
        <v>0.25</v>
      </c>
      <c r="F51" s="489">
        <f>E51+E52</f>
        <v>1</v>
      </c>
      <c r="H51" s="290" t="s">
        <v>46</v>
      </c>
      <c r="I51" s="72">
        <f>COUNTIFS('1. ALL DATA'!$Y$5:$Y$123,"ENTERPRISE",'1. ALL DATA'!$M$5:$M$123,"Fully Achieved")</f>
        <v>5</v>
      </c>
      <c r="J51" s="126">
        <f>I51/I65</f>
        <v>0.3125</v>
      </c>
      <c r="K51" s="502">
        <f>J51+J52</f>
        <v>0.8125</v>
      </c>
      <c r="L51" s="126">
        <f>I51/I66</f>
        <v>0.38461538461538464</v>
      </c>
      <c r="M51" s="489">
        <f>L51+L52</f>
        <v>1</v>
      </c>
      <c r="O51" s="290" t="s">
        <v>46</v>
      </c>
      <c r="P51" s="72">
        <f>COUNTIFS('1. ALL DATA'!$Y$5:$Y$123,"ENTERPRISE",'1. ALL DATA'!$R$5:$R$123,"Fully Achieved")</f>
        <v>6</v>
      </c>
      <c r="Q51" s="126">
        <f>P51/P65</f>
        <v>0.375</v>
      </c>
      <c r="R51" s="502">
        <f>Q51+Q52</f>
        <v>0.8125</v>
      </c>
      <c r="S51" s="126">
        <f>P51/P66</f>
        <v>0.46153846153846156</v>
      </c>
      <c r="T51" s="489">
        <f>S51+S52</f>
        <v>1</v>
      </c>
      <c r="V51" s="290" t="s">
        <v>41</v>
      </c>
      <c r="W51" s="151">
        <f>COUNTIFS('1. ALL DATA'!$Z$5:$Z$123,"housing and homelessness",'1. ALL DATA'!$V$5:$V$123,"Fully Achieved")</f>
        <v>17</v>
      </c>
      <c r="X51" s="126">
        <f>W51/$W$65</f>
        <v>0.85</v>
      </c>
      <c r="Y51" s="502">
        <f>X51+X52</f>
        <v>0.95</v>
      </c>
      <c r="Z51" s="126">
        <f>W51/$W$66</f>
        <v>0.85</v>
      </c>
      <c r="AA51" s="489">
        <f>Z51+Z52</f>
        <v>0.95</v>
      </c>
    </row>
    <row r="52" spans="1:27" ht="18.75" customHeight="1">
      <c r="A52" s="290" t="s">
        <v>42</v>
      </c>
      <c r="B52" s="72">
        <f>COUNTIFS('1. ALL DATA'!$Y$5:$Y$123,"ENTERPRISE",'1. ALL DATA'!$H$5:$H$123,"On track to be achieved")</f>
        <v>9</v>
      </c>
      <c r="C52" s="126">
        <f>B52/B65</f>
        <v>0.5625</v>
      </c>
      <c r="D52" s="502"/>
      <c r="E52" s="126">
        <f>B52/B66</f>
        <v>0.75</v>
      </c>
      <c r="F52" s="489"/>
      <c r="H52" s="290" t="s">
        <v>42</v>
      </c>
      <c r="I52" s="72">
        <f>COUNTIFS('1. ALL DATA'!$Y$5:$Y$123,"ENTERPRISE",'1. ALL DATA'!$M$5:$M$123,"On track to be achieved")</f>
        <v>8</v>
      </c>
      <c r="J52" s="126">
        <f>I52/I65</f>
        <v>0.5</v>
      </c>
      <c r="K52" s="502"/>
      <c r="L52" s="126">
        <f>I52/I66</f>
        <v>0.61538461538461542</v>
      </c>
      <c r="M52" s="489"/>
      <c r="O52" s="290" t="s">
        <v>42</v>
      </c>
      <c r="P52" s="72">
        <f>COUNTIFS('1. ALL DATA'!$Y$5:$Y$123,"ENTERPRISE",'1. ALL DATA'!$R$5:$R$123,"On track to be achieved")</f>
        <v>7</v>
      </c>
      <c r="Q52" s="126">
        <f>P52/P65</f>
        <v>0.4375</v>
      </c>
      <c r="R52" s="502"/>
      <c r="S52" s="126">
        <f>P52/P66</f>
        <v>0.53846153846153844</v>
      </c>
      <c r="T52" s="489"/>
      <c r="V52" s="290" t="s">
        <v>83</v>
      </c>
      <c r="W52" s="151">
        <f>COUNTIFS('1. ALL DATA'!$Z$5:$Z$123,"housing and homelessness",'1. ALL DATA'!$V$5:$V$123,"Numerical Outturn Within 5% Tolerance")</f>
        <v>2</v>
      </c>
      <c r="X52" s="126">
        <f>W52/$W$65</f>
        <v>0.1</v>
      </c>
      <c r="Y52" s="502"/>
      <c r="Z52" s="126">
        <f>W52/$W$66</f>
        <v>0.1</v>
      </c>
      <c r="AA52" s="489"/>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84" t="s">
        <v>27</v>
      </c>
      <c r="B54" s="504">
        <f>COUNTIFS('1. ALL DATA'!$Y$5:$Y$123,"ENTERPRISE",'1. ALL DATA'!$H$5:$H$123,"In danger of falling behind target")</f>
        <v>0</v>
      </c>
      <c r="C54" s="502">
        <f>B54/B65</f>
        <v>0</v>
      </c>
      <c r="D54" s="502">
        <f>C54</f>
        <v>0</v>
      </c>
      <c r="E54" s="502">
        <f>B54/B66</f>
        <v>0</v>
      </c>
      <c r="F54" s="487">
        <f>E54</f>
        <v>0</v>
      </c>
      <c r="H54" s="484" t="s">
        <v>27</v>
      </c>
      <c r="I54" s="504">
        <f>COUNTIFS('1. ALL DATA'!$Y$5:$Y$123,"ENTERPRISE",'1. ALL DATA'!$M$5:$M$123,"In danger of falling behind target")</f>
        <v>0</v>
      </c>
      <c r="J54" s="502">
        <f>I54/I65</f>
        <v>0</v>
      </c>
      <c r="K54" s="502">
        <f>J54</f>
        <v>0</v>
      </c>
      <c r="L54" s="502">
        <f>I54/I66</f>
        <v>0</v>
      </c>
      <c r="M54" s="487">
        <f>L54</f>
        <v>0</v>
      </c>
      <c r="O54" s="484" t="s">
        <v>27</v>
      </c>
      <c r="P54" s="504">
        <f>COUNTIFS('1. ALL DATA'!$Y$5:$Y$123,"ENTERPRISE",'1. ALL DATA'!$R$5:$R$123,"In danger of falling behind target")</f>
        <v>0</v>
      </c>
      <c r="Q54" s="502">
        <f>P54/P65</f>
        <v>0</v>
      </c>
      <c r="R54" s="502">
        <f>Q54</f>
        <v>0</v>
      </c>
      <c r="S54" s="502">
        <f>P54/P66</f>
        <v>0</v>
      </c>
      <c r="T54" s="487">
        <f>S54</f>
        <v>0</v>
      </c>
      <c r="V54" s="292" t="s">
        <v>84</v>
      </c>
      <c r="W54" s="272">
        <f>COUNTIFS('1. ALL DATA'!$Z$5:$Z$123,"housing and homelessness",'1. ALL DATA'!$V$5:$V$123,"Numerical Outturn Within 10% Tolerance")</f>
        <v>0</v>
      </c>
      <c r="X54" s="126">
        <f>W54/$W$65</f>
        <v>0</v>
      </c>
      <c r="Y54" s="505">
        <f>SUM(X54:X56)</f>
        <v>0.05</v>
      </c>
      <c r="Z54" s="75">
        <f>W54/$W$66</f>
        <v>0</v>
      </c>
      <c r="AA54" s="487">
        <f>SUM(Z54:Z56)</f>
        <v>0.05</v>
      </c>
    </row>
    <row r="55" spans="1:27" ht="16.5" customHeight="1">
      <c r="A55" s="484"/>
      <c r="B55" s="504"/>
      <c r="C55" s="502"/>
      <c r="D55" s="502"/>
      <c r="E55" s="502"/>
      <c r="F55" s="487"/>
      <c r="H55" s="484"/>
      <c r="I55" s="504"/>
      <c r="J55" s="502"/>
      <c r="K55" s="502"/>
      <c r="L55" s="502"/>
      <c r="M55" s="487"/>
      <c r="O55" s="484"/>
      <c r="P55" s="504"/>
      <c r="Q55" s="502"/>
      <c r="R55" s="502"/>
      <c r="S55" s="502"/>
      <c r="T55" s="487"/>
      <c r="V55" s="292" t="s">
        <v>85</v>
      </c>
      <c r="W55" s="272">
        <f>COUNTIFS('1. ALL DATA'!$Z$5:$Z$123,"housing and homelessness",'1. ALL DATA'!$V$5:$V$123,"Target Partially Met")</f>
        <v>1</v>
      </c>
      <c r="X55" s="126">
        <f>W55/$W$65</f>
        <v>0.05</v>
      </c>
      <c r="Y55" s="506"/>
      <c r="Z55" s="75">
        <f>W55/$W$66</f>
        <v>0.05</v>
      </c>
      <c r="AA55" s="487"/>
    </row>
    <row r="56" spans="1:27" ht="16.5" customHeight="1">
      <c r="A56" s="484"/>
      <c r="B56" s="504"/>
      <c r="C56" s="502"/>
      <c r="D56" s="502"/>
      <c r="E56" s="502"/>
      <c r="F56" s="487"/>
      <c r="H56" s="484"/>
      <c r="I56" s="504"/>
      <c r="J56" s="502"/>
      <c r="K56" s="502"/>
      <c r="L56" s="502"/>
      <c r="M56" s="487"/>
      <c r="O56" s="484"/>
      <c r="P56" s="504"/>
      <c r="Q56" s="502"/>
      <c r="R56" s="502"/>
      <c r="S56" s="502"/>
      <c r="T56" s="487"/>
      <c r="V56" s="292" t="s">
        <v>87</v>
      </c>
      <c r="W56" s="272">
        <f>COUNTIFS('1. ALL DATA'!$Z$5:$Z$123,"housing and homelessness",'1. ALL DATA'!$V$5:$V$123,"Completion Date Within Reasonable Tolerance")</f>
        <v>0</v>
      </c>
      <c r="X56" s="126">
        <f>W56/$W$65</f>
        <v>0</v>
      </c>
      <c r="Y56" s="507"/>
      <c r="Z56" s="75">
        <f>W56/$W$66</f>
        <v>0</v>
      </c>
      <c r="AA56" s="487"/>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1" t="s">
        <v>43</v>
      </c>
      <c r="B58" s="72">
        <f>COUNTIFS('1. ALL DATA'!$Y$5:$Y$123,"ENTERPRISE",'1. ALL DATA'!$H$5:$H$123,"Completed behind schedule")</f>
        <v>0</v>
      </c>
      <c r="C58" s="126">
        <f>B58/B65</f>
        <v>0</v>
      </c>
      <c r="D58" s="502">
        <f>C58+C59</f>
        <v>0</v>
      </c>
      <c r="E58" s="126">
        <f>B58/B66</f>
        <v>0</v>
      </c>
      <c r="F58" s="503">
        <f>E58+E59</f>
        <v>0</v>
      </c>
      <c r="H58" s="291" t="s">
        <v>43</v>
      </c>
      <c r="I58" s="72">
        <f>COUNTIFS('1. ALL DATA'!$Y$5:$Y$123,"ENTERPRISE",'1. ALL DATA'!$M$5:$M$123,"Completed behind schedule")</f>
        <v>0</v>
      </c>
      <c r="J58" s="126">
        <f>I58/I65</f>
        <v>0</v>
      </c>
      <c r="K58" s="502">
        <f>J58+J59</f>
        <v>0</v>
      </c>
      <c r="L58" s="126">
        <f>I58/I66</f>
        <v>0</v>
      </c>
      <c r="M58" s="503">
        <f>L58+L59</f>
        <v>0</v>
      </c>
      <c r="O58" s="291" t="s">
        <v>43</v>
      </c>
      <c r="P58" s="72">
        <f>COUNTIFS('1. ALL DATA'!$Y$5:$Y$123,"ENTERPRISE",'1. ALL DATA'!$R$5:$R$123,"Completed behind schedule")</f>
        <v>0</v>
      </c>
      <c r="Q58" s="126">
        <f>P58/P65</f>
        <v>0</v>
      </c>
      <c r="R58" s="502">
        <f>Q58+Q59</f>
        <v>0</v>
      </c>
      <c r="S58" s="126">
        <f>P58/P66</f>
        <v>0</v>
      </c>
      <c r="T58" s="503">
        <f>S58+S59</f>
        <v>0</v>
      </c>
      <c r="V58" s="291" t="s">
        <v>86</v>
      </c>
      <c r="W58" s="272">
        <f>COUNTIFS('1. ALL DATA'!$Z$5:$Z$123,"housing and homelessness",'1. ALL DATA'!$V$5:$V$123,"Completed Significantly After Target Deadline")</f>
        <v>0</v>
      </c>
      <c r="X58" s="126">
        <f>W58/$W$65</f>
        <v>0</v>
      </c>
      <c r="Y58" s="502">
        <f>X58+X59</f>
        <v>0</v>
      </c>
      <c r="Z58" s="126">
        <f>W58/$W$66</f>
        <v>0</v>
      </c>
      <c r="AA58" s="503">
        <f>Z58+Z59</f>
        <v>0</v>
      </c>
    </row>
    <row r="59" spans="1:27" ht="22.5" customHeight="1">
      <c r="A59" s="291" t="s">
        <v>28</v>
      </c>
      <c r="B59" s="72">
        <f>COUNTIFS('1. ALL DATA'!$Y$5:$Y$123,"ENTERPRISE",'1. ALL DATA'!$H$5:$H$123,"Off target")</f>
        <v>0</v>
      </c>
      <c r="C59" s="126">
        <f>B59/B65</f>
        <v>0</v>
      </c>
      <c r="D59" s="502"/>
      <c r="E59" s="126">
        <f>B59/B66</f>
        <v>0</v>
      </c>
      <c r="F59" s="503"/>
      <c r="H59" s="291" t="s">
        <v>28</v>
      </c>
      <c r="I59" s="72">
        <f>COUNTIFS('1. ALL DATA'!$Y$5:$Y$123,"ENTERPRISE",'1. ALL DATA'!$M$5:$M$123,"Off target")</f>
        <v>0</v>
      </c>
      <c r="J59" s="126">
        <f>I59/I65</f>
        <v>0</v>
      </c>
      <c r="K59" s="502"/>
      <c r="L59" s="126">
        <f>I59/I66</f>
        <v>0</v>
      </c>
      <c r="M59" s="503"/>
      <c r="O59" s="291" t="s">
        <v>28</v>
      </c>
      <c r="P59" s="72">
        <f>COUNTIFS('1. ALL DATA'!$Y$5:$Y$123,"ENTERPRISE",'1. ALL DATA'!$R$5:$R$123,"Off target")</f>
        <v>0</v>
      </c>
      <c r="Q59" s="126">
        <f>P59/P65</f>
        <v>0</v>
      </c>
      <c r="R59" s="502"/>
      <c r="S59" s="126">
        <f>P59/P66</f>
        <v>0</v>
      </c>
      <c r="T59" s="503"/>
      <c r="V59" s="291" t="s">
        <v>28</v>
      </c>
      <c r="W59" s="272">
        <f>COUNTIFS('1. ALL DATA'!$Z$5:$Z$123,"housing and homelessness",'1. ALL DATA'!$V$5:$V$123,"Off Target")</f>
        <v>0</v>
      </c>
      <c r="X59" s="126">
        <f>W59/$W$65</f>
        <v>0</v>
      </c>
      <c r="Y59" s="502"/>
      <c r="Z59" s="126">
        <f>W59/$W$66</f>
        <v>0</v>
      </c>
      <c r="AA59" s="503"/>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1"/>
      <c r="W60" s="191"/>
      <c r="X60" s="192"/>
      <c r="Y60" s="192"/>
      <c r="Z60" s="193"/>
      <c r="AA60" s="254"/>
    </row>
    <row r="61" spans="1:27" ht="15.75" customHeight="1">
      <c r="A61" s="48" t="s">
        <v>2</v>
      </c>
      <c r="B61" s="63">
        <f>COUNTIFS('1. ALL DATA'!$Y$5:$Y$123,"ENTERPRISE",'1. ALL DATA'!$H$5:$H$123,"Not yet due")</f>
        <v>3</v>
      </c>
      <c r="C61" s="78">
        <f>B61/B65</f>
        <v>0.1875</v>
      </c>
      <c r="D61" s="78">
        <f>C61</f>
        <v>0.1875</v>
      </c>
      <c r="E61" s="79"/>
      <c r="F61" s="47"/>
      <c r="H61" s="48" t="s">
        <v>2</v>
      </c>
      <c r="I61" s="63">
        <f>COUNTIFS('1. ALL DATA'!$Y$5:$Y$123,"ENTERPRISE",'1. ALL DATA'!$M$5:$M$123,"Not yet due")</f>
        <v>2</v>
      </c>
      <c r="J61" s="78">
        <f>I61/I65</f>
        <v>0.125</v>
      </c>
      <c r="K61" s="78">
        <f>J61</f>
        <v>0.125</v>
      </c>
      <c r="L61" s="79"/>
      <c r="M61" s="47"/>
      <c r="O61" s="48" t="s">
        <v>2</v>
      </c>
      <c r="P61" s="63">
        <f>COUNTIFS('1. ALL DATA'!$Y$5:$Y$123,"ENTERPRISE",'1. ALL DATA'!$R$5:$R$123,"Not yet due")</f>
        <v>2</v>
      </c>
      <c r="Q61" s="78">
        <f>P61/P65</f>
        <v>0.125</v>
      </c>
      <c r="R61" s="78">
        <f>Q61</f>
        <v>0.125</v>
      </c>
      <c r="S61" s="79"/>
      <c r="T61" s="99"/>
      <c r="V61" s="63" t="s">
        <v>2</v>
      </c>
      <c r="W61" s="48">
        <f>COUNTIFS('1. ALL DATA'!$Z$5:$Z$123,"housing and homelessness",'1. ALL DATA'!$V$5:$V$123,"not yet due")</f>
        <v>0</v>
      </c>
      <c r="X61" s="78">
        <f>W61/$W$65</f>
        <v>0</v>
      </c>
      <c r="Y61" s="78">
        <f>X61</f>
        <v>0</v>
      </c>
      <c r="Z61" s="79"/>
      <c r="AA61" s="256"/>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0</v>
      </c>
      <c r="J62" s="78">
        <f>I62/I65</f>
        <v>0</v>
      </c>
      <c r="K62" s="78">
        <f>J62</f>
        <v>0</v>
      </c>
      <c r="L62" s="79"/>
      <c r="M62" s="104"/>
      <c r="O62" s="48" t="s">
        <v>47</v>
      </c>
      <c r="P62" s="63">
        <f>COUNTIFS('1. ALL DATA'!$Y$5:$Y$123,"ENTERPRISE",'1. ALL DATA'!$R$5:$R$123,"Update not provided")</f>
        <v>0</v>
      </c>
      <c r="Q62" s="78">
        <f>P62/P65</f>
        <v>0</v>
      </c>
      <c r="R62" s="78">
        <f>Q62</f>
        <v>0</v>
      </c>
      <c r="S62" s="79"/>
      <c r="T62" s="100"/>
      <c r="V62" s="65" t="s">
        <v>47</v>
      </c>
      <c r="W62" s="48">
        <f>COUNTIFS('1. ALL DATA'!$Z$5:$Z$123,"housing and homelessness",'1. ALL DATA'!$V$5:$V$123,"Update not provided")</f>
        <v>0</v>
      </c>
      <c r="X62" s="78">
        <f>W62/$W$65</f>
        <v>0</v>
      </c>
      <c r="Y62" s="78">
        <f>X62</f>
        <v>0</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DATA'!$Z$5:$Z$123,"housing and homelessness",'1. ALL DATA'!$V$5:$V$123,"Deferred")</f>
        <v>0</v>
      </c>
      <c r="X63" s="81">
        <f>W63/$W$65</f>
        <v>0</v>
      </c>
      <c r="Y63" s="81">
        <f>X63</f>
        <v>0</v>
      </c>
      <c r="Z63" s="80"/>
      <c r="AA63" s="256"/>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1</v>
      </c>
      <c r="J64" s="81">
        <f>I64/I65</f>
        <v>6.25E-2</v>
      </c>
      <c r="K64" s="81">
        <f>J64</f>
        <v>6.25E-2</v>
      </c>
      <c r="L64" s="80"/>
      <c r="M64" s="97" t="s">
        <v>63</v>
      </c>
      <c r="O64" s="49" t="s">
        <v>29</v>
      </c>
      <c r="P64" s="63">
        <f>COUNTIFS('1. ALL DATA'!$Y$5:$Y$123,"ENTERPRISE",'1. ALL DATA'!$R$5:$R$123,"Deleted")</f>
        <v>1</v>
      </c>
      <c r="Q64" s="81">
        <f>P64/P65</f>
        <v>6.25E-2</v>
      </c>
      <c r="R64" s="81">
        <f>Q64</f>
        <v>6.25E-2</v>
      </c>
      <c r="S64" s="80"/>
      <c r="T64" s="97" t="s">
        <v>63</v>
      </c>
      <c r="V64" s="49" t="s">
        <v>29</v>
      </c>
      <c r="W64" s="48">
        <f>COUNTIFS('1. ALL DATA'!$Z$5:$Z$123,"housing and homelessness",'1.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20</v>
      </c>
      <c r="X65" s="80"/>
      <c r="Y65" s="80"/>
      <c r="Z65" s="52"/>
      <c r="AA65" s="256"/>
    </row>
    <row r="66" spans="1:27" ht="15.75" customHeight="1">
      <c r="A66" s="50" t="s">
        <v>32</v>
      </c>
      <c r="B66" s="82">
        <f>B65-B64-B63-B62-B61</f>
        <v>12</v>
      </c>
      <c r="C66" s="52"/>
      <c r="D66" s="52"/>
      <c r="E66" s="52"/>
      <c r="F66" s="47"/>
      <c r="H66" s="50" t="s">
        <v>32</v>
      </c>
      <c r="I66" s="82">
        <f>I65-I64-I63-I62-I61</f>
        <v>13</v>
      </c>
      <c r="J66" s="52"/>
      <c r="K66" s="52"/>
      <c r="L66" s="52"/>
      <c r="M66" s="47"/>
      <c r="O66" s="50" t="s">
        <v>32</v>
      </c>
      <c r="P66" s="82">
        <f>P65-P64-P63-P62-P61</f>
        <v>13</v>
      </c>
      <c r="Q66" s="52"/>
      <c r="R66" s="52"/>
      <c r="S66" s="52"/>
      <c r="T66" s="99"/>
      <c r="V66" s="50" t="s">
        <v>32</v>
      </c>
      <c r="W66" s="87">
        <f>W65-W64-W63-W62-W61</f>
        <v>20</v>
      </c>
      <c r="X66" s="52"/>
      <c r="Y66" s="52"/>
      <c r="Z66" s="52"/>
      <c r="AA66" s="256"/>
    </row>
    <row r="67" spans="1:27" ht="15.75" customHeight="1">
      <c r="W67" s="88"/>
    </row>
    <row r="68" spans="1:27" ht="15.75" customHeight="1">
      <c r="W68" s="88"/>
    </row>
    <row r="69" spans="1:27" ht="15.75" customHeight="1">
      <c r="W69" s="88"/>
    </row>
    <row r="70" spans="1:27" s="64" customFormat="1" ht="15.75">
      <c r="A70" s="360" t="s">
        <v>271</v>
      </c>
      <c r="B70" s="352"/>
      <c r="C70" s="352"/>
      <c r="D70" s="352"/>
      <c r="E70" s="352"/>
      <c r="F70" s="353"/>
      <c r="H70" s="360" t="s">
        <v>271</v>
      </c>
      <c r="I70" s="352"/>
      <c r="J70" s="352"/>
      <c r="K70" s="352"/>
      <c r="L70" s="352"/>
      <c r="M70" s="353"/>
      <c r="O70" s="360" t="s">
        <v>271</v>
      </c>
      <c r="P70" s="352"/>
      <c r="Q70" s="352"/>
      <c r="R70" s="352"/>
      <c r="S70" s="352"/>
      <c r="T70" s="353"/>
      <c r="V70" s="360" t="s">
        <v>271</v>
      </c>
      <c r="W70" s="352"/>
      <c r="X70" s="352"/>
      <c r="Y70" s="352"/>
      <c r="Z70" s="352"/>
      <c r="AA70" s="353"/>
    </row>
    <row r="71" spans="1:27" ht="41.25" customHeight="1">
      <c r="A71" s="354" t="s">
        <v>24</v>
      </c>
      <c r="B71" s="354" t="s">
        <v>25</v>
      </c>
      <c r="C71" s="354" t="s">
        <v>19</v>
      </c>
      <c r="D71" s="354" t="s">
        <v>49</v>
      </c>
      <c r="E71" s="354" t="s">
        <v>30</v>
      </c>
      <c r="F71" s="355" t="s">
        <v>50</v>
      </c>
      <c r="H71" s="354" t="s">
        <v>24</v>
      </c>
      <c r="I71" s="354" t="s">
        <v>25</v>
      </c>
      <c r="J71" s="354" t="s">
        <v>19</v>
      </c>
      <c r="K71" s="354" t="s">
        <v>49</v>
      </c>
      <c r="L71" s="354" t="s">
        <v>30</v>
      </c>
      <c r="M71" s="355" t="s">
        <v>50</v>
      </c>
      <c r="O71" s="354" t="s">
        <v>24</v>
      </c>
      <c r="P71" s="354" t="s">
        <v>25</v>
      </c>
      <c r="Q71" s="354" t="s">
        <v>19</v>
      </c>
      <c r="R71" s="354" t="s">
        <v>49</v>
      </c>
      <c r="S71" s="354" t="s">
        <v>30</v>
      </c>
      <c r="T71" s="356" t="s">
        <v>50</v>
      </c>
      <c r="V71" s="354" t="s">
        <v>24</v>
      </c>
      <c r="W71" s="354" t="s">
        <v>25</v>
      </c>
      <c r="X71" s="354" t="s">
        <v>19</v>
      </c>
      <c r="Y71" s="354" t="s">
        <v>49</v>
      </c>
      <c r="Z71" s="354" t="s">
        <v>30</v>
      </c>
      <c r="AA71" s="357"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58"/>
    </row>
    <row r="73" spans="1:27" ht="27.75" customHeight="1">
      <c r="A73" s="290" t="s">
        <v>46</v>
      </c>
      <c r="B73" s="72">
        <f>COUNTIFS('1. ALL DATA'!$Y$5:$Y$123,"ENVIRONMENT",'1. ALL DATA'!$H$5:$H$123,"Fully Achieved")</f>
        <v>1</v>
      </c>
      <c r="C73" s="126">
        <f>B73/B87</f>
        <v>7.1428571428571425E-2</v>
      </c>
      <c r="D73" s="502">
        <f>C73+C74</f>
        <v>0.64285714285714279</v>
      </c>
      <c r="E73" s="126">
        <f>B73/B88</f>
        <v>0.1111111111111111</v>
      </c>
      <c r="F73" s="489">
        <f>E73+E74</f>
        <v>1</v>
      </c>
      <c r="H73" s="290" t="s">
        <v>46</v>
      </c>
      <c r="I73" s="72">
        <f>COUNTIFS('1. ALL DATA'!$Y$5:$Y$123,"ENVIRONMENT",'1. ALL DATA'!$M$5:$M$123,"Fully Achieved")</f>
        <v>1</v>
      </c>
      <c r="J73" s="126">
        <f>I73/I87</f>
        <v>7.1428571428571425E-2</v>
      </c>
      <c r="K73" s="502">
        <f>J73+J74</f>
        <v>0.92857142857142849</v>
      </c>
      <c r="L73" s="126">
        <f>I73/I88</f>
        <v>7.6923076923076927E-2</v>
      </c>
      <c r="M73" s="489">
        <f>L73+L74</f>
        <v>1</v>
      </c>
      <c r="O73" s="290" t="s">
        <v>46</v>
      </c>
      <c r="P73" s="72">
        <f>COUNTIFS('1. ALL DATA'!$Y$5:$Y$123,"ENVIRONMENT",'1. ALL DATA'!$R$5:$R$123,"Fully Achieved")</f>
        <v>3</v>
      </c>
      <c r="Q73" s="126">
        <f>P73/P87</f>
        <v>0.21428571428571427</v>
      </c>
      <c r="R73" s="502">
        <f>Q73+Q74</f>
        <v>0.9285714285714286</v>
      </c>
      <c r="S73" s="126">
        <f>P73/P88</f>
        <v>0.21428571428571427</v>
      </c>
      <c r="T73" s="489">
        <f>S73+S74</f>
        <v>0.9285714285714286</v>
      </c>
      <c r="V73" s="290" t="s">
        <v>41</v>
      </c>
      <c r="W73" s="151">
        <f>COUNTIFS('1. ALL DATA'!$Z$5:$Z$123,"ENVIRONMENT",'1. ALL DATA'!$V$5:$V$123,"Fully Achieved")</f>
        <v>11</v>
      </c>
      <c r="X73" s="126">
        <f>W73/$W$87</f>
        <v>0.7857142857142857</v>
      </c>
      <c r="Y73" s="502">
        <f>X73+X74</f>
        <v>0.8571428571428571</v>
      </c>
      <c r="Z73" s="126">
        <f>W73/$W$88</f>
        <v>0.7857142857142857</v>
      </c>
      <c r="AA73" s="489">
        <f>Z73+Z74</f>
        <v>0.8571428571428571</v>
      </c>
    </row>
    <row r="74" spans="1:27" ht="27.75" customHeight="1">
      <c r="A74" s="290" t="s">
        <v>42</v>
      </c>
      <c r="B74" s="72">
        <f>COUNTIFS('1. ALL DATA'!$Y$5:$Y$123,"ENVIRONMENT",'1. ALL DATA'!$H$5:$H$123,"On track to be achieved")</f>
        <v>8</v>
      </c>
      <c r="C74" s="126">
        <f>B74/B87</f>
        <v>0.5714285714285714</v>
      </c>
      <c r="D74" s="502"/>
      <c r="E74" s="126">
        <f>B74/B88</f>
        <v>0.88888888888888884</v>
      </c>
      <c r="F74" s="489"/>
      <c r="H74" s="290" t="s">
        <v>42</v>
      </c>
      <c r="I74" s="72">
        <f>COUNTIFS('1. ALL DATA'!$Y$5:$Y$123,"ENVIRONMENT",'1. ALL DATA'!$M$5:$M$123,"On track to be achieved")</f>
        <v>12</v>
      </c>
      <c r="J74" s="126">
        <f>I74/I87</f>
        <v>0.8571428571428571</v>
      </c>
      <c r="K74" s="502"/>
      <c r="L74" s="126">
        <f>I74/I88</f>
        <v>0.92307692307692313</v>
      </c>
      <c r="M74" s="489"/>
      <c r="O74" s="290" t="s">
        <v>42</v>
      </c>
      <c r="P74" s="72">
        <f>COUNTIFS('1. ALL DATA'!$Y$5:$Y$123,"ENVIRONMENT",'1. ALL DATA'!$R$5:$R$123,"On track to be achieved")</f>
        <v>10</v>
      </c>
      <c r="Q74" s="126">
        <f>P74/P87</f>
        <v>0.7142857142857143</v>
      </c>
      <c r="R74" s="502"/>
      <c r="S74" s="126">
        <f>P74/P88</f>
        <v>0.7142857142857143</v>
      </c>
      <c r="T74" s="489"/>
      <c r="V74" s="290" t="s">
        <v>83</v>
      </c>
      <c r="W74" s="151">
        <f>COUNTIFS('1. ALL DATA'!$Z$5:$Z$123,"ENVIRONMENT",'1. ALL DATA'!$V$5:$V$123,"Numerical Outturn Within 5% Tolerance")</f>
        <v>1</v>
      </c>
      <c r="X74" s="126">
        <f>W74/$W$87</f>
        <v>7.1428571428571425E-2</v>
      </c>
      <c r="Y74" s="502"/>
      <c r="Z74" s="126">
        <f>W74/$W$88</f>
        <v>7.1428571428571425E-2</v>
      </c>
      <c r="AA74" s="489"/>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84" t="s">
        <v>27</v>
      </c>
      <c r="B76" s="504">
        <f>COUNTIFS('1. ALL DATA'!$Y$5:$Y$123,"ENVIRONMENT",'1. ALL DATA'!$H$5:$H$123,"In danger of falling behind target")</f>
        <v>0</v>
      </c>
      <c r="C76" s="502">
        <f>B76/B87</f>
        <v>0</v>
      </c>
      <c r="D76" s="502">
        <f>C76</f>
        <v>0</v>
      </c>
      <c r="E76" s="502">
        <f>B76/B88</f>
        <v>0</v>
      </c>
      <c r="F76" s="487">
        <f>E76</f>
        <v>0</v>
      </c>
      <c r="H76" s="484" t="s">
        <v>27</v>
      </c>
      <c r="I76" s="504">
        <f>COUNTIFS('1. ALL DATA'!$Y$5:$Y$123,"ENVIRONMENT",'1. ALL DATA'!$M$5:$M$123,"In danger of falling behind target")</f>
        <v>0</v>
      </c>
      <c r="J76" s="502">
        <f>I76/I87</f>
        <v>0</v>
      </c>
      <c r="K76" s="502">
        <f>J76</f>
        <v>0</v>
      </c>
      <c r="L76" s="502">
        <f>I76/I88</f>
        <v>0</v>
      </c>
      <c r="M76" s="487">
        <f>L76</f>
        <v>0</v>
      </c>
      <c r="O76" s="484" t="s">
        <v>27</v>
      </c>
      <c r="P76" s="504">
        <f>COUNTIFS('1. ALL DATA'!$Y$5:$Y$123,"ENVIRONMENT",'1. ALL DATA'!$R$5:$R$123,"In danger of falling behind target")</f>
        <v>1</v>
      </c>
      <c r="Q76" s="502">
        <f>P76/P87</f>
        <v>7.1428571428571425E-2</v>
      </c>
      <c r="R76" s="502">
        <f>Q76</f>
        <v>7.1428571428571425E-2</v>
      </c>
      <c r="S76" s="502">
        <f>P76/P88</f>
        <v>7.1428571428571425E-2</v>
      </c>
      <c r="T76" s="487">
        <f>S76</f>
        <v>7.1428571428571425E-2</v>
      </c>
      <c r="V76" s="292" t="s">
        <v>84</v>
      </c>
      <c r="W76" s="272">
        <f>COUNTIFS('1. ALL DATA'!$Z$5:$Z$123,"ENVIRONMENT",'1. ALL DATA'!$V$5:$V$123,"Numerical Outturn Within 10% Tolerance")</f>
        <v>1</v>
      </c>
      <c r="X76" s="126">
        <f>W76/$W$87</f>
        <v>7.1428571428571425E-2</v>
      </c>
      <c r="Y76" s="505">
        <f>SUM(X76:X79)</f>
        <v>7.1428571428571425E-2</v>
      </c>
      <c r="Z76" s="75">
        <f>W76/$W$88</f>
        <v>7.1428571428571425E-2</v>
      </c>
      <c r="AA76" s="487">
        <f>SUM(Z76:Z79)</f>
        <v>7.1428571428571425E-2</v>
      </c>
    </row>
    <row r="77" spans="1:27" ht="18.75" customHeight="1">
      <c r="A77" s="484"/>
      <c r="B77" s="504"/>
      <c r="C77" s="502"/>
      <c r="D77" s="502"/>
      <c r="E77" s="502"/>
      <c r="F77" s="487"/>
      <c r="H77" s="484"/>
      <c r="I77" s="504"/>
      <c r="J77" s="502"/>
      <c r="K77" s="502"/>
      <c r="L77" s="502"/>
      <c r="M77" s="487"/>
      <c r="O77" s="484"/>
      <c r="P77" s="504"/>
      <c r="Q77" s="502"/>
      <c r="R77" s="502"/>
      <c r="S77" s="502"/>
      <c r="T77" s="487"/>
      <c r="V77" s="292" t="s">
        <v>85</v>
      </c>
      <c r="W77" s="272">
        <f>COUNTIFS('1. ALL DATA'!$Z$5:$Z$123,"ENVIRONMENT",'1. ALL DATA'!$V$5:$V$123,"Target Partially Met")</f>
        <v>0</v>
      </c>
      <c r="X77" s="126">
        <f>W77/$W$87</f>
        <v>0</v>
      </c>
      <c r="Y77" s="506"/>
      <c r="Z77" s="75">
        <f>W77/$W$88</f>
        <v>0</v>
      </c>
      <c r="AA77" s="487"/>
    </row>
    <row r="78" spans="1:27" ht="20.25" customHeight="1">
      <c r="A78" s="484"/>
      <c r="B78" s="504"/>
      <c r="C78" s="502"/>
      <c r="D78" s="502"/>
      <c r="E78" s="502"/>
      <c r="F78" s="487"/>
      <c r="H78" s="484"/>
      <c r="I78" s="504"/>
      <c r="J78" s="502"/>
      <c r="K78" s="502"/>
      <c r="L78" s="502"/>
      <c r="M78" s="487"/>
      <c r="O78" s="484"/>
      <c r="P78" s="504"/>
      <c r="Q78" s="502"/>
      <c r="R78" s="502"/>
      <c r="S78" s="502"/>
      <c r="T78" s="487"/>
      <c r="V78" s="292" t="s">
        <v>87</v>
      </c>
      <c r="W78" s="272">
        <f>COUNTIFS('1. ALL DATA'!$Z$5:$Z$123,"ENVIRONMENT",'1. ALL DATA'!$V$5:$V$123,"Completion Date Within Reasonable Tolerance")</f>
        <v>0</v>
      </c>
      <c r="X78" s="126">
        <f>W78/$W$87</f>
        <v>0</v>
      </c>
      <c r="Y78" s="507"/>
      <c r="Z78" s="75">
        <f>W78/$W$88</f>
        <v>0</v>
      </c>
      <c r="AA78" s="487"/>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1" t="s">
        <v>43</v>
      </c>
      <c r="B80" s="72">
        <f>COUNTIFS('1. ALL DATA'!$Y$5:$Y$123,"ENVIRONMENT",'1. ALL DATA'!$H$5:$H$123,"Completed behind schedule")</f>
        <v>0</v>
      </c>
      <c r="C80" s="126">
        <f>B80/B87</f>
        <v>0</v>
      </c>
      <c r="D80" s="502">
        <f>C80+C81</f>
        <v>0</v>
      </c>
      <c r="E80" s="126">
        <f>B80/B88</f>
        <v>0</v>
      </c>
      <c r="F80" s="503">
        <f>E80+E81</f>
        <v>0</v>
      </c>
      <c r="H80" s="291" t="s">
        <v>43</v>
      </c>
      <c r="I80" s="72">
        <f>COUNTIFS('1. ALL DATA'!$Y$5:$Y$123,"ENVIRONMENT",'1. ALL DATA'!$M$5:$M$123,"Completed behind schedule")</f>
        <v>0</v>
      </c>
      <c r="J80" s="126">
        <f>I80/I87</f>
        <v>0</v>
      </c>
      <c r="K80" s="502">
        <f>J80+J81</f>
        <v>0</v>
      </c>
      <c r="L80" s="126">
        <f>I80/I88</f>
        <v>0</v>
      </c>
      <c r="M80" s="503">
        <f>L80+L81</f>
        <v>0</v>
      </c>
      <c r="O80" s="291" t="s">
        <v>43</v>
      </c>
      <c r="P80" s="72">
        <f>COUNTIFS('1. ALL DATA'!$Y$5:$Y$123,"ENVIRONMENT",'1. ALL DATA'!$R$5:$R$123,"Completed behind schedule")</f>
        <v>0</v>
      </c>
      <c r="Q80" s="126">
        <f>P80/P87</f>
        <v>0</v>
      </c>
      <c r="R80" s="502">
        <f>Q80+Q81</f>
        <v>0</v>
      </c>
      <c r="S80" s="126">
        <f>P80/P88</f>
        <v>0</v>
      </c>
      <c r="T80" s="503">
        <f>S80+S81</f>
        <v>0</v>
      </c>
      <c r="V80" s="291" t="s">
        <v>86</v>
      </c>
      <c r="W80" s="272">
        <f>COUNTIFS('1. ALL DATA'!$Z$5:$Z$123,"ENVIRONMENT",'1. ALL DATA'!$V$5:$V$123,"Completed Significantly After Target Deadline")</f>
        <v>0</v>
      </c>
      <c r="X80" s="126">
        <f>W80/$W$87</f>
        <v>0</v>
      </c>
      <c r="Y80" s="502">
        <f>X80+X81</f>
        <v>7.1428571428571425E-2</v>
      </c>
      <c r="Z80" s="126">
        <f>W80/$W$88</f>
        <v>0</v>
      </c>
      <c r="AA80" s="503">
        <f>Z80+Z81</f>
        <v>7.1428571428571425E-2</v>
      </c>
    </row>
    <row r="81" spans="1:27" ht="30" customHeight="1">
      <c r="A81" s="291" t="s">
        <v>28</v>
      </c>
      <c r="B81" s="72">
        <f>COUNTIFS('1. ALL DATA'!$Y$5:$Y$123,"ENVIRONMENT",'1. ALL DATA'!$H$5:$H$123,"Off target")</f>
        <v>0</v>
      </c>
      <c r="C81" s="126">
        <f>B81/B87</f>
        <v>0</v>
      </c>
      <c r="D81" s="502"/>
      <c r="E81" s="126">
        <f>B81/B88</f>
        <v>0</v>
      </c>
      <c r="F81" s="503"/>
      <c r="H81" s="291" t="s">
        <v>28</v>
      </c>
      <c r="I81" s="72">
        <f>COUNTIFS('1. ALL DATA'!$Y$5:$Y$123,"ENVIRONMENT",'1. ALL DATA'!$M$5:$M$123,"Off target")</f>
        <v>0</v>
      </c>
      <c r="J81" s="126">
        <f>I81/I87</f>
        <v>0</v>
      </c>
      <c r="K81" s="502"/>
      <c r="L81" s="126">
        <f>I81/I88</f>
        <v>0</v>
      </c>
      <c r="M81" s="503"/>
      <c r="O81" s="291" t="s">
        <v>28</v>
      </c>
      <c r="P81" s="72">
        <f>COUNTIFS('1. ALL DATA'!$Y$5:$Y$123,"ENVIRONMENT",'1. ALL DATA'!$R$5:$R$123,"Off target")</f>
        <v>0</v>
      </c>
      <c r="Q81" s="126">
        <f>P81/P87</f>
        <v>0</v>
      </c>
      <c r="R81" s="502"/>
      <c r="S81" s="126">
        <f>P81/P88</f>
        <v>0</v>
      </c>
      <c r="T81" s="503"/>
      <c r="V81" s="291" t="s">
        <v>28</v>
      </c>
      <c r="W81" s="272">
        <f>COUNTIFS('1. ALL DATA'!$Z$5:$Z$123,"ENVIRONMENT",'1. ALL DATA'!$V$5:$V$123,"Off Target")</f>
        <v>1</v>
      </c>
      <c r="X81" s="126">
        <f>W81/$W$87</f>
        <v>7.1428571428571425E-2</v>
      </c>
      <c r="Y81" s="502"/>
      <c r="Z81" s="126">
        <f>W81/$W$88</f>
        <v>7.1428571428571425E-2</v>
      </c>
      <c r="AA81" s="503"/>
    </row>
    <row r="82" spans="1:27" ht="5.25" customHeight="1">
      <c r="A82" s="53"/>
      <c r="B82" s="73"/>
      <c r="C82" s="74"/>
      <c r="D82" s="74"/>
      <c r="E82" s="74"/>
      <c r="F82" s="98"/>
      <c r="H82" s="53"/>
      <c r="I82" s="73"/>
      <c r="J82" s="74"/>
      <c r="K82" s="74"/>
      <c r="L82" s="74"/>
      <c r="M82" s="98"/>
      <c r="O82" s="53"/>
      <c r="P82" s="73"/>
      <c r="Q82" s="74"/>
      <c r="R82" s="74"/>
      <c r="S82" s="74"/>
      <c r="T82" s="98"/>
      <c r="V82" s="293"/>
      <c r="W82" s="57"/>
      <c r="X82" s="76"/>
      <c r="Y82" s="76"/>
      <c r="Z82" s="77"/>
      <c r="AA82" s="259"/>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1</v>
      </c>
      <c r="J83" s="78">
        <f>I83/I87</f>
        <v>7.1428571428571425E-2</v>
      </c>
      <c r="K83" s="78">
        <f>J83</f>
        <v>7.1428571428571425E-2</v>
      </c>
      <c r="L83" s="79"/>
      <c r="M83" s="47"/>
      <c r="O83" s="48" t="s">
        <v>2</v>
      </c>
      <c r="P83" s="63">
        <f>COUNTIFS('1. ALL DATA'!$Y$5:$Y$123,"ENVIRONMENT",'1. ALL DATA'!$R$5:$R$123,"Not yet due")</f>
        <v>0</v>
      </c>
      <c r="Q83" s="78">
        <f>P83/P87</f>
        <v>0</v>
      </c>
      <c r="R83" s="78">
        <f>Q83</f>
        <v>0</v>
      </c>
      <c r="S83" s="79"/>
      <c r="T83" s="99"/>
      <c r="V83" s="63" t="s">
        <v>2</v>
      </c>
      <c r="W83" s="48">
        <f>COUNTIFS('1. ALL DATA'!$Z$5:$Z$123,"ENVIRONMENT",'1. ALL DATA'!$V$5:$V$123,"not yet due")</f>
        <v>0</v>
      </c>
      <c r="X83" s="78">
        <f>W83/$W$87</f>
        <v>0</v>
      </c>
      <c r="Y83" s="78">
        <f>X83</f>
        <v>0</v>
      </c>
      <c r="Z83" s="79"/>
      <c r="AA83" s="256"/>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0</v>
      </c>
      <c r="J84" s="78">
        <f>I84/I87</f>
        <v>0</v>
      </c>
      <c r="K84" s="78">
        <f>J84</f>
        <v>0</v>
      </c>
      <c r="L84" s="79"/>
      <c r="M84" s="104"/>
      <c r="O84" s="48" t="s">
        <v>47</v>
      </c>
      <c r="P84" s="63">
        <f>COUNTIFS('1. ALL DATA'!$Y$5:$Y$123,"ENVIRONMENT",'1. ALL DATA'!$R$5:$R$123,"Update not provided")</f>
        <v>0</v>
      </c>
      <c r="Q84" s="78">
        <f>P84/P87</f>
        <v>0</v>
      </c>
      <c r="R84" s="78">
        <f>Q84</f>
        <v>0</v>
      </c>
      <c r="S84" s="79"/>
      <c r="T84" s="100"/>
      <c r="V84" s="65" t="s">
        <v>47</v>
      </c>
      <c r="W84" s="48">
        <f>COUNTIFS('1. ALL DATA'!$Z$5:$Z$123,"ENVIRONMENT",'1. ALL DATA'!$V$5:$V$123,"Update not provided")</f>
        <v>0</v>
      </c>
      <c r="X84" s="78">
        <f>W84/$W$87</f>
        <v>0</v>
      </c>
      <c r="Y84" s="78">
        <f>X84</f>
        <v>0</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DATA'!$Z$5:$Z$123,"ENVIRONMENT",'1. ALL DATA'!$V$5:$V$123,"Deferred")</f>
        <v>0</v>
      </c>
      <c r="X85" s="81">
        <f>W85/$W$87</f>
        <v>0</v>
      </c>
      <c r="Y85" s="81">
        <f>X85</f>
        <v>0</v>
      </c>
      <c r="Z85" s="80"/>
      <c r="AA85" s="256"/>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DATA'!$Z$5:$Z$123,"ENVIRONMENT",'1.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6"/>
    </row>
    <row r="88" spans="1:27" ht="15.75" customHeight="1">
      <c r="A88" s="50" t="s">
        <v>32</v>
      </c>
      <c r="B88" s="82">
        <f>B87-B86-B85-B84-B83</f>
        <v>9</v>
      </c>
      <c r="C88" s="52"/>
      <c r="D88" s="52"/>
      <c r="E88" s="52"/>
      <c r="F88" s="47"/>
      <c r="H88" s="50" t="s">
        <v>32</v>
      </c>
      <c r="I88" s="82">
        <f>I87-I86-I85-I84-I83</f>
        <v>13</v>
      </c>
      <c r="J88" s="52"/>
      <c r="K88" s="52"/>
      <c r="L88" s="52"/>
      <c r="M88" s="47"/>
      <c r="O88" s="50" t="s">
        <v>32</v>
      </c>
      <c r="P88" s="82">
        <f>P87-P86-P85-P84-P83</f>
        <v>14</v>
      </c>
      <c r="Q88" s="52"/>
      <c r="R88" s="52"/>
      <c r="S88" s="52"/>
      <c r="T88" s="99"/>
      <c r="V88" s="50" t="s">
        <v>32</v>
      </c>
      <c r="W88" s="87">
        <f>W87-W86-W85-W84-W83</f>
        <v>14</v>
      </c>
      <c r="X88" s="52"/>
      <c r="Y88" s="52"/>
      <c r="Z88" s="52"/>
      <c r="AA88" s="256"/>
    </row>
    <row r="89" spans="1:27" ht="15.75" customHeight="1">
      <c r="V89" s="66"/>
      <c r="W89" s="64"/>
      <c r="X89" s="64"/>
      <c r="Y89" s="64"/>
      <c r="Z89" s="52"/>
      <c r="AA89" s="256"/>
    </row>
    <row r="90" spans="1:27" ht="15.75" customHeight="1"/>
    <row r="91" spans="1:27" s="64" customFormat="1" ht="15.75" customHeight="1">
      <c r="A91" s="66"/>
      <c r="E91" s="52"/>
      <c r="F91" s="1"/>
      <c r="H91" s="66"/>
      <c r="L91" s="52"/>
      <c r="M91" s="1"/>
      <c r="O91" s="66"/>
      <c r="S91" s="52"/>
      <c r="T91" s="96"/>
      <c r="AA91" s="256"/>
    </row>
    <row r="92" spans="1:27" s="64" customFormat="1" ht="15.75">
      <c r="A92" s="360" t="s">
        <v>272</v>
      </c>
      <c r="B92" s="352"/>
      <c r="C92" s="352"/>
      <c r="D92" s="352"/>
      <c r="E92" s="352"/>
      <c r="F92" s="353"/>
      <c r="H92" s="360" t="s">
        <v>272</v>
      </c>
      <c r="I92" s="352"/>
      <c r="J92" s="352"/>
      <c r="K92" s="352"/>
      <c r="L92" s="352"/>
      <c r="M92" s="353"/>
      <c r="O92" s="360" t="s">
        <v>272</v>
      </c>
      <c r="P92" s="352"/>
      <c r="Q92" s="352"/>
      <c r="R92" s="352"/>
      <c r="S92" s="352"/>
      <c r="T92" s="353"/>
      <c r="V92" s="360" t="s">
        <v>272</v>
      </c>
      <c r="W92" s="352"/>
      <c r="X92" s="352"/>
      <c r="Y92" s="352"/>
      <c r="Z92" s="352"/>
      <c r="AA92" s="353"/>
    </row>
    <row r="93" spans="1:27" ht="36" customHeight="1">
      <c r="A93" s="354" t="s">
        <v>24</v>
      </c>
      <c r="B93" s="354" t="s">
        <v>25</v>
      </c>
      <c r="C93" s="354" t="s">
        <v>19</v>
      </c>
      <c r="D93" s="354" t="s">
        <v>49</v>
      </c>
      <c r="E93" s="354" t="s">
        <v>30</v>
      </c>
      <c r="F93" s="355" t="s">
        <v>50</v>
      </c>
      <c r="H93" s="354" t="s">
        <v>24</v>
      </c>
      <c r="I93" s="354" t="s">
        <v>25</v>
      </c>
      <c r="J93" s="354" t="s">
        <v>19</v>
      </c>
      <c r="K93" s="354" t="s">
        <v>49</v>
      </c>
      <c r="L93" s="354" t="s">
        <v>30</v>
      </c>
      <c r="M93" s="355" t="s">
        <v>50</v>
      </c>
      <c r="O93" s="354" t="s">
        <v>24</v>
      </c>
      <c r="P93" s="354" t="s">
        <v>25</v>
      </c>
      <c r="Q93" s="354" t="s">
        <v>19</v>
      </c>
      <c r="R93" s="354" t="s">
        <v>49</v>
      </c>
      <c r="S93" s="354" t="s">
        <v>30</v>
      </c>
      <c r="T93" s="356" t="s">
        <v>50</v>
      </c>
      <c r="V93" s="354" t="s">
        <v>24</v>
      </c>
      <c r="W93" s="354" t="s">
        <v>25</v>
      </c>
      <c r="X93" s="354" t="s">
        <v>19</v>
      </c>
      <c r="Y93" s="354" t="s">
        <v>49</v>
      </c>
      <c r="Z93" s="354" t="s">
        <v>30</v>
      </c>
      <c r="AA93" s="357"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3"/>
    </row>
    <row r="95" spans="1:27" ht="18.75" customHeight="1">
      <c r="A95" s="290" t="s">
        <v>46</v>
      </c>
      <c r="B95" s="72">
        <f>COUNTIFS('1. ALL DATA'!$Y$5:$Y$123,"PLANNING",'1. ALL DATA'!$H$5:$H$123,"Fully Achieved")</f>
        <v>0</v>
      </c>
      <c r="C95" s="126">
        <f>B95/B109</f>
        <v>0</v>
      </c>
      <c r="D95" s="502">
        <f>C95+C96</f>
        <v>0.7857142857142857</v>
      </c>
      <c r="E95" s="126">
        <f>B95/B110</f>
        <v>0</v>
      </c>
      <c r="F95" s="489">
        <f>E95+E96</f>
        <v>1</v>
      </c>
      <c r="H95" s="290" t="s">
        <v>46</v>
      </c>
      <c r="I95" s="72">
        <f>COUNTIFS('1. ALL DATA'!$Y$5:$Y$123,"PLANNING",'1. ALL DATA'!$M$5:$M$123,"Fully Achieved")</f>
        <v>2</v>
      </c>
      <c r="J95" s="126">
        <f>I95/I109</f>
        <v>0.14285714285714285</v>
      </c>
      <c r="K95" s="502">
        <f>J95+J96</f>
        <v>0.9285714285714286</v>
      </c>
      <c r="L95" s="126">
        <f>I95/I110</f>
        <v>0.15384615384615385</v>
      </c>
      <c r="M95" s="489">
        <f>L95+L96</f>
        <v>1</v>
      </c>
      <c r="O95" s="290" t="s">
        <v>46</v>
      </c>
      <c r="P95" s="72">
        <f>COUNTIFS('1. ALL DATA'!$Y$5:$Y$123,"PLANNING",'1. ALL DATA'!$R$5:$R$123,"Fully Achieved")</f>
        <v>4</v>
      </c>
      <c r="Q95" s="126">
        <f>P95/P109</f>
        <v>0.2857142857142857</v>
      </c>
      <c r="R95" s="502">
        <f>Q95+Q96</f>
        <v>0.9285714285714286</v>
      </c>
      <c r="S95" s="126">
        <f>P95/P110</f>
        <v>0.2857142857142857</v>
      </c>
      <c r="T95" s="489">
        <f>S95+S96</f>
        <v>0.9285714285714286</v>
      </c>
      <c r="V95" s="290" t="s">
        <v>41</v>
      </c>
      <c r="W95" s="151">
        <f>COUNTIFS('1. ALL DATA'!$Z$5:$Z$123,"PLANNING",'1. ALL DATA'!$V$5:$V$123,"Fully Achieved")</f>
        <v>13</v>
      </c>
      <c r="X95" s="126">
        <f>W95/$W$109</f>
        <v>0.9285714285714286</v>
      </c>
      <c r="Y95" s="502">
        <f>X95+X96</f>
        <v>0.9285714285714286</v>
      </c>
      <c r="Z95" s="126">
        <f>W95/$W$110</f>
        <v>0.9285714285714286</v>
      </c>
      <c r="AA95" s="489">
        <f>Z95+Z96</f>
        <v>0.9285714285714286</v>
      </c>
    </row>
    <row r="96" spans="1:27" ht="18.75" customHeight="1">
      <c r="A96" s="290" t="s">
        <v>42</v>
      </c>
      <c r="B96" s="72">
        <f>COUNTIFS('1. ALL DATA'!$Y$5:$Y$123,"PLANNING",'1. ALL DATA'!$H$5:$H$123,"On track to be achieved")</f>
        <v>11</v>
      </c>
      <c r="C96" s="126">
        <f>B96/B109</f>
        <v>0.7857142857142857</v>
      </c>
      <c r="D96" s="502"/>
      <c r="E96" s="126">
        <f>B96/B110</f>
        <v>1</v>
      </c>
      <c r="F96" s="489"/>
      <c r="H96" s="290" t="s">
        <v>42</v>
      </c>
      <c r="I96" s="72">
        <f>COUNTIFS('1. ALL DATA'!$Y$5:$Y$123,"PLANNING",'1. ALL DATA'!$M$5:$M$123,"On track to be achieved")</f>
        <v>11</v>
      </c>
      <c r="J96" s="126">
        <f>I96/I109</f>
        <v>0.7857142857142857</v>
      </c>
      <c r="K96" s="502"/>
      <c r="L96" s="126">
        <f>I96/I110</f>
        <v>0.84615384615384615</v>
      </c>
      <c r="M96" s="489"/>
      <c r="O96" s="290" t="s">
        <v>42</v>
      </c>
      <c r="P96" s="72">
        <f>COUNTIFS('1. ALL DATA'!$Y$5:$Y$123,"PLANNING",'1. ALL DATA'!$R$5:$R$123,"On track to be achieved")</f>
        <v>9</v>
      </c>
      <c r="Q96" s="126">
        <f>P96/P109</f>
        <v>0.6428571428571429</v>
      </c>
      <c r="R96" s="502"/>
      <c r="S96" s="126">
        <f>P96/P110</f>
        <v>0.6428571428571429</v>
      </c>
      <c r="T96" s="489"/>
      <c r="V96" s="290" t="s">
        <v>83</v>
      </c>
      <c r="W96" s="151">
        <f>COUNTIFS('1. ALL DATA'!$Z$5:$Z$123,"PLANNING",'1. ALL DATA'!$V$5:$V$123,"Numerical Outturn Within 5% Tolerance")</f>
        <v>0</v>
      </c>
      <c r="X96" s="150">
        <f t="shared" ref="X96:X108" si="2">W96/$W$109</f>
        <v>0</v>
      </c>
      <c r="Y96" s="502"/>
      <c r="Z96" s="150">
        <f t="shared" ref="Z96:Z103" si="3">W96/$W$110</f>
        <v>0</v>
      </c>
      <c r="AA96" s="489"/>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59"/>
      <c r="Y97" s="185"/>
      <c r="Z97" s="359"/>
      <c r="AA97" s="186"/>
    </row>
    <row r="98" spans="1:27" ht="16.5" customHeight="1">
      <c r="A98" s="484" t="s">
        <v>27</v>
      </c>
      <c r="B98" s="504">
        <f>COUNTIFS('1. ALL DATA'!$Y$5:$Y$123,"PLANNING",'1. ALL DATA'!$H$5:$H$123,"In danger of falling behind target")</f>
        <v>0</v>
      </c>
      <c r="C98" s="502">
        <f>B98/B109</f>
        <v>0</v>
      </c>
      <c r="D98" s="502">
        <f>C98</f>
        <v>0</v>
      </c>
      <c r="E98" s="502">
        <f>B98/B110</f>
        <v>0</v>
      </c>
      <c r="F98" s="487">
        <f>E98</f>
        <v>0</v>
      </c>
      <c r="H98" s="484" t="s">
        <v>27</v>
      </c>
      <c r="I98" s="504">
        <f>COUNTIFS('1. ALL DATA'!$Y$5:$Y$123,"PLANNING",'1. ALL DATA'!$M$5:$M$123,"In danger of falling behind target")</f>
        <v>0</v>
      </c>
      <c r="J98" s="502">
        <f>I98/I109</f>
        <v>0</v>
      </c>
      <c r="K98" s="502">
        <f>J98</f>
        <v>0</v>
      </c>
      <c r="L98" s="502">
        <f>I98/I110</f>
        <v>0</v>
      </c>
      <c r="M98" s="487">
        <f>L98</f>
        <v>0</v>
      </c>
      <c r="O98" s="484" t="s">
        <v>27</v>
      </c>
      <c r="P98" s="504">
        <f>COUNTIFS('1. ALL DATA'!$Y$5:$Y$123,"PLANNING",'1. ALL DATA'!$R$5:$R$123,"In danger of falling behind target")</f>
        <v>1</v>
      </c>
      <c r="Q98" s="502">
        <f>P98/P109</f>
        <v>7.1428571428571425E-2</v>
      </c>
      <c r="R98" s="502">
        <f>Q98</f>
        <v>7.1428571428571425E-2</v>
      </c>
      <c r="S98" s="502">
        <f>P98/P110</f>
        <v>7.1428571428571425E-2</v>
      </c>
      <c r="T98" s="487">
        <f>S98</f>
        <v>7.1428571428571425E-2</v>
      </c>
      <c r="V98" s="292" t="s">
        <v>84</v>
      </c>
      <c r="W98" s="272">
        <f>COUNTIFS('1. ALL DATA'!$Z$5:$Z$123,"PLANNING",'1. ALL DATA'!$V$5:$V$123,"Numerical Outturn Within 10% Tolerance")</f>
        <v>0</v>
      </c>
      <c r="X98" s="150">
        <f t="shared" si="2"/>
        <v>0</v>
      </c>
      <c r="Y98" s="505">
        <f>SUM(X98:X100)</f>
        <v>0</v>
      </c>
      <c r="Z98" s="150">
        <f t="shared" si="3"/>
        <v>0</v>
      </c>
      <c r="AA98" s="487">
        <f>SUM(Z98:Z100)</f>
        <v>0</v>
      </c>
    </row>
    <row r="99" spans="1:27" ht="16.5" customHeight="1">
      <c r="A99" s="484"/>
      <c r="B99" s="504"/>
      <c r="C99" s="502"/>
      <c r="D99" s="502"/>
      <c r="E99" s="502"/>
      <c r="F99" s="487"/>
      <c r="H99" s="484"/>
      <c r="I99" s="504"/>
      <c r="J99" s="502"/>
      <c r="K99" s="502"/>
      <c r="L99" s="502"/>
      <c r="M99" s="487"/>
      <c r="O99" s="484"/>
      <c r="P99" s="504"/>
      <c r="Q99" s="502"/>
      <c r="R99" s="502"/>
      <c r="S99" s="502"/>
      <c r="T99" s="487"/>
      <c r="V99" s="292" t="s">
        <v>85</v>
      </c>
      <c r="W99" s="272">
        <f>COUNTIFS('1. ALL DATA'!$Z$5:$Z$123,"PLANNING",'1. ALL DATA'!$V$5:$V$123,"Target Partially Met")</f>
        <v>0</v>
      </c>
      <c r="X99" s="150">
        <f t="shared" si="2"/>
        <v>0</v>
      </c>
      <c r="Y99" s="506"/>
      <c r="Z99" s="150">
        <f t="shared" si="3"/>
        <v>0</v>
      </c>
      <c r="AA99" s="487"/>
    </row>
    <row r="100" spans="1:27" ht="16.5" customHeight="1">
      <c r="A100" s="484"/>
      <c r="B100" s="504"/>
      <c r="C100" s="502"/>
      <c r="D100" s="502"/>
      <c r="E100" s="502"/>
      <c r="F100" s="487"/>
      <c r="H100" s="484"/>
      <c r="I100" s="504"/>
      <c r="J100" s="502"/>
      <c r="K100" s="502"/>
      <c r="L100" s="502"/>
      <c r="M100" s="487"/>
      <c r="O100" s="484"/>
      <c r="P100" s="504"/>
      <c r="Q100" s="502"/>
      <c r="R100" s="502"/>
      <c r="S100" s="502"/>
      <c r="T100" s="487"/>
      <c r="V100" s="292" t="s">
        <v>87</v>
      </c>
      <c r="W100" s="272">
        <f>COUNTIFS('1. ALL DATA'!$Z$5:$Z$123,"PLANNING",'1. ALL DATA'!$V$5:$V$123,"Completion Date Within Reasonable Tolerance")</f>
        <v>0</v>
      </c>
      <c r="X100" s="150">
        <f t="shared" si="2"/>
        <v>0</v>
      </c>
      <c r="Y100" s="507"/>
      <c r="Z100" s="150">
        <f t="shared" si="3"/>
        <v>0</v>
      </c>
      <c r="AA100" s="487"/>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59"/>
      <c r="Y101" s="185"/>
      <c r="Z101" s="359"/>
      <c r="AA101" s="186"/>
    </row>
    <row r="102" spans="1:27" ht="22.5" customHeight="1">
      <c r="A102" s="291" t="s">
        <v>43</v>
      </c>
      <c r="B102" s="72">
        <f>COUNTIFS('1. ALL DATA'!$Y$5:$Y$123,"PLANNING",'1. ALL DATA'!$H$5:$H$123,"Completed behind schedule")</f>
        <v>0</v>
      </c>
      <c r="C102" s="126">
        <f>B102/B109</f>
        <v>0</v>
      </c>
      <c r="D102" s="502">
        <f>C102+C103</f>
        <v>0</v>
      </c>
      <c r="E102" s="126">
        <f>B102/B110</f>
        <v>0</v>
      </c>
      <c r="F102" s="503">
        <f>E102+E103</f>
        <v>0</v>
      </c>
      <c r="H102" s="291" t="s">
        <v>43</v>
      </c>
      <c r="I102" s="72">
        <f>COUNTIFS('1. ALL DATA'!$Y$5:$Y$123,"PLANNING",'1. ALL DATA'!$M$5:$M$123,"Completed behind schedule")</f>
        <v>0</v>
      </c>
      <c r="J102" s="126">
        <f>I102/I109</f>
        <v>0</v>
      </c>
      <c r="K102" s="502">
        <f>J102+J103</f>
        <v>0</v>
      </c>
      <c r="L102" s="126">
        <f>I102/I110</f>
        <v>0</v>
      </c>
      <c r="M102" s="503">
        <f>L102+L103</f>
        <v>0</v>
      </c>
      <c r="O102" s="291" t="s">
        <v>43</v>
      </c>
      <c r="P102" s="72">
        <f>COUNTIFS('1. ALL DATA'!$Y$5:$Y$123,"PLANNING",'1. ALL DATA'!$R$5:$R$123,"Completed behind schedule")</f>
        <v>0</v>
      </c>
      <c r="Q102" s="126">
        <f>P102/P109</f>
        <v>0</v>
      </c>
      <c r="R102" s="502">
        <f>Q102+Q103</f>
        <v>0</v>
      </c>
      <c r="S102" s="126">
        <f>P102/P110</f>
        <v>0</v>
      </c>
      <c r="T102" s="503">
        <f>S102+S103</f>
        <v>0</v>
      </c>
      <c r="V102" s="291" t="s">
        <v>86</v>
      </c>
      <c r="W102" s="272">
        <f>COUNTIFS('1. ALL DATA'!$Z$5:$Z$123,"PLANNING",'1. ALL DATA'!$V$5:$V$123,"Completed Significantly After Target Deadline")</f>
        <v>0</v>
      </c>
      <c r="X102" s="150">
        <f t="shared" si="2"/>
        <v>0</v>
      </c>
      <c r="Y102" s="502">
        <f>X102+X103</f>
        <v>7.1428571428571425E-2</v>
      </c>
      <c r="Z102" s="150">
        <f t="shared" si="3"/>
        <v>0</v>
      </c>
      <c r="AA102" s="503">
        <f>Z102+Z103</f>
        <v>7.1428571428571425E-2</v>
      </c>
    </row>
    <row r="103" spans="1:27" ht="22.5" customHeight="1">
      <c r="A103" s="291" t="s">
        <v>28</v>
      </c>
      <c r="B103" s="72">
        <f>COUNTIFS('1. ALL DATA'!$Y$5:$Y$123,"PLANNING",'1. ALL DATA'!$H$5:$H$123,"Off target")</f>
        <v>0</v>
      </c>
      <c r="C103" s="126">
        <f>B103/B109</f>
        <v>0</v>
      </c>
      <c r="D103" s="502"/>
      <c r="E103" s="126">
        <f>B103/B110</f>
        <v>0</v>
      </c>
      <c r="F103" s="503"/>
      <c r="H103" s="291" t="s">
        <v>28</v>
      </c>
      <c r="I103" s="72">
        <f>COUNTIFS('1. ALL DATA'!$Y$5:$Y$123,"PLANNING",'1. ALL DATA'!$M$5:$M$123,"Off target")</f>
        <v>0</v>
      </c>
      <c r="J103" s="126">
        <f>I103/I109</f>
        <v>0</v>
      </c>
      <c r="K103" s="502"/>
      <c r="L103" s="126">
        <f>I103/I110</f>
        <v>0</v>
      </c>
      <c r="M103" s="503"/>
      <c r="O103" s="291" t="s">
        <v>28</v>
      </c>
      <c r="P103" s="72">
        <f>COUNTIFS('1. ALL DATA'!$Y$5:$Y$123,"PLANNING",'1. ALL DATA'!$R$5:$R$123,"Off target")</f>
        <v>0</v>
      </c>
      <c r="Q103" s="126">
        <f>P103/P109</f>
        <v>0</v>
      </c>
      <c r="R103" s="502"/>
      <c r="S103" s="126">
        <f>P103/P110</f>
        <v>0</v>
      </c>
      <c r="T103" s="503"/>
      <c r="V103" s="291" t="s">
        <v>28</v>
      </c>
      <c r="W103" s="272">
        <f>COUNTIFS('1. ALL DATA'!$Z$5:$Z$123,"PLANNING",'1. ALL DATA'!$V$5:$V$123,"Off Target")</f>
        <v>1</v>
      </c>
      <c r="X103" s="150">
        <f t="shared" si="2"/>
        <v>7.1428571428571425E-2</v>
      </c>
      <c r="Y103" s="502"/>
      <c r="Z103" s="150">
        <f t="shared" si="3"/>
        <v>7.1428571428571425E-2</v>
      </c>
      <c r="AA103" s="503"/>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1"/>
      <c r="W104" s="191"/>
      <c r="X104" s="359"/>
      <c r="Y104" s="192"/>
      <c r="Z104" s="193"/>
      <c r="AA104" s="254"/>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1</v>
      </c>
      <c r="J105" s="78">
        <f>I105/I109</f>
        <v>7.1428571428571425E-2</v>
      </c>
      <c r="K105" s="78">
        <f>J105</f>
        <v>7.1428571428571425E-2</v>
      </c>
      <c r="L105" s="79"/>
      <c r="M105" s="47"/>
      <c r="O105" s="48" t="s">
        <v>2</v>
      </c>
      <c r="P105" s="63">
        <f>COUNTIFS('1. ALL DATA'!$Y$5:$Y$123,"PLANNING",'1. ALL DATA'!$R$5:$R$123,"Not yet due")</f>
        <v>0</v>
      </c>
      <c r="Q105" s="78">
        <f>P105/P109</f>
        <v>0</v>
      </c>
      <c r="R105" s="78">
        <f>Q105</f>
        <v>0</v>
      </c>
      <c r="S105" s="79"/>
      <c r="T105" s="99"/>
      <c r="V105" s="63" t="s">
        <v>2</v>
      </c>
      <c r="W105" s="48">
        <f>COUNTIFS('1. ALL DATA'!$Z$5:$Z$123,"PLANNING",'1. ALL DATA'!$V$5:$V$123,"not yet due")</f>
        <v>0</v>
      </c>
      <c r="X105" s="150">
        <f t="shared" si="2"/>
        <v>0</v>
      </c>
      <c r="Y105" s="78">
        <f>X105</f>
        <v>0</v>
      </c>
      <c r="Z105" s="79"/>
      <c r="AA105" s="256"/>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0</v>
      </c>
      <c r="J106" s="78">
        <f>I106/I109</f>
        <v>0</v>
      </c>
      <c r="K106" s="78">
        <f>J106</f>
        <v>0</v>
      </c>
      <c r="L106" s="79"/>
      <c r="M106" s="104"/>
      <c r="O106" s="48" t="s">
        <v>47</v>
      </c>
      <c r="P106" s="63">
        <f>COUNTIFS('1. ALL DATA'!$Y$5:$Y$123,"PLANNING",'1. ALL DATA'!$R$5:$R$123,"Update not provided")</f>
        <v>0</v>
      </c>
      <c r="Q106" s="78">
        <f>P106/P109</f>
        <v>0</v>
      </c>
      <c r="R106" s="78">
        <f>Q106</f>
        <v>0</v>
      </c>
      <c r="S106" s="79"/>
      <c r="T106" s="100"/>
      <c r="V106" s="65" t="s">
        <v>47</v>
      </c>
      <c r="W106" s="48">
        <f>COUNTIFS('1. ALL DATA'!$Z$5:$Z$123,"PLANNING",'1. ALL DATA'!$V$5:$V$123,"Update not provided")</f>
        <v>0</v>
      </c>
      <c r="X106" s="150">
        <f t="shared" si="2"/>
        <v>0</v>
      </c>
      <c r="Y106" s="78">
        <f>X106</f>
        <v>0</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DATA'!$Z$5:$Z$123,"PLANNING",'1. ALL DATA'!$V$5:$V$123,"Deferred")</f>
        <v>0</v>
      </c>
      <c r="X107" s="150">
        <f t="shared" si="2"/>
        <v>0</v>
      </c>
      <c r="Y107" s="81">
        <f>X107</f>
        <v>0</v>
      </c>
      <c r="Z107" s="80"/>
      <c r="AA107" s="256"/>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DATA'!$Z$5:$Z$123,"PLANNING",'1.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6"/>
    </row>
    <row r="110" spans="1:27" ht="15.75" customHeight="1">
      <c r="A110" s="50" t="s">
        <v>32</v>
      </c>
      <c r="B110" s="82">
        <f>B109-B108-B107-B106-B105</f>
        <v>11</v>
      </c>
      <c r="C110" s="52"/>
      <c r="D110" s="52"/>
      <c r="E110" s="52"/>
      <c r="F110" s="47"/>
      <c r="H110" s="50" t="s">
        <v>32</v>
      </c>
      <c r="I110" s="82">
        <f>I109-I108-I107-I106-I105</f>
        <v>13</v>
      </c>
      <c r="J110" s="52"/>
      <c r="K110" s="52"/>
      <c r="L110" s="52"/>
      <c r="M110" s="47"/>
      <c r="O110" s="50" t="s">
        <v>32</v>
      </c>
      <c r="P110" s="82">
        <f>P109-P108-P107-P106-P105</f>
        <v>14</v>
      </c>
      <c r="Q110" s="52"/>
      <c r="R110" s="52"/>
      <c r="S110" s="52"/>
      <c r="T110" s="99"/>
      <c r="V110" s="50" t="s">
        <v>32</v>
      </c>
      <c r="W110" s="87">
        <f>W109-W108-W107-W106-W105</f>
        <v>14</v>
      </c>
      <c r="X110" s="52"/>
      <c r="Y110" s="52"/>
      <c r="Z110" s="52"/>
      <c r="AA110" s="256"/>
    </row>
    <row r="111" spans="1:27" ht="15.75" customHeight="1">
      <c r="W111" s="88"/>
    </row>
    <row r="112" spans="1:27" ht="15.75" customHeight="1">
      <c r="W112" s="88"/>
    </row>
    <row r="113" spans="1:27" ht="15.75" customHeight="1">
      <c r="W113" s="88"/>
    </row>
    <row r="114" spans="1:27" s="64" customFormat="1" ht="15.75">
      <c r="A114" s="358" t="s">
        <v>39</v>
      </c>
      <c r="B114" s="352"/>
      <c r="C114" s="352"/>
      <c r="D114" s="352"/>
      <c r="E114" s="352"/>
      <c r="F114" s="353"/>
      <c r="H114" s="358" t="s">
        <v>39</v>
      </c>
      <c r="I114" s="352"/>
      <c r="J114" s="352"/>
      <c r="K114" s="352"/>
      <c r="L114" s="352"/>
      <c r="M114" s="353"/>
      <c r="O114" s="358" t="s">
        <v>39</v>
      </c>
      <c r="P114" s="352"/>
      <c r="Q114" s="352"/>
      <c r="R114" s="352"/>
      <c r="S114" s="352"/>
      <c r="T114" s="353"/>
      <c r="V114" s="358" t="s">
        <v>39</v>
      </c>
      <c r="W114" s="352"/>
      <c r="X114" s="352"/>
      <c r="Y114" s="352"/>
      <c r="Z114" s="352"/>
      <c r="AA114" s="353"/>
    </row>
    <row r="115" spans="1:27" ht="41.25" customHeight="1">
      <c r="A115" s="354" t="s">
        <v>24</v>
      </c>
      <c r="B115" s="354" t="s">
        <v>25</v>
      </c>
      <c r="C115" s="354" t="s">
        <v>19</v>
      </c>
      <c r="D115" s="354" t="s">
        <v>49</v>
      </c>
      <c r="E115" s="354" t="s">
        <v>30</v>
      </c>
      <c r="F115" s="355" t="s">
        <v>50</v>
      </c>
      <c r="H115" s="354" t="s">
        <v>24</v>
      </c>
      <c r="I115" s="354" t="s">
        <v>25</v>
      </c>
      <c r="J115" s="354" t="s">
        <v>19</v>
      </c>
      <c r="K115" s="354" t="s">
        <v>49</v>
      </c>
      <c r="L115" s="354" t="s">
        <v>30</v>
      </c>
      <c r="M115" s="355" t="s">
        <v>50</v>
      </c>
      <c r="O115" s="354" t="s">
        <v>24</v>
      </c>
      <c r="P115" s="354" t="s">
        <v>25</v>
      </c>
      <c r="Q115" s="354" t="s">
        <v>19</v>
      </c>
      <c r="R115" s="354" t="s">
        <v>49</v>
      </c>
      <c r="S115" s="354" t="s">
        <v>30</v>
      </c>
      <c r="T115" s="356" t="s">
        <v>50</v>
      </c>
      <c r="V115" s="354" t="s">
        <v>24</v>
      </c>
      <c r="W115" s="354" t="s">
        <v>25</v>
      </c>
      <c r="X115" s="354" t="s">
        <v>19</v>
      </c>
      <c r="Y115" s="354" t="s">
        <v>49</v>
      </c>
      <c r="Z115" s="354" t="s">
        <v>30</v>
      </c>
      <c r="AA115" s="357"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58"/>
    </row>
    <row r="117" spans="1:27" ht="27.75" customHeight="1">
      <c r="A117" s="290" t="s">
        <v>46</v>
      </c>
      <c r="B117" s="72">
        <f>COUNTIFS('1. ALL DATA'!$Y$5:$Y$123,"REGULATORY SERVICES",'1. ALL DATA'!$H$5:$H$123,"Fully Achieved")</f>
        <v>3</v>
      </c>
      <c r="C117" s="126">
        <f>B117/B131</f>
        <v>0.27272727272727271</v>
      </c>
      <c r="D117" s="502">
        <f>C117+C118</f>
        <v>0.81818181818181812</v>
      </c>
      <c r="E117" s="126">
        <f>B117/B132</f>
        <v>0.33333333333333331</v>
      </c>
      <c r="F117" s="489">
        <f>E117+E118</f>
        <v>1</v>
      </c>
      <c r="H117" s="290" t="s">
        <v>46</v>
      </c>
      <c r="I117" s="72">
        <f>COUNTIFS('1. ALL DATA'!$Y$5:$Y$123,"REGULATORY SERVICES",'1. ALL DATA'!$M$5:$M$123,"Fully Achieved")</f>
        <v>6</v>
      </c>
      <c r="J117" s="126">
        <f>I117/I131</f>
        <v>0.54545454545454541</v>
      </c>
      <c r="K117" s="502">
        <f>J117+J118</f>
        <v>0.90909090909090906</v>
      </c>
      <c r="L117" s="126">
        <f>I117/I132</f>
        <v>0.6</v>
      </c>
      <c r="M117" s="489">
        <f>L117+L118</f>
        <v>1</v>
      </c>
      <c r="O117" s="290" t="s">
        <v>46</v>
      </c>
      <c r="P117" s="72">
        <f>COUNTIFS('1. ALL DATA'!$Y$5:$Y$123,"REGULATORY SERVICES",'1. ALL DATA'!$R$5:$R$123,"Fully Achieved")</f>
        <v>10</v>
      </c>
      <c r="Q117" s="126">
        <f>P117/P131</f>
        <v>0.90909090909090906</v>
      </c>
      <c r="R117" s="502">
        <f>Q117+Q118</f>
        <v>1</v>
      </c>
      <c r="S117" s="126">
        <f>P117/P132</f>
        <v>0.90909090909090906</v>
      </c>
      <c r="T117" s="489">
        <f>S117+S118</f>
        <v>1</v>
      </c>
      <c r="V117" s="290" t="s">
        <v>41</v>
      </c>
      <c r="W117" s="151">
        <f>COUNTIFS('1. ALL DATA'!$Z$5:$Z$123,"REGULATORY SERVICES",'1. ALL DATA'!$V$5:$V$123,"Fully Achieved")</f>
        <v>11</v>
      </c>
      <c r="X117" s="126">
        <f>W117/$W$131</f>
        <v>1</v>
      </c>
      <c r="Y117" s="502">
        <f>X117+X118</f>
        <v>1</v>
      </c>
      <c r="Z117" s="126">
        <f>W117/$W$132</f>
        <v>1</v>
      </c>
      <c r="AA117" s="489">
        <f>Z117+Z118</f>
        <v>1</v>
      </c>
    </row>
    <row r="118" spans="1:27" ht="27.75" customHeight="1">
      <c r="A118" s="290" t="s">
        <v>42</v>
      </c>
      <c r="B118" s="72">
        <f>COUNTIFS('1. ALL DATA'!$Y$5:$Y$123,"REGULATORY SERVICES",'1. ALL DATA'!$H$5:$H$123,"On track to be achieved")</f>
        <v>6</v>
      </c>
      <c r="C118" s="126">
        <f>B118/B131</f>
        <v>0.54545454545454541</v>
      </c>
      <c r="D118" s="502"/>
      <c r="E118" s="126">
        <f>B118/B132</f>
        <v>0.66666666666666663</v>
      </c>
      <c r="F118" s="489"/>
      <c r="H118" s="290" t="s">
        <v>42</v>
      </c>
      <c r="I118" s="72">
        <f>COUNTIFS('1. ALL DATA'!$Y$5:$Y$123,"REGULATORY SERVICES",'1. ALL DATA'!$M$5:$M$123,"On track to be achieved")</f>
        <v>4</v>
      </c>
      <c r="J118" s="126">
        <f>I118/I131</f>
        <v>0.36363636363636365</v>
      </c>
      <c r="K118" s="502"/>
      <c r="L118" s="126">
        <f>I118/I132</f>
        <v>0.4</v>
      </c>
      <c r="M118" s="489"/>
      <c r="O118" s="290" t="s">
        <v>42</v>
      </c>
      <c r="P118" s="72">
        <f>COUNTIFS('1. ALL DATA'!$Y$5:$Y$123,"REGULATORY SERVICES",'1. ALL DATA'!$R$5:$R$123,"On track to be achieved")</f>
        <v>1</v>
      </c>
      <c r="Q118" s="126">
        <f>P118/P131</f>
        <v>9.0909090909090912E-2</v>
      </c>
      <c r="R118" s="502"/>
      <c r="S118" s="126">
        <f>P118/P132</f>
        <v>9.0909090909090912E-2</v>
      </c>
      <c r="T118" s="489"/>
      <c r="V118" s="290" t="s">
        <v>83</v>
      </c>
      <c r="W118" s="151">
        <f>COUNTIFS('1. ALL DATA'!$Z$5:$Z$123,"REGULATORY SERVICES",'1. ALL DATA'!$V$5:$V$123,"Numerical Outturn Within 5% Tolerance")</f>
        <v>0</v>
      </c>
      <c r="X118" s="150">
        <f t="shared" ref="X118:X130" si="4">W118/$W$131</f>
        <v>0</v>
      </c>
      <c r="Y118" s="502"/>
      <c r="Z118" s="150">
        <f t="shared" ref="Z118:Z125" si="5">W118/$W$132</f>
        <v>0</v>
      </c>
      <c r="AA118" s="489"/>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84" t="s">
        <v>27</v>
      </c>
      <c r="B120" s="504">
        <f>COUNTIFS('1. ALL DATA'!$Y$5:$Y$123,"REGULATORY SERVICES",'1. ALL DATA'!$H$5:$H$123,"In danger of falling behind target")</f>
        <v>0</v>
      </c>
      <c r="C120" s="502">
        <f>B120/B131</f>
        <v>0</v>
      </c>
      <c r="D120" s="502">
        <f>C120</f>
        <v>0</v>
      </c>
      <c r="E120" s="502">
        <f>B120/B132</f>
        <v>0</v>
      </c>
      <c r="F120" s="487">
        <f>E120</f>
        <v>0</v>
      </c>
      <c r="H120" s="484" t="s">
        <v>27</v>
      </c>
      <c r="I120" s="504">
        <f>COUNTIFS('1. ALL DATA'!$Y$5:$Y$123,"REGULATORY SERVICES",'1. ALL DATA'!$M$5:$M$123,"In danger of falling behind target")</f>
        <v>0</v>
      </c>
      <c r="J120" s="502">
        <f>I120/I131</f>
        <v>0</v>
      </c>
      <c r="K120" s="502">
        <f>J120</f>
        <v>0</v>
      </c>
      <c r="L120" s="502">
        <f>I120/I132</f>
        <v>0</v>
      </c>
      <c r="M120" s="487">
        <f>L120</f>
        <v>0</v>
      </c>
      <c r="O120" s="484" t="s">
        <v>27</v>
      </c>
      <c r="P120" s="504">
        <f>COUNTIFS('1. ALL DATA'!$Y$5:$Y$123,"REGULATORY SERVICES",'1. ALL DATA'!$R$5:$R$123,"In danger of falling behind target")</f>
        <v>0</v>
      </c>
      <c r="Q120" s="502">
        <f>P120/P131</f>
        <v>0</v>
      </c>
      <c r="R120" s="502">
        <f>Q120</f>
        <v>0</v>
      </c>
      <c r="S120" s="502">
        <f>P120/P132</f>
        <v>0</v>
      </c>
      <c r="T120" s="487">
        <f>S120</f>
        <v>0</v>
      </c>
      <c r="V120" s="292" t="s">
        <v>84</v>
      </c>
      <c r="W120" s="272">
        <f>COUNTIFS('1. ALL DATA'!$Z$5:$Z$123,"REGULATORY SERVICES",'1. ALL DATA'!$V$5:$V$123,"Numerical Outturn Within 10% Tolerance")</f>
        <v>0</v>
      </c>
      <c r="X120" s="150">
        <f t="shared" si="4"/>
        <v>0</v>
      </c>
      <c r="Y120" s="505">
        <f>SUM(X120:X123)</f>
        <v>0</v>
      </c>
      <c r="Z120" s="150">
        <f t="shared" si="5"/>
        <v>0</v>
      </c>
      <c r="AA120" s="487">
        <f>SUM(Z120:Z123)</f>
        <v>0</v>
      </c>
    </row>
    <row r="121" spans="1:27" ht="18.75" customHeight="1">
      <c r="A121" s="484"/>
      <c r="B121" s="504"/>
      <c r="C121" s="502"/>
      <c r="D121" s="502"/>
      <c r="E121" s="502"/>
      <c r="F121" s="487"/>
      <c r="H121" s="484"/>
      <c r="I121" s="504"/>
      <c r="J121" s="502"/>
      <c r="K121" s="502"/>
      <c r="L121" s="502"/>
      <c r="M121" s="487"/>
      <c r="O121" s="484"/>
      <c r="P121" s="504"/>
      <c r="Q121" s="502"/>
      <c r="R121" s="502"/>
      <c r="S121" s="502"/>
      <c r="T121" s="487"/>
      <c r="V121" s="292" t="s">
        <v>85</v>
      </c>
      <c r="W121" s="272">
        <f>COUNTIFS('1. ALL DATA'!$Z$5:$Z$123,"REGULATORY SERVICES",'1. ALL DATA'!$V$5:$V$123,"Target Partially Met")</f>
        <v>0</v>
      </c>
      <c r="X121" s="150">
        <f t="shared" si="4"/>
        <v>0</v>
      </c>
      <c r="Y121" s="506"/>
      <c r="Z121" s="150">
        <f t="shared" si="5"/>
        <v>0</v>
      </c>
      <c r="AA121" s="487"/>
    </row>
    <row r="122" spans="1:27" ht="20.25" customHeight="1">
      <c r="A122" s="484"/>
      <c r="B122" s="504"/>
      <c r="C122" s="502"/>
      <c r="D122" s="502"/>
      <c r="E122" s="502"/>
      <c r="F122" s="487"/>
      <c r="H122" s="484"/>
      <c r="I122" s="504"/>
      <c r="J122" s="502"/>
      <c r="K122" s="502"/>
      <c r="L122" s="502"/>
      <c r="M122" s="487"/>
      <c r="O122" s="484"/>
      <c r="P122" s="504"/>
      <c r="Q122" s="502"/>
      <c r="R122" s="502"/>
      <c r="S122" s="502"/>
      <c r="T122" s="487"/>
      <c r="V122" s="292" t="s">
        <v>87</v>
      </c>
      <c r="W122" s="272">
        <f>COUNTIFS('1. ALL DATA'!$Z$5:$Z$123,"REGULATORY SERVICES",'1. ALL DATA'!$V$5:$V$123,"Completion Date Within Reasonable Tolerance")</f>
        <v>0</v>
      </c>
      <c r="X122" s="150">
        <f>W123/$W$131</f>
        <v>0</v>
      </c>
      <c r="Y122" s="507"/>
      <c r="Z122" s="150">
        <f>W123/$W$132</f>
        <v>0</v>
      </c>
      <c r="AA122" s="487"/>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1" t="s">
        <v>43</v>
      </c>
      <c r="B124" s="72">
        <f>COUNTIFS('1. ALL DATA'!$Y$5:$Y$123,"REGULATORY SERVICES",'1. ALL DATA'!$H$5:$H$123,"Completed behind schedule")</f>
        <v>0</v>
      </c>
      <c r="C124" s="126">
        <f>B124/B131</f>
        <v>0</v>
      </c>
      <c r="D124" s="502">
        <f>C124+C125</f>
        <v>0</v>
      </c>
      <c r="E124" s="126">
        <f>B124/B132</f>
        <v>0</v>
      </c>
      <c r="F124" s="503">
        <f>E124+E125</f>
        <v>0</v>
      </c>
      <c r="H124" s="291" t="s">
        <v>43</v>
      </c>
      <c r="I124" s="72">
        <f>COUNTIFS('1. ALL DATA'!$Y$5:$Y$123,"REGULATORY SERVICES",'1. ALL DATA'!$M$5:$M$123,"Completed behind schedule")</f>
        <v>0</v>
      </c>
      <c r="J124" s="126">
        <f>I124/I131</f>
        <v>0</v>
      </c>
      <c r="K124" s="502">
        <f>J124+J125</f>
        <v>0</v>
      </c>
      <c r="L124" s="126">
        <f>I124/I132</f>
        <v>0</v>
      </c>
      <c r="M124" s="503">
        <f>L124+L125</f>
        <v>0</v>
      </c>
      <c r="O124" s="291" t="s">
        <v>43</v>
      </c>
      <c r="P124" s="72">
        <f>COUNTIFS('1. ALL DATA'!$Y$5:$Y$123,"REGULATORY SERVICES",'1. ALL DATA'!$R$5:$R$123,"Completed behind schedule")</f>
        <v>0</v>
      </c>
      <c r="Q124" s="126">
        <f>P124/P131</f>
        <v>0</v>
      </c>
      <c r="R124" s="502">
        <f>Q124+Q125</f>
        <v>0</v>
      </c>
      <c r="S124" s="126">
        <f>P124/P132</f>
        <v>0</v>
      </c>
      <c r="T124" s="503">
        <f>S124+S125</f>
        <v>0</v>
      </c>
      <c r="V124" s="291" t="s">
        <v>86</v>
      </c>
      <c r="W124" s="272">
        <f>COUNTIFS('1. ALL DATA'!$Z$5:$Z$123,"REGULATORY SERVICES",'1. ALL DATA'!$V$5:$V$123,"Completed Significantly After Target Deadline")</f>
        <v>0</v>
      </c>
      <c r="X124" s="150">
        <f t="shared" si="4"/>
        <v>0</v>
      </c>
      <c r="Y124" s="502">
        <f>X124+X125</f>
        <v>0</v>
      </c>
      <c r="Z124" s="150">
        <f t="shared" si="5"/>
        <v>0</v>
      </c>
      <c r="AA124" s="503">
        <f>Z124+Z125</f>
        <v>0</v>
      </c>
    </row>
    <row r="125" spans="1:27" ht="30" customHeight="1">
      <c r="A125" s="291" t="s">
        <v>28</v>
      </c>
      <c r="B125" s="72">
        <f>COUNTIFS('1. ALL DATA'!$Y$5:$Y$123,"REGULATORY SERVICES",'1. ALL DATA'!$H$5:$H$123,"Off target")</f>
        <v>0</v>
      </c>
      <c r="C125" s="126">
        <f>B125/B131</f>
        <v>0</v>
      </c>
      <c r="D125" s="502"/>
      <c r="E125" s="126">
        <f>B125/B132</f>
        <v>0</v>
      </c>
      <c r="F125" s="503"/>
      <c r="H125" s="291" t="s">
        <v>28</v>
      </c>
      <c r="I125" s="72">
        <f>COUNTIFS('1. ALL DATA'!$Y$5:$Y$123,"REGULATORY SERVICES",'1. ALL DATA'!$M$5:$M$123,"Off target")</f>
        <v>0</v>
      </c>
      <c r="J125" s="126">
        <f>I125/I131</f>
        <v>0</v>
      </c>
      <c r="K125" s="502"/>
      <c r="L125" s="126">
        <f>I125/I132</f>
        <v>0</v>
      </c>
      <c r="M125" s="503"/>
      <c r="O125" s="291" t="s">
        <v>28</v>
      </c>
      <c r="P125" s="72">
        <f>COUNTIFS('1. ALL DATA'!$Y$5:$Y$123,"REGULATORY SERVICES",'1. ALL DATA'!$R$5:$R$123,"Off target")</f>
        <v>0</v>
      </c>
      <c r="Q125" s="126">
        <f>P125/P131</f>
        <v>0</v>
      </c>
      <c r="R125" s="502"/>
      <c r="S125" s="126">
        <f>P125/P132</f>
        <v>0</v>
      </c>
      <c r="T125" s="503"/>
      <c r="V125" s="291" t="s">
        <v>28</v>
      </c>
      <c r="W125" s="272">
        <f>COUNTIFS('1. ALL DATA'!$Z$5:$Z$123,"REGULATORY SERVICES",'1. ALL DATA'!$V$5:$V$123,"Off Target")</f>
        <v>0</v>
      </c>
      <c r="X125" s="150">
        <f t="shared" si="4"/>
        <v>0</v>
      </c>
      <c r="Y125" s="502"/>
      <c r="Z125" s="150">
        <f t="shared" si="5"/>
        <v>0</v>
      </c>
      <c r="AA125" s="503"/>
    </row>
    <row r="126" spans="1:27" ht="5.25" customHeight="1">
      <c r="A126" s="53"/>
      <c r="B126" s="73"/>
      <c r="C126" s="74"/>
      <c r="D126" s="74"/>
      <c r="E126" s="74"/>
      <c r="F126" s="98"/>
      <c r="H126" s="53"/>
      <c r="I126" s="73"/>
      <c r="J126" s="74"/>
      <c r="K126" s="74"/>
      <c r="L126" s="74"/>
      <c r="M126" s="98"/>
      <c r="O126" s="53"/>
      <c r="P126" s="73"/>
      <c r="Q126" s="74"/>
      <c r="R126" s="74"/>
      <c r="S126" s="74"/>
      <c r="T126" s="98"/>
      <c r="V126" s="293"/>
      <c r="W126" s="57"/>
      <c r="X126" s="150"/>
      <c r="Y126" s="76"/>
      <c r="Z126" s="77"/>
      <c r="AA126" s="259"/>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1</v>
      </c>
      <c r="J127" s="78">
        <f>I127/I131</f>
        <v>9.0909090909090912E-2</v>
      </c>
      <c r="K127" s="78">
        <f>J127</f>
        <v>9.0909090909090912E-2</v>
      </c>
      <c r="L127" s="79"/>
      <c r="M127" s="47"/>
      <c r="O127" s="48" t="s">
        <v>2</v>
      </c>
      <c r="P127" s="63">
        <f>COUNTIFS('1. ALL DATA'!$Y$5:$Y$123,"REGULATORY SERVICES",'1. ALL DATA'!$R$5:$R$123,"Not yet due")</f>
        <v>0</v>
      </c>
      <c r="Q127" s="78">
        <f>P127/P131</f>
        <v>0</v>
      </c>
      <c r="R127" s="78">
        <f>Q127</f>
        <v>0</v>
      </c>
      <c r="S127" s="79"/>
      <c r="T127" s="99"/>
      <c r="V127" s="63" t="s">
        <v>2</v>
      </c>
      <c r="W127" s="48">
        <f>COUNTIFS('1. ALL DATA'!$Z$5:$Z$123,"REGULATORY SERVICES",'1. ALL DATA'!$V$5:$V$123,"not yet due")</f>
        <v>0</v>
      </c>
      <c r="X127" s="150">
        <f t="shared" si="4"/>
        <v>0</v>
      </c>
      <c r="Y127" s="78">
        <f>X127</f>
        <v>0</v>
      </c>
      <c r="Z127" s="79"/>
      <c r="AA127" s="256"/>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0</v>
      </c>
      <c r="J128" s="78">
        <f>I128/I131</f>
        <v>0</v>
      </c>
      <c r="K128" s="78">
        <f>J128</f>
        <v>0</v>
      </c>
      <c r="L128" s="79"/>
      <c r="M128" s="104"/>
      <c r="O128" s="48" t="s">
        <v>47</v>
      </c>
      <c r="P128" s="63">
        <f>COUNTIFS('1. ALL DATA'!$Y$5:$Y$123,"REGULATORY SERVICES",'1. ALL DATA'!$R$5:$R$123,"Update not provided")</f>
        <v>0</v>
      </c>
      <c r="Q128" s="78">
        <f>P128/P131</f>
        <v>0</v>
      </c>
      <c r="R128" s="78">
        <f>Q128</f>
        <v>0</v>
      </c>
      <c r="S128" s="79"/>
      <c r="T128" s="100"/>
      <c r="V128" s="65" t="s">
        <v>47</v>
      </c>
      <c r="W128" s="48">
        <f>COUNTIFS('1. ALL DATA'!$Z$5:$Z$123,"REGULATORY SERVICES",'1. ALL DATA'!$V$5:$V$123,"Update not provided")</f>
        <v>0</v>
      </c>
      <c r="X128" s="150">
        <f t="shared" si="4"/>
        <v>0</v>
      </c>
      <c r="Y128" s="78">
        <f>X128</f>
        <v>0</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DATA'!$Z$5:$Z$123,"REGULATORY SERVICES",'1. ALL DATA'!$V$5:$V$123,"Deferred")</f>
        <v>0</v>
      </c>
      <c r="X129" s="150">
        <f t="shared" si="4"/>
        <v>0</v>
      </c>
      <c r="Y129" s="81">
        <f>X129</f>
        <v>0</v>
      </c>
      <c r="Z129" s="80"/>
      <c r="AA129" s="256"/>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DATA'!$Z$5:$Z$123,"REGULATORY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6"/>
    </row>
    <row r="132" spans="1:27" ht="15.75" customHeight="1">
      <c r="A132" s="50" t="s">
        <v>32</v>
      </c>
      <c r="B132" s="82">
        <f>B131-B130-B129-B128-B127</f>
        <v>9</v>
      </c>
      <c r="C132" s="52"/>
      <c r="D132" s="52"/>
      <c r="E132" s="52"/>
      <c r="F132" s="47"/>
      <c r="H132" s="50" t="s">
        <v>32</v>
      </c>
      <c r="I132" s="82">
        <f>I131-I130-I129-I128-I127</f>
        <v>10</v>
      </c>
      <c r="J132" s="52"/>
      <c r="K132" s="52"/>
      <c r="L132" s="52"/>
      <c r="M132" s="47"/>
      <c r="O132" s="50" t="s">
        <v>32</v>
      </c>
      <c r="P132" s="82">
        <f>P131-P130-P129-P128-P127</f>
        <v>11</v>
      </c>
      <c r="Q132" s="52"/>
      <c r="R132" s="52"/>
      <c r="S132" s="52"/>
      <c r="T132" s="99"/>
      <c r="V132" s="50" t="s">
        <v>32</v>
      </c>
      <c r="W132" s="87">
        <f>W131-W130-W129-W128-W127</f>
        <v>11</v>
      </c>
      <c r="X132" s="52"/>
      <c r="Y132" s="52"/>
      <c r="Z132" s="52"/>
      <c r="AA132" s="256"/>
    </row>
    <row r="133" spans="1:27" ht="15.75" customHeight="1">
      <c r="A133" s="66"/>
      <c r="B133" s="401"/>
      <c r="C133" s="52"/>
      <c r="D133" s="52"/>
      <c r="E133" s="52"/>
      <c r="F133" s="47"/>
      <c r="H133" s="66"/>
      <c r="I133" s="401"/>
      <c r="J133" s="52"/>
      <c r="K133" s="52"/>
      <c r="L133" s="52"/>
      <c r="M133" s="47"/>
      <c r="O133" s="66"/>
      <c r="P133" s="401"/>
      <c r="Q133" s="52"/>
      <c r="R133" s="52"/>
      <c r="S133" s="52"/>
      <c r="T133" s="99"/>
      <c r="V133" s="66"/>
      <c r="W133" s="402"/>
      <c r="X133" s="52"/>
      <c r="Y133" s="52"/>
      <c r="Z133" s="52"/>
      <c r="AA133" s="256"/>
    </row>
    <row r="134" spans="1:27" ht="15.75" customHeight="1">
      <c r="A134" s="66"/>
      <c r="B134" s="401"/>
      <c r="C134" s="52"/>
      <c r="D134" s="52"/>
      <c r="E134" s="52"/>
      <c r="F134" s="47"/>
      <c r="H134" s="66"/>
      <c r="I134" s="401"/>
      <c r="J134" s="52"/>
      <c r="K134" s="52"/>
      <c r="L134" s="52"/>
      <c r="M134" s="47"/>
      <c r="O134" s="66"/>
      <c r="P134" s="401"/>
      <c r="Q134" s="52"/>
      <c r="R134" s="52"/>
      <c r="S134" s="52"/>
      <c r="T134" s="99"/>
      <c r="V134" s="66"/>
      <c r="W134" s="402"/>
      <c r="X134" s="52"/>
      <c r="Y134" s="52"/>
      <c r="Z134" s="52"/>
      <c r="AA134" s="256"/>
    </row>
    <row r="136" spans="1:27" s="64" customFormat="1" ht="15.75">
      <c r="A136" s="360" t="s">
        <v>274</v>
      </c>
      <c r="B136" s="352"/>
      <c r="C136" s="352"/>
      <c r="D136" s="352"/>
      <c r="E136" s="352"/>
      <c r="F136" s="353"/>
      <c r="H136" s="360" t="s">
        <v>274</v>
      </c>
      <c r="I136" s="352"/>
      <c r="J136" s="352"/>
      <c r="K136" s="352"/>
      <c r="L136" s="352"/>
      <c r="M136" s="353"/>
      <c r="O136" s="360" t="s">
        <v>274</v>
      </c>
      <c r="P136" s="352"/>
      <c r="Q136" s="352"/>
      <c r="R136" s="352"/>
      <c r="S136" s="352"/>
      <c r="T136" s="353"/>
      <c r="V136" s="360" t="s">
        <v>768</v>
      </c>
      <c r="W136" s="352"/>
      <c r="X136" s="352"/>
      <c r="Y136" s="352"/>
      <c r="Z136" s="352"/>
      <c r="AA136" s="353"/>
    </row>
    <row r="137" spans="1:27" ht="41.25" customHeight="1">
      <c r="A137" s="354" t="s">
        <v>24</v>
      </c>
      <c r="B137" s="354" t="s">
        <v>25</v>
      </c>
      <c r="C137" s="354" t="s">
        <v>19</v>
      </c>
      <c r="D137" s="354" t="s">
        <v>49</v>
      </c>
      <c r="E137" s="354" t="s">
        <v>30</v>
      </c>
      <c r="F137" s="355" t="s">
        <v>50</v>
      </c>
      <c r="H137" s="354" t="s">
        <v>24</v>
      </c>
      <c r="I137" s="354" t="s">
        <v>25</v>
      </c>
      <c r="J137" s="354" t="s">
        <v>19</v>
      </c>
      <c r="K137" s="354" t="s">
        <v>49</v>
      </c>
      <c r="L137" s="354" t="s">
        <v>30</v>
      </c>
      <c r="M137" s="355" t="s">
        <v>50</v>
      </c>
      <c r="O137" s="354" t="s">
        <v>24</v>
      </c>
      <c r="P137" s="354" t="s">
        <v>25</v>
      </c>
      <c r="Q137" s="354" t="s">
        <v>19</v>
      </c>
      <c r="R137" s="354" t="s">
        <v>49</v>
      </c>
      <c r="S137" s="354" t="s">
        <v>30</v>
      </c>
      <c r="T137" s="356" t="s">
        <v>50</v>
      </c>
      <c r="V137" s="354" t="s">
        <v>24</v>
      </c>
      <c r="W137" s="354" t="s">
        <v>25</v>
      </c>
      <c r="X137" s="354" t="s">
        <v>19</v>
      </c>
      <c r="Y137" s="354" t="s">
        <v>49</v>
      </c>
      <c r="Z137" s="354" t="s">
        <v>30</v>
      </c>
      <c r="AA137" s="357"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58"/>
    </row>
    <row r="139" spans="1:27" ht="27.75" customHeight="1">
      <c r="A139" s="290" t="s">
        <v>46</v>
      </c>
      <c r="B139" s="72">
        <f>COUNTIFS('1. ALL DATA'!$Y$5:$Y$123,"TOWN CENTRE AND NEIGHBOURHOODS",'1. ALL DATA'!$H$5:$H$123,"Fully Achieved")</f>
        <v>1</v>
      </c>
      <c r="C139" s="398">
        <f>B139/B153</f>
        <v>0.16666666666666666</v>
      </c>
      <c r="D139" s="502">
        <f>C139+C140</f>
        <v>0.66666666666666663</v>
      </c>
      <c r="E139" s="398">
        <f>B139/B154</f>
        <v>0.2</v>
      </c>
      <c r="F139" s="489">
        <f>E139+E140</f>
        <v>0.8</v>
      </c>
      <c r="H139" s="290" t="s">
        <v>46</v>
      </c>
      <c r="I139" s="72">
        <f>COUNTIFS('1. ALL DATA'!$Y$5:$Y$123,"TOWN CENTRE AND NEIGHBOURHOODS",'1. ALL DATA'!$M$5:$M$123,"Fully Achieved")</f>
        <v>1</v>
      </c>
      <c r="J139" s="398">
        <f>I139/I153</f>
        <v>0.16666666666666666</v>
      </c>
      <c r="K139" s="502">
        <f>J139+J140</f>
        <v>0.66666666666666663</v>
      </c>
      <c r="L139" s="398">
        <f>I139/I154</f>
        <v>0.2</v>
      </c>
      <c r="M139" s="489">
        <f>L139+L140</f>
        <v>0.8</v>
      </c>
      <c r="O139" s="290" t="s">
        <v>46</v>
      </c>
      <c r="P139" s="72">
        <f>COUNTIFS('1. ALL DATA'!$Y$5:$Y$123,"TOWN CENTRE AND NEIGHBOURHOODS",'1. ALL DATA'!$R$5:$R$123,"Fully Achieved")</f>
        <v>1</v>
      </c>
      <c r="Q139" s="398">
        <f>P139/P153</f>
        <v>0.16666666666666666</v>
      </c>
      <c r="R139" s="502">
        <f>Q139+Q140</f>
        <v>0.66666666666666663</v>
      </c>
      <c r="S139" s="398">
        <f>P139/P154</f>
        <v>0.2</v>
      </c>
      <c r="T139" s="489">
        <f>S139+S140</f>
        <v>0.8</v>
      </c>
      <c r="V139" s="290" t="s">
        <v>41</v>
      </c>
      <c r="W139" s="399">
        <f>COUNTIFS('1. ALL DATA'!$Z$5:$Z$123,"Regeneration",'1. ALL DATA'!$V$5:$V$123,"Fully Achieved")</f>
        <v>12</v>
      </c>
      <c r="X139" s="398">
        <f>W139/$W$153</f>
        <v>0.75</v>
      </c>
      <c r="Y139" s="502">
        <f>X139+X140</f>
        <v>0.75</v>
      </c>
      <c r="Z139" s="398">
        <f>W139/$W$154</f>
        <v>0.8571428571428571</v>
      </c>
      <c r="AA139" s="489">
        <f>Z139+Z140</f>
        <v>0.8571428571428571</v>
      </c>
    </row>
    <row r="140" spans="1:27" ht="27.75" customHeight="1">
      <c r="A140" s="290" t="s">
        <v>42</v>
      </c>
      <c r="B140" s="72">
        <f>COUNTIFS('1. ALL DATA'!$Y$5:$Y$123,"TOWN CENTRE AND NEIGHBOURHOODS",'1. ALL DATA'!$H$5:$H$123,"On track to be achieved")</f>
        <v>3</v>
      </c>
      <c r="C140" s="398">
        <f>B140/B153</f>
        <v>0.5</v>
      </c>
      <c r="D140" s="502"/>
      <c r="E140" s="398">
        <f>B140/B154</f>
        <v>0.6</v>
      </c>
      <c r="F140" s="489"/>
      <c r="H140" s="290" t="s">
        <v>42</v>
      </c>
      <c r="I140" s="72">
        <f>COUNTIFS('1. ALL DATA'!$Y$5:$Y$123,"TOWN CENTRE AND NEIGHBOURHOODS",'1. ALL DATA'!$M$5:$M$123,"On track to be achieved")</f>
        <v>3</v>
      </c>
      <c r="J140" s="398">
        <f>I140/I153</f>
        <v>0.5</v>
      </c>
      <c r="K140" s="502"/>
      <c r="L140" s="398">
        <f>I140/I154</f>
        <v>0.6</v>
      </c>
      <c r="M140" s="489"/>
      <c r="O140" s="290" t="s">
        <v>42</v>
      </c>
      <c r="P140" s="72">
        <f>COUNTIFS('1. ALL DATA'!$Y$5:$Y$123,"TOWN CENTRE AND NEIGHBOURHOODS",'1. ALL DATA'!$R$5:$R$123,"On track to be achieved")</f>
        <v>3</v>
      </c>
      <c r="Q140" s="398">
        <f>P140/P153</f>
        <v>0.5</v>
      </c>
      <c r="R140" s="502"/>
      <c r="S140" s="398">
        <f>P140/P154</f>
        <v>0.6</v>
      </c>
      <c r="T140" s="489"/>
      <c r="V140" s="290" t="s">
        <v>83</v>
      </c>
      <c r="W140" s="399">
        <f>COUNTIFS('1. ALL DATA'!$Z$5:$Z$123,"Regeneration",'1. ALL DATA'!$V$5:$V$123,"Numerical Outturn Within 5% Tolerance")</f>
        <v>0</v>
      </c>
      <c r="X140" s="398">
        <f>W140/$W$153</f>
        <v>0</v>
      </c>
      <c r="Y140" s="502"/>
      <c r="Z140" s="398">
        <f>W140/$W$154</f>
        <v>0</v>
      </c>
      <c r="AA140" s="489"/>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398"/>
      <c r="Y141" s="74"/>
      <c r="Z141" s="398"/>
      <c r="AA141" s="186"/>
    </row>
    <row r="142" spans="1:27" ht="21" customHeight="1">
      <c r="A142" s="484" t="s">
        <v>27</v>
      </c>
      <c r="B142" s="504">
        <f>COUNTIFS('1. ALL DATA'!$Y$5:$Y$123,"TOWN CENTRE AND NEIGHBOURHOODS",'1. ALL DATA'!$H$5:$H$123,"In danger of falling behind target")</f>
        <v>0</v>
      </c>
      <c r="C142" s="502">
        <f>B142/B153</f>
        <v>0</v>
      </c>
      <c r="D142" s="502">
        <f>C142</f>
        <v>0</v>
      </c>
      <c r="E142" s="502">
        <f>B142/B154</f>
        <v>0</v>
      </c>
      <c r="F142" s="487">
        <f>E142</f>
        <v>0</v>
      </c>
      <c r="H142" s="484" t="s">
        <v>27</v>
      </c>
      <c r="I142" s="504">
        <f>COUNTIFS('1. ALL DATA'!$Y$5:$Y$123,"TOWN CENTRE AND NEIGHBOURHOODS",'1. ALL DATA'!$M$5:$M$123,"In danger of falling behind target")</f>
        <v>0</v>
      </c>
      <c r="J142" s="502">
        <f>I142/I153</f>
        <v>0</v>
      </c>
      <c r="K142" s="502">
        <f>J142</f>
        <v>0</v>
      </c>
      <c r="L142" s="502">
        <f>I142/I154</f>
        <v>0</v>
      </c>
      <c r="M142" s="487">
        <f>L142</f>
        <v>0</v>
      </c>
      <c r="O142" s="484" t="s">
        <v>27</v>
      </c>
      <c r="P142" s="504">
        <f>COUNTIFS('1. ALL DATA'!$Y$5:$Y$123,"TOWN CENTRE AND NEIGHBOURHOODS",'1. ALL DATA'!$R$5:$R$123,"In danger of falling behind target")</f>
        <v>0</v>
      </c>
      <c r="Q142" s="502">
        <f>P142/P153</f>
        <v>0</v>
      </c>
      <c r="R142" s="502">
        <f>Q142</f>
        <v>0</v>
      </c>
      <c r="S142" s="502">
        <f>P142/P154</f>
        <v>0</v>
      </c>
      <c r="T142" s="487">
        <f>S142</f>
        <v>0</v>
      </c>
      <c r="V142" s="397" t="s">
        <v>84</v>
      </c>
      <c r="W142" s="399">
        <f>COUNTIFS('1. ALL DATA'!$Z$5:$Z$123,"Regeneration",'1. ALL DATA'!$V$5:$V$123,"Numerical Outturn Within 10% Tolerance")</f>
        <v>0</v>
      </c>
      <c r="X142" s="398">
        <f>W142/$W$153</f>
        <v>0</v>
      </c>
      <c r="Y142" s="505">
        <f>SUM(X142:X145)</f>
        <v>6.25E-2</v>
      </c>
      <c r="Z142" s="398">
        <f>W142/$W$154</f>
        <v>0</v>
      </c>
      <c r="AA142" s="487">
        <f>SUM(Z142:Z145)</f>
        <v>7.1428571428571425E-2</v>
      </c>
    </row>
    <row r="143" spans="1:27" ht="18.75" customHeight="1">
      <c r="A143" s="484"/>
      <c r="B143" s="504"/>
      <c r="C143" s="502"/>
      <c r="D143" s="502"/>
      <c r="E143" s="502"/>
      <c r="F143" s="487"/>
      <c r="H143" s="484"/>
      <c r="I143" s="504"/>
      <c r="J143" s="502"/>
      <c r="K143" s="502"/>
      <c r="L143" s="502"/>
      <c r="M143" s="487"/>
      <c r="O143" s="484"/>
      <c r="P143" s="504"/>
      <c r="Q143" s="502"/>
      <c r="R143" s="502"/>
      <c r="S143" s="502"/>
      <c r="T143" s="487"/>
      <c r="V143" s="397" t="s">
        <v>85</v>
      </c>
      <c r="W143" s="399">
        <f>COUNTIFS('1. ALL DATA'!$Z$5:$Z$123,"Regeneration",'1. ALL DATA'!$V$5:$V$123,"Target Partially Met")</f>
        <v>0</v>
      </c>
      <c r="X143" s="398">
        <f>W143/$W$153</f>
        <v>0</v>
      </c>
      <c r="Y143" s="506"/>
      <c r="Z143" s="398">
        <f>W143/$W$154</f>
        <v>0</v>
      </c>
      <c r="AA143" s="487"/>
    </row>
    <row r="144" spans="1:27" ht="20.25" customHeight="1">
      <c r="A144" s="484"/>
      <c r="B144" s="504"/>
      <c r="C144" s="502"/>
      <c r="D144" s="502"/>
      <c r="E144" s="502"/>
      <c r="F144" s="487"/>
      <c r="H144" s="484"/>
      <c r="I144" s="504"/>
      <c r="J144" s="502"/>
      <c r="K144" s="502"/>
      <c r="L144" s="502"/>
      <c r="M144" s="487"/>
      <c r="O144" s="484"/>
      <c r="P144" s="504"/>
      <c r="Q144" s="502"/>
      <c r="R144" s="502"/>
      <c r="S144" s="502"/>
      <c r="T144" s="487"/>
      <c r="V144" s="397" t="s">
        <v>87</v>
      </c>
      <c r="W144" s="399">
        <f>COUNTIFS('1. ALL DATA'!$Z$5:$Z$123,"Regeneration",'1. ALL DATA'!$V$5:$V$123,"Completion Date Within Reasonable Tolerance")</f>
        <v>1</v>
      </c>
      <c r="X144" s="398">
        <f>W144/$W$153</f>
        <v>6.25E-2</v>
      </c>
      <c r="Y144" s="507"/>
      <c r="Z144" s="398">
        <f>W144/$W$154</f>
        <v>7.1428571428571425E-2</v>
      </c>
      <c r="AA144" s="487"/>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398"/>
      <c r="Y145" s="74"/>
      <c r="Z145" s="398"/>
      <c r="AA145" s="186"/>
    </row>
    <row r="146" spans="1:27" ht="30" customHeight="1">
      <c r="A146" s="291" t="s">
        <v>43</v>
      </c>
      <c r="B146" s="72">
        <f>COUNTIFS('1. ALL DATA'!$Y$5:$Y$123,"TOWN CENTRE AND NEIGHBOURHOODS",'1. ALL DATA'!$H$5:$H$123,"Completed behind schedule")</f>
        <v>1</v>
      </c>
      <c r="C146" s="398">
        <f>B146/B153</f>
        <v>0.16666666666666666</v>
      </c>
      <c r="D146" s="502">
        <f>C146+C147</f>
        <v>0.16666666666666666</v>
      </c>
      <c r="E146" s="398">
        <f>B146/B154</f>
        <v>0.2</v>
      </c>
      <c r="F146" s="503">
        <f>E146+E147</f>
        <v>0.2</v>
      </c>
      <c r="H146" s="291" t="s">
        <v>43</v>
      </c>
      <c r="I146" s="72">
        <f>COUNTIFS('1. ALL DATA'!$Y$5:$Y$123,"TOWN CENTRE AND NEIGHBOURHOODS",'1. ALL DATA'!$M$5:$M$123,"Completed behind schedule")</f>
        <v>1</v>
      </c>
      <c r="J146" s="398">
        <f>I146/I153</f>
        <v>0.16666666666666666</v>
      </c>
      <c r="K146" s="502">
        <f>J146+J147</f>
        <v>0.16666666666666666</v>
      </c>
      <c r="L146" s="398">
        <f>I146/I154</f>
        <v>0.2</v>
      </c>
      <c r="M146" s="503">
        <f>L146+L147</f>
        <v>0.2</v>
      </c>
      <c r="O146" s="291" t="s">
        <v>43</v>
      </c>
      <c r="P146" s="72">
        <f>COUNTIFS('1. ALL DATA'!$Y$5:$Y$123,"TOWN CENTRE AND NEIGHBOURHOODS",'1. ALL DATA'!$R$5:$R$123,"Completed behind schedule")</f>
        <v>1</v>
      </c>
      <c r="Q146" s="398">
        <f>P146/P153</f>
        <v>0.16666666666666666</v>
      </c>
      <c r="R146" s="502">
        <f>Q146+Q147</f>
        <v>0.16666666666666666</v>
      </c>
      <c r="S146" s="398">
        <f>P146/P154</f>
        <v>0.2</v>
      </c>
      <c r="T146" s="503">
        <f>S146+S147</f>
        <v>0.2</v>
      </c>
      <c r="V146" s="291" t="s">
        <v>86</v>
      </c>
      <c r="W146" s="399">
        <f>COUNTIFS('1. ALL DATA'!$Z$5:$Z$123,"Regeneration",'1. ALL DATA'!$V$5:$V$123,"Completed Significantly After Target Deadline")</f>
        <v>0</v>
      </c>
      <c r="X146" s="398">
        <f>W146/$W$153</f>
        <v>0</v>
      </c>
      <c r="Y146" s="502">
        <f>X146+X147</f>
        <v>6.25E-2</v>
      </c>
      <c r="Z146" s="398">
        <f>W146/$W$154</f>
        <v>0</v>
      </c>
      <c r="AA146" s="503">
        <f>Z146+Z147</f>
        <v>7.1428571428571425E-2</v>
      </c>
    </row>
    <row r="147" spans="1:27" ht="30" customHeight="1">
      <c r="A147" s="291" t="s">
        <v>28</v>
      </c>
      <c r="B147" s="72">
        <f>COUNTIFS('1. ALL DATA'!$Y$5:$Y$123,"TOWN CENTRE AND NEIGHBOURHOODS",'1. ALL DATA'!$H$5:$H$123,"Off target")</f>
        <v>0</v>
      </c>
      <c r="C147" s="398">
        <f>B147/B153</f>
        <v>0</v>
      </c>
      <c r="D147" s="502"/>
      <c r="E147" s="398">
        <f>B147/B154</f>
        <v>0</v>
      </c>
      <c r="F147" s="503"/>
      <c r="H147" s="291" t="s">
        <v>28</v>
      </c>
      <c r="I147" s="72">
        <f>COUNTIFS('1. ALL DATA'!$Y$5:$Y$123,"TOWN CENTRE AND NEIGHBOURHOODS",'1. ALL DATA'!$M$5:$M$123,"Off target")</f>
        <v>0</v>
      </c>
      <c r="J147" s="398">
        <f>I147/I153</f>
        <v>0</v>
      </c>
      <c r="K147" s="502"/>
      <c r="L147" s="398">
        <f>I147/I154</f>
        <v>0</v>
      </c>
      <c r="M147" s="503"/>
      <c r="O147" s="291" t="s">
        <v>28</v>
      </c>
      <c r="P147" s="72">
        <f>COUNTIFS('1. ALL DATA'!$Y$5:$Y$123,"TOWN CENTRE AND NEIGHBOURHOODS",'1. ALL DATA'!$R$5:$R$123,"Off target")</f>
        <v>0</v>
      </c>
      <c r="Q147" s="398">
        <f>P147/P153</f>
        <v>0</v>
      </c>
      <c r="R147" s="502"/>
      <c r="S147" s="398">
        <f>P147/P154</f>
        <v>0</v>
      </c>
      <c r="T147" s="503"/>
      <c r="V147" s="291" t="s">
        <v>28</v>
      </c>
      <c r="W147" s="399">
        <f>COUNTIFS('1. ALL DATA'!$Z$5:$Z$123,"Regeneration",'1. ALL DATA'!$V$5:$V$123,"Off Target")</f>
        <v>1</v>
      </c>
      <c r="X147" s="398">
        <f>W147/$W$153</f>
        <v>6.25E-2</v>
      </c>
      <c r="Y147" s="502"/>
      <c r="Z147" s="398">
        <f>W147/$W$154</f>
        <v>7.1428571428571425E-2</v>
      </c>
      <c r="AA147" s="503"/>
    </row>
    <row r="148" spans="1:27" ht="5.25" customHeight="1">
      <c r="A148" s="53"/>
      <c r="B148" s="73"/>
      <c r="C148" s="74"/>
      <c r="D148" s="74"/>
      <c r="E148" s="74"/>
      <c r="F148" s="98"/>
      <c r="H148" s="53"/>
      <c r="I148" s="73"/>
      <c r="J148" s="74"/>
      <c r="K148" s="74"/>
      <c r="L148" s="74"/>
      <c r="M148" s="98"/>
      <c r="O148" s="53"/>
      <c r="P148" s="73"/>
      <c r="Q148" s="74"/>
      <c r="R148" s="74"/>
      <c r="S148" s="74"/>
      <c r="T148" s="98"/>
      <c r="V148" s="293"/>
      <c r="W148" s="57"/>
      <c r="X148" s="398"/>
      <c r="Y148" s="76"/>
      <c r="Z148" s="77"/>
      <c r="AA148" s="259"/>
    </row>
    <row r="149" spans="1:27" ht="15.75" customHeight="1">
      <c r="A149" s="400" t="s">
        <v>2</v>
      </c>
      <c r="B149" s="63">
        <f>COUNTIFS('1. ALL DATA'!$Y$5:$Y$123,"TOWN CENTRE AND NEIGHBOURHOODS",'1. ALL DATA'!$H$5:$H$123,"Not yet due")</f>
        <v>1</v>
      </c>
      <c r="C149" s="78">
        <f>B149/B153</f>
        <v>0.16666666666666666</v>
      </c>
      <c r="D149" s="78">
        <f>C149</f>
        <v>0.16666666666666666</v>
      </c>
      <c r="E149" s="79"/>
      <c r="F149" s="47"/>
      <c r="H149" s="400" t="s">
        <v>2</v>
      </c>
      <c r="I149" s="63">
        <f>COUNTIFS('1. ALL DATA'!$Y$5:$Y$123,"TOWN CENTRE AND NEIGHBOURHOODS",'1. ALL DATA'!$M$5:$M$123,"Not yet due")</f>
        <v>1</v>
      </c>
      <c r="J149" s="78">
        <f>I149/I153</f>
        <v>0.16666666666666666</v>
      </c>
      <c r="K149" s="78">
        <f>J149</f>
        <v>0.16666666666666666</v>
      </c>
      <c r="L149" s="79"/>
      <c r="M149" s="47"/>
      <c r="O149" s="400" t="s">
        <v>2</v>
      </c>
      <c r="P149" s="63">
        <f>COUNTIFS('1. ALL DATA'!$Y$5:$Y$123,"TOWN CENTRE AND NEIGHBOURHOODS",'1. ALL DATA'!$R$5:$R$123,"Not yet due")</f>
        <v>1</v>
      </c>
      <c r="Q149" s="78">
        <f>P149/P153</f>
        <v>0.16666666666666666</v>
      </c>
      <c r="R149" s="78">
        <f>Q149</f>
        <v>0.16666666666666666</v>
      </c>
      <c r="S149" s="79"/>
      <c r="T149" s="99"/>
      <c r="V149" s="63" t="s">
        <v>2</v>
      </c>
      <c r="W149" s="400">
        <f>COUNTIFS('1. ALL DATA'!$Z$5:$Z$123,"Regeneration",'1. ALL DATA'!$V$5:$V$123,"not yet due")</f>
        <v>0</v>
      </c>
      <c r="X149" s="398">
        <f>W149/$W$153</f>
        <v>0</v>
      </c>
      <c r="Y149" s="78">
        <f>X149</f>
        <v>0</v>
      </c>
      <c r="Z149" s="79"/>
      <c r="AA149" s="256"/>
    </row>
    <row r="150" spans="1:27" ht="15.75" customHeight="1">
      <c r="A150" s="400" t="s">
        <v>47</v>
      </c>
      <c r="B150" s="63">
        <f>COUNTIFS('1. ALL DATA'!$Y$5:$Y$123,"TOWN CENTRE AND NEIGHBOURHOODS",'1. ALL DATA'!$H$5:$H$123,"Update not provided")</f>
        <v>0</v>
      </c>
      <c r="C150" s="78">
        <f>B150/B153</f>
        <v>0</v>
      </c>
      <c r="D150" s="78">
        <f>C150</f>
        <v>0</v>
      </c>
      <c r="E150" s="79"/>
      <c r="F150" s="104"/>
      <c r="H150" s="400" t="s">
        <v>47</v>
      </c>
      <c r="I150" s="63">
        <f>COUNTIFS('1. ALL DATA'!$Y$5:$Y$123,"TOWN CENTRE AND NEIGHBOURHOODS",'1. ALL DATA'!$M$5:$M$123,"Update not provided")</f>
        <v>0</v>
      </c>
      <c r="J150" s="78">
        <f>I150/I153</f>
        <v>0</v>
      </c>
      <c r="K150" s="78">
        <f>J150</f>
        <v>0</v>
      </c>
      <c r="L150" s="79"/>
      <c r="M150" s="104"/>
      <c r="O150" s="400" t="s">
        <v>47</v>
      </c>
      <c r="P150" s="63">
        <f>COUNTIFS('1. ALL DATA'!$Y$5:$Y$123,"TOWN CENTRE AND NEIGHBOURHOODS",'1. ALL DATA'!$R$5:$R$123,"Update not provided")</f>
        <v>0</v>
      </c>
      <c r="Q150" s="78">
        <f>P150/P153</f>
        <v>0</v>
      </c>
      <c r="R150" s="78">
        <f>Q150</f>
        <v>0</v>
      </c>
      <c r="S150" s="79"/>
      <c r="T150" s="100"/>
      <c r="V150" s="65" t="s">
        <v>47</v>
      </c>
      <c r="W150" s="400">
        <f>COUNTIFS('1. ALL DATA'!$Z$5:$Z$123,"Regeneration",'1. ALL DATA'!$V$5:$V$123,"Update not provided")</f>
        <v>0</v>
      </c>
      <c r="X150" s="398">
        <f>W150/$W$153</f>
        <v>0</v>
      </c>
      <c r="Y150" s="78">
        <f>X150</f>
        <v>0</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00">
        <f>COUNTIFS('1. ALL DATA'!$Z$5:$Z$123,"Regeneration",'1. ALL DATA'!$V$5:$V$123,"Deferred")</f>
        <v>1</v>
      </c>
      <c r="X151" s="398">
        <f>W151/$W$153</f>
        <v>6.25E-2</v>
      </c>
      <c r="Y151" s="81">
        <f>X151</f>
        <v>6.25E-2</v>
      </c>
      <c r="Z151" s="80"/>
      <c r="AA151" s="256"/>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00">
        <f>COUNTIFS('1. ALL DATA'!$Z$5:$Z$123,"Regeneration",'1. ALL DATA'!$V$5:$V$123,"Deleted")</f>
        <v>1</v>
      </c>
      <c r="X152" s="398">
        <f>W152/$W$153</f>
        <v>6.25E-2</v>
      </c>
      <c r="Y152" s="81">
        <f>X152</f>
        <v>6.25E-2</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16</v>
      </c>
      <c r="X153" s="80"/>
      <c r="Y153" s="80"/>
      <c r="Z153" s="52"/>
      <c r="AA153" s="256"/>
    </row>
    <row r="154" spans="1:27" ht="15.75" customHeight="1">
      <c r="A154" s="50" t="s">
        <v>32</v>
      </c>
      <c r="B154" s="82">
        <f>B153-B152-B151-B150-B149</f>
        <v>5</v>
      </c>
      <c r="C154" s="52"/>
      <c r="D154" s="52"/>
      <c r="E154" s="52"/>
      <c r="F154" s="47"/>
      <c r="H154" s="50" t="s">
        <v>32</v>
      </c>
      <c r="I154" s="82">
        <f>I153-I152-I151-I150-I149</f>
        <v>5</v>
      </c>
      <c r="J154" s="52"/>
      <c r="K154" s="52"/>
      <c r="L154" s="52"/>
      <c r="M154" s="47"/>
      <c r="O154" s="50" t="s">
        <v>32</v>
      </c>
      <c r="P154" s="82">
        <f>P153-P152-P151-P150-P149</f>
        <v>5</v>
      </c>
      <c r="Q154" s="52"/>
      <c r="R154" s="52"/>
      <c r="S154" s="52"/>
      <c r="T154" s="99"/>
      <c r="V154" s="50" t="s">
        <v>32</v>
      </c>
      <c r="W154" s="87">
        <f>W153-W152-W151-W150-W149</f>
        <v>14</v>
      </c>
      <c r="X154" s="52"/>
      <c r="Y154" s="52"/>
      <c r="Z154" s="52"/>
      <c r="AA154" s="256"/>
    </row>
  </sheetData>
  <mergeCells count="252">
    <mergeCell ref="S142:S144"/>
    <mergeCell ref="T142:T144"/>
    <mergeCell ref="Y142:Y144"/>
    <mergeCell ref="AA142:AA144"/>
    <mergeCell ref="D146:D147"/>
    <mergeCell ref="F146:F147"/>
    <mergeCell ref="K146:K147"/>
    <mergeCell ref="M146:M147"/>
    <mergeCell ref="R146:R147"/>
    <mergeCell ref="T146:T147"/>
    <mergeCell ref="Y146:Y147"/>
    <mergeCell ref="AA146:AA147"/>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R98:R100"/>
    <mergeCell ref="S98:S100"/>
    <mergeCell ref="T98:T100"/>
    <mergeCell ref="L98:L100"/>
    <mergeCell ref="M98:M100"/>
    <mergeCell ref="O98:O100"/>
    <mergeCell ref="P98:P100"/>
    <mergeCell ref="Q98:Q100"/>
    <mergeCell ref="F98:F100"/>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M80:M81"/>
    <mergeCell ref="R80:R81"/>
    <mergeCell ref="T80:T81"/>
    <mergeCell ref="R76:R78"/>
    <mergeCell ref="S76:S78"/>
    <mergeCell ref="T76:T78"/>
    <mergeCell ref="L76:L78"/>
    <mergeCell ref="M76:M78"/>
    <mergeCell ref="O76:O78"/>
    <mergeCell ref="P76:P78"/>
    <mergeCell ref="Q76:Q78"/>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K58:K59"/>
    <mergeCell ref="M58:M59"/>
    <mergeCell ref="R58:R59"/>
    <mergeCell ref="T58:T59"/>
    <mergeCell ref="R54:R56"/>
    <mergeCell ref="S54:S56"/>
    <mergeCell ref="T54:T56"/>
    <mergeCell ref="L54:L56"/>
    <mergeCell ref="M54:M56"/>
    <mergeCell ref="O54:O56"/>
    <mergeCell ref="P54:P56"/>
    <mergeCell ref="Q54:Q56"/>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D13:D14"/>
    <mergeCell ref="F13:F14"/>
    <mergeCell ref="P32:P34"/>
    <mergeCell ref="Q32:Q34"/>
    <mergeCell ref="A32:A34"/>
    <mergeCell ref="B32:B34"/>
    <mergeCell ref="C32:C34"/>
    <mergeCell ref="D32:D34"/>
    <mergeCell ref="E32:E34"/>
    <mergeCell ref="D29:D30"/>
    <mergeCell ref="F29:F30"/>
    <mergeCell ref="F32:F3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S29" zoomScale="60" zoomScaleNormal="60" workbookViewId="0">
      <selection activeCell="BC111" sqref="BC111"/>
    </sheetView>
  </sheetViews>
  <sheetFormatPr defaultColWidth="9.140625" defaultRowHeight="15"/>
  <cols>
    <col min="1" max="1" width="3.42578125" style="230" customWidth="1"/>
    <col min="2" max="9" width="9.140625" style="230"/>
    <col min="10" max="10" width="3.42578125" style="230" customWidth="1"/>
    <col min="11" max="11" width="9.140625" style="231"/>
    <col min="12" max="18" width="9.140625" style="230"/>
    <col min="19" max="19" width="3.42578125" style="230" customWidth="1"/>
    <col min="20" max="27" width="9.140625" style="230" customWidth="1"/>
    <col min="28" max="28" width="3.42578125" style="230" customWidth="1"/>
    <col min="29" max="36" width="9.140625" style="230" customWidth="1"/>
    <col min="37" max="37" width="3.42578125" style="230" customWidth="1"/>
    <col min="38" max="47" width="9.140625" style="230" customWidth="1"/>
    <col min="48" max="51" width="9.140625" style="230"/>
    <col min="52" max="55" width="10" style="230" customWidth="1"/>
    <col min="56" max="16384" width="9.140625" style="230"/>
  </cols>
  <sheetData>
    <row r="1" spans="2:56" s="229" customFormat="1" ht="35.25" customHeight="1" thickTop="1">
      <c r="B1" s="229" t="s">
        <v>40</v>
      </c>
      <c r="K1" s="493" t="s">
        <v>243</v>
      </c>
      <c r="L1" s="494"/>
      <c r="M1" s="494"/>
      <c r="N1" s="494"/>
      <c r="O1" s="494"/>
      <c r="P1" s="494"/>
      <c r="Q1" s="494"/>
      <c r="R1" s="494"/>
      <c r="S1" s="494"/>
      <c r="T1" s="494"/>
      <c r="U1" s="494"/>
      <c r="V1" s="494"/>
      <c r="W1" s="494"/>
      <c r="X1" s="495"/>
    </row>
    <row r="2" spans="2:56" s="229" customFormat="1" ht="35.25">
      <c r="K2" s="496"/>
      <c r="L2" s="497"/>
      <c r="M2" s="497"/>
      <c r="N2" s="497"/>
      <c r="O2" s="497"/>
      <c r="P2" s="497"/>
      <c r="Q2" s="497"/>
      <c r="R2" s="497"/>
      <c r="S2" s="497"/>
      <c r="T2" s="497"/>
      <c r="U2" s="497"/>
      <c r="V2" s="497"/>
      <c r="W2" s="497"/>
      <c r="X2" s="498"/>
    </row>
    <row r="3" spans="2:56" s="229" customFormat="1" ht="36" thickBot="1">
      <c r="K3" s="499"/>
      <c r="L3" s="500"/>
      <c r="M3" s="500"/>
      <c r="N3" s="500"/>
      <c r="O3" s="500"/>
      <c r="P3" s="500"/>
      <c r="Q3" s="500"/>
      <c r="R3" s="500"/>
      <c r="S3" s="500"/>
      <c r="T3" s="500"/>
      <c r="U3" s="500"/>
      <c r="V3" s="500"/>
      <c r="W3" s="500"/>
      <c r="X3" s="501"/>
    </row>
    <row r="4" spans="2:56" ht="15.75" thickTop="1">
      <c r="N4" s="232" t="s">
        <v>63</v>
      </c>
      <c r="W4" s="232" t="s">
        <v>63</v>
      </c>
      <c r="AF4" s="232" t="s">
        <v>63</v>
      </c>
      <c r="AO4" s="232" t="s">
        <v>63</v>
      </c>
    </row>
    <row r="5" spans="2:56">
      <c r="AY5" s="233" t="s">
        <v>77</v>
      </c>
      <c r="AZ5" s="231"/>
      <c r="BA5" s="231"/>
      <c r="BB5" s="231"/>
      <c r="BC5" s="231"/>
      <c r="BD5" s="231"/>
    </row>
    <row r="6" spans="2:56">
      <c r="AY6" s="234"/>
      <c r="AZ6" s="235" t="s">
        <v>35</v>
      </c>
      <c r="BA6" s="235" t="s">
        <v>36</v>
      </c>
      <c r="BB6" s="235" t="s">
        <v>37</v>
      </c>
      <c r="BC6" s="235" t="s">
        <v>38</v>
      </c>
      <c r="BD6" s="231"/>
    </row>
    <row r="7" spans="2:56">
      <c r="AY7" s="236" t="s">
        <v>20</v>
      </c>
      <c r="AZ7" s="237">
        <f>'5. % BY PORTFOLIO'!F6</f>
        <v>1</v>
      </c>
      <c r="BA7" s="237">
        <f>'5. % BY PORTFOLIO'!M6</f>
        <v>1</v>
      </c>
      <c r="BB7" s="237">
        <f>'5. % BY PORTFOLIO'!T6</f>
        <v>0.96875</v>
      </c>
      <c r="BC7" s="237">
        <f>'5. % BY PORTFOLIO'!AA6</f>
        <v>1</v>
      </c>
      <c r="BD7" s="231"/>
    </row>
    <row r="8" spans="2:56">
      <c r="L8" s="238"/>
      <c r="M8" s="238"/>
      <c r="AY8" s="236" t="s">
        <v>21</v>
      </c>
      <c r="AZ8" s="237">
        <f>'5. % BY PORTFOLIO'!F9</f>
        <v>0</v>
      </c>
      <c r="BA8" s="237">
        <f>'5. % BY PORTFOLIO'!M9</f>
        <v>0</v>
      </c>
      <c r="BB8" s="237">
        <f>'5. % BY PORTFOLIO'!T9</f>
        <v>3.125E-2</v>
      </c>
      <c r="BC8" s="237">
        <f>'5. % BY PORTFOLIO'!AA9</f>
        <v>0</v>
      </c>
      <c r="BD8" s="231"/>
    </row>
    <row r="9" spans="2:56">
      <c r="L9" s="238"/>
      <c r="M9" s="238"/>
      <c r="AY9" s="236" t="s">
        <v>22</v>
      </c>
      <c r="AZ9" s="237">
        <f>'5. % BY PORTFOLIO'!F13</f>
        <v>0</v>
      </c>
      <c r="BA9" s="237">
        <f>'5. % BY PORTFOLIO'!M13</f>
        <v>0</v>
      </c>
      <c r="BB9" s="237">
        <f>'5. % BY PORTFOLIO'!T13</f>
        <v>0</v>
      </c>
      <c r="BC9" s="237">
        <f>'5. % BY PORTFOLIO'!AA13</f>
        <v>0</v>
      </c>
      <c r="BD9" s="231"/>
    </row>
    <row r="10" spans="2:56">
      <c r="L10" s="238"/>
      <c r="M10" s="238"/>
      <c r="AY10" s="234"/>
      <c r="AZ10" s="239"/>
      <c r="BA10" s="239"/>
      <c r="BB10" s="239"/>
      <c r="BC10" s="239"/>
      <c r="BD10" s="231"/>
    </row>
    <row r="11" spans="2:56">
      <c r="AY11" s="240"/>
      <c r="AZ11" s="238"/>
      <c r="BA11" s="238"/>
      <c r="BB11" s="238"/>
      <c r="BC11" s="238"/>
      <c r="BD11" s="231"/>
    </row>
    <row r="12" spans="2:56">
      <c r="AY12" s="240"/>
      <c r="AZ12" s="238"/>
      <c r="BA12" s="238"/>
      <c r="BB12" s="238"/>
      <c r="BC12" s="238"/>
      <c r="BD12" s="231"/>
    </row>
    <row r="13" spans="2:56">
      <c r="AY13" s="240"/>
      <c r="AZ13" s="238"/>
      <c r="BA13" s="238"/>
      <c r="BB13" s="238"/>
      <c r="BC13" s="238"/>
      <c r="BD13" s="231"/>
    </row>
    <row r="14" spans="2:56">
      <c r="AY14" s="231"/>
      <c r="AZ14" s="231"/>
      <c r="BA14" s="231"/>
      <c r="BB14" s="231"/>
      <c r="BC14" s="231"/>
      <c r="BD14" s="231"/>
    </row>
    <row r="15" spans="2:56">
      <c r="AY15" s="231"/>
      <c r="AZ15" s="231"/>
      <c r="BA15" s="231"/>
      <c r="BB15" s="231"/>
      <c r="BC15" s="231"/>
      <c r="BD15" s="231"/>
    </row>
    <row r="16" spans="2:56">
      <c r="AY16" s="231"/>
      <c r="AZ16" s="231"/>
      <c r="BA16" s="231"/>
      <c r="BB16" s="231"/>
      <c r="BC16" s="231"/>
      <c r="BD16" s="231"/>
    </row>
    <row r="17" spans="12:56">
      <c r="AY17" s="231"/>
      <c r="AZ17" s="231"/>
      <c r="BA17" s="231"/>
      <c r="BB17" s="231"/>
      <c r="BC17" s="231"/>
      <c r="BD17" s="231"/>
    </row>
    <row r="18" spans="12:56">
      <c r="AY18" s="231"/>
      <c r="AZ18" s="231"/>
      <c r="BA18" s="231"/>
      <c r="BB18" s="231"/>
      <c r="BC18" s="231"/>
      <c r="BD18" s="231"/>
    </row>
    <row r="19" spans="12:56">
      <c r="AY19" s="231"/>
      <c r="AZ19" s="231"/>
      <c r="BA19" s="231"/>
      <c r="BB19" s="231"/>
      <c r="BC19" s="231"/>
      <c r="BD19" s="231"/>
    </row>
    <row r="20" spans="12:56">
      <c r="N20" s="232" t="s">
        <v>63</v>
      </c>
      <c r="W20" s="232" t="s">
        <v>63</v>
      </c>
      <c r="AF20" s="232" t="s">
        <v>63</v>
      </c>
      <c r="AO20" s="232" t="s">
        <v>63</v>
      </c>
      <c r="AY20" s="231"/>
      <c r="AZ20" s="231"/>
      <c r="BA20" s="231"/>
      <c r="BB20" s="231"/>
      <c r="BC20" s="231"/>
      <c r="BD20" s="231"/>
    </row>
    <row r="21" spans="12:56">
      <c r="AY21" s="233" t="s">
        <v>95</v>
      </c>
      <c r="AZ21" s="231"/>
      <c r="BA21" s="231"/>
      <c r="BB21" s="231"/>
      <c r="BC21" s="231"/>
      <c r="BD21" s="231"/>
    </row>
    <row r="22" spans="12:56">
      <c r="AY22" s="234"/>
      <c r="AZ22" s="235" t="s">
        <v>35</v>
      </c>
      <c r="BA22" s="235" t="s">
        <v>36</v>
      </c>
      <c r="BB22" s="235" t="s">
        <v>37</v>
      </c>
      <c r="BC22" s="235" t="s">
        <v>38</v>
      </c>
      <c r="BD22" s="231"/>
    </row>
    <row r="23" spans="12:56">
      <c r="AY23" s="236" t="s">
        <v>20</v>
      </c>
      <c r="AZ23" s="237">
        <f>'5. % BY PORTFOLIO'!F29</f>
        <v>1</v>
      </c>
      <c r="BA23" s="237">
        <f>'5. % BY PORTFOLIO'!M29</f>
        <v>1</v>
      </c>
      <c r="BB23" s="237">
        <f>'5. % BY PORTFOLIO'!T29</f>
        <v>1</v>
      </c>
      <c r="BC23" s="237">
        <f>'5. % BY PORTFOLIO'!AA29</f>
        <v>1</v>
      </c>
      <c r="BD23" s="231"/>
    </row>
    <row r="24" spans="12:56">
      <c r="L24" s="238"/>
      <c r="M24" s="238"/>
      <c r="AY24" s="236" t="s">
        <v>21</v>
      </c>
      <c r="AZ24" s="237">
        <f>'5. % BY PORTFOLIO'!F32</f>
        <v>0</v>
      </c>
      <c r="BA24" s="237">
        <f>'5. % BY PORTFOLIO'!M32</f>
        <v>0</v>
      </c>
      <c r="BB24" s="237">
        <f>'5. % BY PORTFOLIO'!T32</f>
        <v>0</v>
      </c>
      <c r="BC24" s="237">
        <f>'5. % BY PORTFOLIO'!AA32</f>
        <v>0</v>
      </c>
      <c r="BD24" s="231"/>
    </row>
    <row r="25" spans="12:56">
      <c r="L25" s="238"/>
      <c r="M25" s="238"/>
      <c r="AY25" s="236" t="s">
        <v>22</v>
      </c>
      <c r="AZ25" s="237">
        <f>'5. % BY PORTFOLIO'!F36</f>
        <v>0</v>
      </c>
      <c r="BA25" s="237">
        <f>'5. % BY PORTFOLIO'!M36</f>
        <v>0</v>
      </c>
      <c r="BB25" s="237">
        <f>'5. % BY PORTFOLIO'!T36</f>
        <v>0</v>
      </c>
      <c r="BC25" s="237">
        <f>'5. % BY PORTFOLIO'!AA36</f>
        <v>0</v>
      </c>
      <c r="BD25" s="231"/>
    </row>
    <row r="26" spans="12:56">
      <c r="L26" s="238"/>
      <c r="M26" s="238"/>
      <c r="AY26" s="231"/>
      <c r="AZ26" s="231"/>
      <c r="BA26" s="231"/>
      <c r="BB26" s="231"/>
      <c r="BC26" s="231"/>
      <c r="BD26" s="231"/>
    </row>
    <row r="27" spans="12:56">
      <c r="AY27" s="240"/>
      <c r="AZ27" s="231"/>
      <c r="BA27" s="231"/>
      <c r="BB27" s="231"/>
      <c r="BC27" s="231"/>
      <c r="BD27" s="231"/>
    </row>
    <row r="28" spans="12:56">
      <c r="AY28" s="240"/>
      <c r="AZ28" s="231"/>
      <c r="BA28" s="231"/>
      <c r="BB28" s="231"/>
      <c r="BC28" s="231"/>
      <c r="BD28" s="231"/>
    </row>
    <row r="29" spans="12:56">
      <c r="AY29" s="240"/>
      <c r="AZ29" s="231"/>
      <c r="BA29" s="231"/>
      <c r="BB29" s="231"/>
      <c r="BC29" s="231"/>
      <c r="BD29" s="231"/>
    </row>
    <row r="30" spans="12:56">
      <c r="AY30" s="231"/>
      <c r="AZ30" s="231"/>
      <c r="BA30" s="231"/>
      <c r="BB30" s="231"/>
      <c r="BC30" s="231"/>
      <c r="BD30" s="231"/>
    </row>
    <row r="31" spans="12:56">
      <c r="AY31" s="231"/>
      <c r="AZ31" s="231"/>
      <c r="BA31" s="231"/>
      <c r="BB31" s="231"/>
      <c r="BC31" s="231"/>
      <c r="BD31" s="231"/>
    </row>
    <row r="32" spans="12:56">
      <c r="AY32" s="231"/>
      <c r="AZ32" s="231"/>
      <c r="BA32" s="231"/>
      <c r="BB32" s="231"/>
      <c r="BC32" s="231"/>
      <c r="BD32" s="231"/>
    </row>
    <row r="33" spans="11:56">
      <c r="AY33" s="231"/>
      <c r="AZ33" s="231"/>
      <c r="BA33" s="231"/>
      <c r="BB33" s="231"/>
      <c r="BC33" s="231"/>
      <c r="BD33" s="231"/>
    </row>
    <row r="34" spans="11:56">
      <c r="AY34" s="231"/>
      <c r="AZ34" s="231"/>
      <c r="BA34" s="231"/>
      <c r="BB34" s="231"/>
      <c r="BC34" s="231"/>
      <c r="BD34" s="231"/>
    </row>
    <row r="35" spans="11:56">
      <c r="AY35" s="231"/>
      <c r="AZ35" s="231"/>
      <c r="BA35" s="231"/>
      <c r="BB35" s="231"/>
      <c r="BC35" s="231"/>
      <c r="BD35" s="231"/>
    </row>
    <row r="36" spans="11:56">
      <c r="N36" s="232" t="s">
        <v>63</v>
      </c>
      <c r="W36" s="232" t="s">
        <v>63</v>
      </c>
      <c r="AF36" s="232" t="s">
        <v>63</v>
      </c>
      <c r="AO36" s="232" t="s">
        <v>63</v>
      </c>
      <c r="AY36" s="231"/>
      <c r="AZ36" s="231"/>
      <c r="BA36" s="231"/>
      <c r="BB36" s="231"/>
      <c r="BC36" s="231"/>
      <c r="BD36" s="231"/>
    </row>
    <row r="37" spans="11:56">
      <c r="AY37" s="233" t="s">
        <v>767</v>
      </c>
      <c r="AZ37" s="241"/>
      <c r="BA37" s="241"/>
      <c r="BB37" s="241"/>
      <c r="BC37" s="241"/>
      <c r="BD37" s="241"/>
    </row>
    <row r="38" spans="11:56">
      <c r="AY38" s="242"/>
      <c r="AZ38" s="235" t="s">
        <v>35</v>
      </c>
      <c r="BA38" s="235" t="s">
        <v>36</v>
      </c>
      <c r="BB38" s="235" t="s">
        <v>37</v>
      </c>
      <c r="BC38" s="235" t="s">
        <v>38</v>
      </c>
      <c r="BD38" s="241"/>
    </row>
    <row r="39" spans="11:56">
      <c r="AY39" s="236" t="s">
        <v>20</v>
      </c>
      <c r="AZ39" s="237">
        <f>'5. % BY PORTFOLIO'!F51</f>
        <v>1</v>
      </c>
      <c r="BA39" s="237">
        <f>'5. % BY PORTFOLIO'!M51</f>
        <v>1</v>
      </c>
      <c r="BB39" s="237">
        <f>'5. % BY PORTFOLIO'!T51</f>
        <v>1</v>
      </c>
      <c r="BC39" s="237">
        <f>'5. % BY PORTFOLIO'!AA51</f>
        <v>0.95</v>
      </c>
      <c r="BD39" s="241"/>
    </row>
    <row r="40" spans="11:56">
      <c r="K40" s="238"/>
      <c r="L40" s="238"/>
      <c r="AY40" s="236" t="s">
        <v>21</v>
      </c>
      <c r="AZ40" s="237">
        <f>'5. % BY PORTFOLIO'!F54</f>
        <v>0</v>
      </c>
      <c r="BA40" s="237">
        <f>'5. % BY PORTFOLIO'!M54</f>
        <v>0</v>
      </c>
      <c r="BB40" s="237">
        <f>'5. % BY PORTFOLIO'!T54</f>
        <v>0</v>
      </c>
      <c r="BC40" s="237">
        <f>'5. % BY PORTFOLIO'!AA54</f>
        <v>0.05</v>
      </c>
      <c r="BD40" s="241"/>
    </row>
    <row r="41" spans="11:56">
      <c r="K41" s="238"/>
      <c r="L41" s="238"/>
      <c r="AY41" s="236" t="s">
        <v>22</v>
      </c>
      <c r="AZ41" s="237">
        <f>'5. % BY PORTFOLIO'!F58</f>
        <v>0</v>
      </c>
      <c r="BA41" s="237">
        <f>'5. % BY PORTFOLIO'!M58</f>
        <v>0</v>
      </c>
      <c r="BB41" s="237">
        <f>'5. % BY PORTFOLIO'!T58</f>
        <v>0</v>
      </c>
      <c r="BC41" s="237">
        <f>'5. % BY PORTFOLIO'!AA58</f>
        <v>0</v>
      </c>
      <c r="BD41" s="241"/>
    </row>
    <row r="42" spans="11:56">
      <c r="K42" s="238"/>
      <c r="L42" s="238"/>
      <c r="AY42" s="231"/>
      <c r="AZ42" s="231"/>
      <c r="BA42" s="231"/>
      <c r="BB42" s="231"/>
      <c r="BC42" s="231"/>
      <c r="BD42" s="231"/>
    </row>
    <row r="43" spans="11:56">
      <c r="AY43" s="240"/>
      <c r="AZ43" s="231"/>
      <c r="BA43" s="231"/>
      <c r="BB43" s="231"/>
      <c r="BC43" s="231"/>
      <c r="BD43" s="231"/>
    </row>
    <row r="44" spans="11:56">
      <c r="AY44" s="240"/>
      <c r="AZ44" s="231"/>
      <c r="BA44" s="231"/>
      <c r="BB44" s="231"/>
      <c r="BC44" s="231"/>
      <c r="BD44" s="231"/>
    </row>
    <row r="45" spans="11:56">
      <c r="AY45" s="240"/>
      <c r="AZ45" s="231"/>
      <c r="BA45" s="231"/>
      <c r="BB45" s="231"/>
      <c r="BC45" s="231"/>
      <c r="BD45" s="231"/>
    </row>
    <row r="46" spans="11:56">
      <c r="AY46" s="231"/>
      <c r="AZ46" s="231"/>
      <c r="BA46" s="231"/>
      <c r="BB46" s="231"/>
      <c r="BC46" s="231"/>
      <c r="BD46" s="231"/>
    </row>
    <row r="47" spans="11:56">
      <c r="AY47" s="231"/>
      <c r="AZ47" s="231"/>
      <c r="BA47" s="231"/>
      <c r="BB47" s="231"/>
      <c r="BC47" s="231"/>
      <c r="BD47" s="231"/>
    </row>
    <row r="48" spans="11:56">
      <c r="AY48" s="231"/>
      <c r="AZ48" s="231"/>
      <c r="BA48" s="231"/>
      <c r="BB48" s="231"/>
      <c r="BC48" s="231"/>
      <c r="BD48" s="231"/>
    </row>
    <row r="49" spans="12:56">
      <c r="AY49" s="231"/>
      <c r="AZ49" s="231"/>
      <c r="BA49" s="231"/>
      <c r="BB49" s="231"/>
      <c r="BC49" s="231"/>
      <c r="BD49" s="231"/>
    </row>
    <row r="50" spans="12:56">
      <c r="AY50" s="231"/>
      <c r="AZ50" s="231"/>
      <c r="BA50" s="231"/>
      <c r="BB50" s="231"/>
      <c r="BC50" s="231"/>
      <c r="BD50" s="231"/>
    </row>
    <row r="51" spans="12:56">
      <c r="AY51" s="231"/>
      <c r="AZ51" s="231"/>
      <c r="BA51" s="231"/>
      <c r="BB51" s="231"/>
      <c r="BC51" s="231"/>
      <c r="BD51" s="231"/>
    </row>
    <row r="52" spans="12:56">
      <c r="N52" s="232" t="s">
        <v>63</v>
      </c>
      <c r="W52" s="232" t="s">
        <v>63</v>
      </c>
      <c r="AF52" s="232" t="s">
        <v>63</v>
      </c>
      <c r="AO52" s="232" t="s">
        <v>63</v>
      </c>
      <c r="AY52" s="231"/>
      <c r="AZ52" s="231"/>
      <c r="BA52" s="231"/>
      <c r="BB52" s="231"/>
      <c r="BC52" s="231"/>
      <c r="BD52" s="231"/>
    </row>
    <row r="53" spans="12:56">
      <c r="AY53" s="233" t="s">
        <v>271</v>
      </c>
      <c r="AZ53" s="241"/>
      <c r="BA53" s="241"/>
      <c r="BB53" s="241"/>
      <c r="BC53" s="241"/>
      <c r="BD53" s="231"/>
    </row>
    <row r="54" spans="12:56">
      <c r="AY54" s="242"/>
      <c r="AZ54" s="235" t="s">
        <v>35</v>
      </c>
      <c r="BA54" s="235" t="s">
        <v>36</v>
      </c>
      <c r="BB54" s="235" t="s">
        <v>37</v>
      </c>
      <c r="BC54" s="235" t="s">
        <v>38</v>
      </c>
      <c r="BD54" s="231"/>
    </row>
    <row r="55" spans="12:56">
      <c r="AY55" s="236" t="s">
        <v>20</v>
      </c>
      <c r="AZ55" s="237">
        <f>'5. % BY PORTFOLIO'!F73</f>
        <v>1</v>
      </c>
      <c r="BA55" s="237">
        <f>'5. % BY PORTFOLIO'!M73</f>
        <v>1</v>
      </c>
      <c r="BB55" s="237">
        <f>'5. % BY PORTFOLIO'!T73</f>
        <v>0.9285714285714286</v>
      </c>
      <c r="BC55" s="237">
        <f>'5. % BY PORTFOLIO'!AA73</f>
        <v>0.8571428571428571</v>
      </c>
      <c r="BD55" s="231"/>
    </row>
    <row r="56" spans="12:56">
      <c r="L56" s="238"/>
      <c r="M56" s="238"/>
      <c r="AY56" s="236" t="s">
        <v>21</v>
      </c>
      <c r="AZ56" s="237">
        <f>'5. % BY PORTFOLIO'!F76</f>
        <v>0</v>
      </c>
      <c r="BA56" s="237">
        <f>'5. % BY PORTFOLIO'!M76</f>
        <v>0</v>
      </c>
      <c r="BB56" s="237">
        <f>'5. % BY PORTFOLIO'!T76</f>
        <v>7.1428571428571425E-2</v>
      </c>
      <c r="BC56" s="237">
        <f>'5. % BY PORTFOLIO'!AA76</f>
        <v>7.1428571428571425E-2</v>
      </c>
      <c r="BD56" s="231"/>
    </row>
    <row r="57" spans="12:56">
      <c r="L57" s="238"/>
      <c r="M57" s="238"/>
      <c r="AY57" s="236" t="s">
        <v>22</v>
      </c>
      <c r="AZ57" s="237">
        <f>'5. % BY PORTFOLIO'!F80</f>
        <v>0</v>
      </c>
      <c r="BA57" s="237">
        <f>'5. % BY PORTFOLIO'!M80</f>
        <v>0</v>
      </c>
      <c r="BB57" s="237">
        <f>'5. % BY PORTFOLIO'!T80</f>
        <v>0</v>
      </c>
      <c r="BC57" s="237">
        <f>'5. % BY PORTFOLIO'!AA80</f>
        <v>7.1428571428571425E-2</v>
      </c>
      <c r="BD57" s="231"/>
    </row>
    <row r="58" spans="12:56">
      <c r="L58" s="238"/>
      <c r="M58" s="238"/>
      <c r="AY58" s="231"/>
      <c r="AZ58" s="231"/>
      <c r="BA58" s="231"/>
      <c r="BB58" s="231"/>
      <c r="BC58" s="231"/>
      <c r="BD58" s="231"/>
    </row>
    <row r="59" spans="12:56">
      <c r="AY59" s="240"/>
      <c r="AZ59" s="231"/>
      <c r="BA59" s="231"/>
      <c r="BB59" s="231"/>
      <c r="BC59" s="231"/>
      <c r="BD59" s="231"/>
    </row>
    <row r="60" spans="12:56">
      <c r="AY60" s="240"/>
      <c r="AZ60" s="231"/>
      <c r="BA60" s="231"/>
      <c r="BB60" s="231"/>
      <c r="BC60" s="231"/>
      <c r="BD60" s="231"/>
    </row>
    <row r="61" spans="12:56">
      <c r="AY61" s="240"/>
      <c r="AZ61" s="231"/>
      <c r="BA61" s="231"/>
      <c r="BB61" s="231"/>
      <c r="BC61" s="231"/>
      <c r="BD61" s="231"/>
    </row>
    <row r="62" spans="12:56">
      <c r="AY62" s="231"/>
      <c r="AZ62" s="231"/>
      <c r="BA62" s="231"/>
      <c r="BB62" s="231"/>
      <c r="BC62" s="231"/>
      <c r="BD62" s="231"/>
    </row>
    <row r="63" spans="12:56">
      <c r="AY63" s="231"/>
      <c r="AZ63" s="231"/>
      <c r="BA63" s="231"/>
      <c r="BB63" s="231"/>
      <c r="BC63" s="231"/>
      <c r="BD63" s="231"/>
    </row>
    <row r="64" spans="12:56">
      <c r="AY64" s="231"/>
      <c r="AZ64" s="231"/>
      <c r="BA64" s="231"/>
      <c r="BB64" s="231"/>
      <c r="BC64" s="231"/>
      <c r="BD64" s="231"/>
    </row>
    <row r="65" spans="14:56">
      <c r="AY65" s="231"/>
      <c r="AZ65" s="231"/>
      <c r="BA65" s="231"/>
      <c r="BB65" s="231"/>
      <c r="BC65" s="231"/>
      <c r="BD65" s="231"/>
    </row>
    <row r="66" spans="14:56">
      <c r="AY66" s="231"/>
      <c r="AZ66" s="231"/>
      <c r="BA66" s="231"/>
      <c r="BB66" s="231"/>
      <c r="BC66" s="231"/>
      <c r="BD66" s="231"/>
    </row>
    <row r="68" spans="14:56">
      <c r="N68" s="232" t="s">
        <v>63</v>
      </c>
      <c r="W68" s="232" t="s">
        <v>63</v>
      </c>
      <c r="AF68" s="232" t="s">
        <v>63</v>
      </c>
      <c r="AO68" s="232" t="s">
        <v>63</v>
      </c>
      <c r="AY68" s="231"/>
      <c r="AZ68" s="231"/>
      <c r="BA68" s="231"/>
      <c r="BB68" s="231"/>
      <c r="BC68" s="231"/>
      <c r="BD68" s="231"/>
    </row>
    <row r="69" spans="14:56">
      <c r="AY69" s="233" t="s">
        <v>272</v>
      </c>
      <c r="AZ69" s="241"/>
      <c r="BA69" s="241"/>
      <c r="BB69" s="241"/>
      <c r="BC69" s="241"/>
    </row>
    <row r="70" spans="14:56">
      <c r="AY70" s="242"/>
      <c r="AZ70" s="235" t="s">
        <v>35</v>
      </c>
      <c r="BA70" s="235" t="s">
        <v>36</v>
      </c>
      <c r="BB70" s="235" t="s">
        <v>37</v>
      </c>
      <c r="BC70" s="235" t="s">
        <v>38</v>
      </c>
    </row>
    <row r="71" spans="14:56">
      <c r="AY71" s="236" t="s">
        <v>20</v>
      </c>
      <c r="AZ71" s="237">
        <f>'5. % BY PORTFOLIO'!F95</f>
        <v>1</v>
      </c>
      <c r="BA71" s="237">
        <f>'5. % BY PORTFOLIO'!M95</f>
        <v>1</v>
      </c>
      <c r="BB71" s="237">
        <f>'5. % BY PORTFOLIO'!T95</f>
        <v>0.9285714285714286</v>
      </c>
      <c r="BC71" s="237">
        <f>'5. % BY PORTFOLIO'!AA95</f>
        <v>0.9285714285714286</v>
      </c>
    </row>
    <row r="72" spans="14:56">
      <c r="AY72" s="236" t="s">
        <v>21</v>
      </c>
      <c r="AZ72" s="237">
        <f>'5. % BY PORTFOLIO'!F98</f>
        <v>0</v>
      </c>
      <c r="BA72" s="237">
        <f>'5. % BY PORTFOLIO'!M98</f>
        <v>0</v>
      </c>
      <c r="BB72" s="237">
        <f>'5. % BY PORTFOLIO'!T98</f>
        <v>7.1428571428571425E-2</v>
      </c>
      <c r="BC72" s="237">
        <f>'5. % BY PORTFOLIO'!AA98</f>
        <v>0</v>
      </c>
    </row>
    <row r="73" spans="14:56">
      <c r="AY73" s="236" t="s">
        <v>22</v>
      </c>
      <c r="AZ73" s="237">
        <f>'5. % BY PORTFOLIO'!F102</f>
        <v>0</v>
      </c>
      <c r="BA73" s="237">
        <f>'5. % BY PORTFOLIO'!M102</f>
        <v>0</v>
      </c>
      <c r="BB73" s="237">
        <f>'5. % BY PORTFOLIO'!T102</f>
        <v>0</v>
      </c>
      <c r="BC73" s="237">
        <f>'5. % BY PORTFOLIO'!AA102</f>
        <v>7.1428571428571425E-2</v>
      </c>
    </row>
    <row r="84" spans="14:55">
      <c r="N84" s="232" t="s">
        <v>63</v>
      </c>
      <c r="W84" s="232" t="s">
        <v>63</v>
      </c>
      <c r="AF84" s="232" t="s">
        <v>63</v>
      </c>
      <c r="AO84" s="232" t="s">
        <v>63</v>
      </c>
    </row>
    <row r="85" spans="14:55">
      <c r="AY85" s="233" t="s">
        <v>39</v>
      </c>
      <c r="AZ85" s="241"/>
      <c r="BA85" s="241"/>
      <c r="BB85" s="241"/>
      <c r="BC85" s="241"/>
    </row>
    <row r="86" spans="14:55">
      <c r="AY86" s="242"/>
      <c r="AZ86" s="235" t="s">
        <v>35</v>
      </c>
      <c r="BA86" s="235" t="s">
        <v>36</v>
      </c>
      <c r="BB86" s="235" t="s">
        <v>37</v>
      </c>
      <c r="BC86" s="235" t="s">
        <v>38</v>
      </c>
    </row>
    <row r="87" spans="14:55">
      <c r="AY87" s="236" t="s">
        <v>20</v>
      </c>
      <c r="AZ87" s="237">
        <f>'5. % BY PORTFOLIO'!F117</f>
        <v>1</v>
      </c>
      <c r="BA87" s="237">
        <f>'5. % BY PORTFOLIO'!M117</f>
        <v>1</v>
      </c>
      <c r="BB87" s="237">
        <f>'5. % BY PORTFOLIO'!T117</f>
        <v>1</v>
      </c>
      <c r="BC87" s="237">
        <f>'5. % BY PORTFOLIO'!AA117</f>
        <v>1</v>
      </c>
    </row>
    <row r="88" spans="14:55">
      <c r="AY88" s="236" t="s">
        <v>21</v>
      </c>
      <c r="AZ88" s="237">
        <f>'5. % BY PORTFOLIO'!F120</f>
        <v>0</v>
      </c>
      <c r="BA88" s="237">
        <f>'5. % BY PORTFOLIO'!M120</f>
        <v>0</v>
      </c>
      <c r="BB88" s="237">
        <f>'5. % BY PORTFOLIO'!T120</f>
        <v>0</v>
      </c>
      <c r="BC88" s="237">
        <f>'5. % BY PORTFOLIO'!AA120</f>
        <v>0</v>
      </c>
    </row>
    <row r="89" spans="14:55">
      <c r="AY89" s="236" t="s">
        <v>22</v>
      </c>
      <c r="AZ89" s="237">
        <f>'5. % BY PORTFOLIO'!F124</f>
        <v>0</v>
      </c>
      <c r="BA89" s="237">
        <f>'5. % BY PORTFOLIO'!M124</f>
        <v>0</v>
      </c>
      <c r="BB89" s="237">
        <f>'5. % BY PORTFOLIO'!T124</f>
        <v>0</v>
      </c>
      <c r="BC89" s="237">
        <f>'5. % BY PORTFOLIO'!AA124</f>
        <v>0</v>
      </c>
    </row>
    <row r="100" spans="14:55">
      <c r="N100" s="232" t="s">
        <v>63</v>
      </c>
      <c r="W100" s="232" t="s">
        <v>63</v>
      </c>
      <c r="AF100" s="232" t="s">
        <v>63</v>
      </c>
      <c r="AO100" s="232" t="s">
        <v>63</v>
      </c>
    </row>
    <row r="101" spans="14:55">
      <c r="AY101" s="233" t="s">
        <v>768</v>
      </c>
      <c r="AZ101" s="241"/>
      <c r="BA101" s="241"/>
      <c r="BB101" s="241"/>
      <c r="BC101" s="241"/>
    </row>
    <row r="102" spans="14:55">
      <c r="AY102" s="242"/>
      <c r="AZ102" s="235" t="s">
        <v>35</v>
      </c>
      <c r="BA102" s="235" t="s">
        <v>36</v>
      </c>
      <c r="BB102" s="235" t="s">
        <v>37</v>
      </c>
      <c r="BC102" s="235" t="s">
        <v>38</v>
      </c>
    </row>
    <row r="103" spans="14:55">
      <c r="AY103" s="236" t="s">
        <v>20</v>
      </c>
      <c r="AZ103" s="237">
        <f>'5. % BY PORTFOLIO'!F139</f>
        <v>0.8</v>
      </c>
      <c r="BA103" s="237">
        <f>'5. % BY PORTFOLIO'!M139</f>
        <v>0.8</v>
      </c>
      <c r="BB103" s="237">
        <f>'5. % BY PORTFOLIO'!T139</f>
        <v>0.8</v>
      </c>
      <c r="BC103" s="237">
        <f>'5. % BY PORTFOLIO'!AA139</f>
        <v>0.8571428571428571</v>
      </c>
    </row>
    <row r="104" spans="14:55">
      <c r="AY104" s="236" t="s">
        <v>21</v>
      </c>
      <c r="AZ104" s="237">
        <f>'5. % BY PORTFOLIO'!F142</f>
        <v>0</v>
      </c>
      <c r="BA104" s="237">
        <f>'5. % BY PORTFOLIO'!M142</f>
        <v>0</v>
      </c>
      <c r="BB104" s="237">
        <f>'5. % BY PORTFOLIO'!T142</f>
        <v>0</v>
      </c>
      <c r="BC104" s="237">
        <f>'5. % BY PORTFOLIO'!AA142</f>
        <v>7.1428571428571425E-2</v>
      </c>
    </row>
    <row r="105" spans="14:55">
      <c r="AY105" s="236" t="s">
        <v>22</v>
      </c>
      <c r="AZ105" s="237">
        <f>'5. % BY PORTFOLIO'!F146</f>
        <v>0.2</v>
      </c>
      <c r="BA105" s="237">
        <f>'5. % BY PORTFOLIO'!M146</f>
        <v>0.2</v>
      </c>
      <c r="BB105" s="237">
        <f>'5. % BY PORTFOLIO'!T146</f>
        <v>0.2</v>
      </c>
      <c r="BC105" s="237">
        <f>'5. % BY PORTFOLIO'!AA146</f>
        <v>7.1428571428571425E-2</v>
      </c>
    </row>
    <row r="116" spans="14:41">
      <c r="N116" s="232" t="s">
        <v>63</v>
      </c>
      <c r="W116" s="232" t="s">
        <v>63</v>
      </c>
      <c r="AF116" s="232" t="s">
        <v>63</v>
      </c>
      <c r="AO116" s="232"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R7" sqref="R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366</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86</v>
      </c>
      <c r="D5" s="180">
        <f>'3. % BY PRIORITY'!G6</f>
        <v>0.9885057471264368</v>
      </c>
      <c r="E5" s="134">
        <f>'3. % BY PRIORITY'!C9</f>
        <v>0</v>
      </c>
      <c r="F5" s="130">
        <f>'3. % BY PRIORITY'!G9</f>
        <v>0</v>
      </c>
      <c r="G5" s="135">
        <f>'3. % BY PRIORITY'!C13+'3. % BY PRIORITY'!C14</f>
        <v>1</v>
      </c>
      <c r="H5" s="132">
        <f>'3. % BY PRIORITY'!G13</f>
        <v>1.1494252873563218E-2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PRIORITY'!C50+'3. % BY PRIORITY'!C51</f>
        <v>16</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PRIORITY'!C72+'3. % BY PRIORITY'!C73</f>
        <v>27</v>
      </c>
      <c r="D9" s="180">
        <f>'3. % BY PRIORITY'!G72</f>
        <v>0.9642857142857143</v>
      </c>
      <c r="E9" s="136">
        <f>'3. % BY PRIORITY'!C75</f>
        <v>0</v>
      </c>
      <c r="F9" s="130">
        <f>'3. % BY PRIORITY'!G75</f>
        <v>0</v>
      </c>
      <c r="G9" s="135">
        <f>'3. % BY PRIORITY'!C79+'3. % BY PRIORITY'!C80</f>
        <v>1</v>
      </c>
      <c r="H9" s="132">
        <f>'3. % BY PRIORITY'!G79</f>
        <v>3.5714285714285712E-2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PORTFOLIO'!B51+'5. % BY PORTFOLIO'!B52</f>
        <v>12</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273</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367</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103</v>
      </c>
      <c r="D5" s="180">
        <f>'3. % BY PRIORITY'!N6</f>
        <v>0.99038461538461542</v>
      </c>
      <c r="E5" s="134">
        <f>'3. % BY PRIORITY'!J9</f>
        <v>0</v>
      </c>
      <c r="F5" s="130">
        <f>'3. % BY PRIORITY'!N9</f>
        <v>0</v>
      </c>
      <c r="G5" s="135">
        <f>'3. % BY PRIORITY'!J13+'3. % BY PRIORITY'!J14</f>
        <v>1</v>
      </c>
      <c r="H5" s="132">
        <f>'3. % BY PRIORITY'!N13</f>
        <v>9.6153846153846159E-3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PRIORITY'!J28+'3. % BY PRIORITY'!J29</f>
        <v>53</v>
      </c>
      <c r="D7" s="180">
        <f>'3. % BY PRIORITY'!N28</f>
        <v>1</v>
      </c>
      <c r="E7" s="136">
        <f>'3. % BY PRIORITY'!J31</f>
        <v>0</v>
      </c>
      <c r="F7" s="130">
        <f>'3. % BY PRIORITY'!N31</f>
        <v>0</v>
      </c>
      <c r="G7" s="135">
        <f>'3. % BY PRIORITY'!J35+'3. % BY PRIORITY'!J36</f>
        <v>0</v>
      </c>
      <c r="H7" s="132">
        <f>'3. % BY PRIORITY'!N35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PRIORITY'!J50+'3. % BY PRIORITY'!J51</f>
        <v>18</v>
      </c>
      <c r="D8" s="180">
        <f>'3. % BY PRIORITY'!N50</f>
        <v>1</v>
      </c>
      <c r="E8" s="136">
        <f>'3. % BY PRIORITY'!J53</f>
        <v>0</v>
      </c>
      <c r="F8" s="130">
        <f>'3. % BY PRIORITY'!N53</f>
        <v>0</v>
      </c>
      <c r="G8" s="135">
        <f>'3. % BY PRIORITY'!J57+'3. % BY PRIORITY'!J58</f>
        <v>0</v>
      </c>
      <c r="H8" s="132">
        <f>'3. % BY PRIORITY'!N57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PRIORITY'!J72+'3. % BY PRIORITY'!J73</f>
        <v>32</v>
      </c>
      <c r="D9" s="180">
        <f>'3. % BY PRIORITY'!N72</f>
        <v>0.96969696969696972</v>
      </c>
      <c r="E9" s="136">
        <f>'3. % BY PRIORITY'!J75</f>
        <v>0</v>
      </c>
      <c r="F9" s="130">
        <f>'3. % BY PRIORITY'!N75</f>
        <v>0</v>
      </c>
      <c r="G9" s="135">
        <f>'3. % BY PRIORITY'!J79+'3. % BY PRIORITY'!J80</f>
        <v>1</v>
      </c>
      <c r="H9" s="132">
        <f>'3. % BY PRIORITY'!N79</f>
        <v>3.0303030303030304E-2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customHeight="1" thickTop="1" thickBot="1">
      <c r="A11" s="114"/>
      <c r="B11" s="124" t="s">
        <v>78</v>
      </c>
      <c r="C11" s="133">
        <f>'5. % BY PORTFOLIO'!I6+'5. % BY PORTFOLIO'!I7</f>
        <v>28</v>
      </c>
      <c r="D11" s="180">
        <f>'5. % BY PORTFOLIO'!M6</f>
        <v>1</v>
      </c>
      <c r="E11" s="136">
        <f>'5. % BY PORTFOLIO'!I9</f>
        <v>0</v>
      </c>
      <c r="F11" s="130">
        <f>'5. % BY PORTFOLIO'!M9</f>
        <v>0</v>
      </c>
      <c r="G11" s="135">
        <f>'5. % BY PORTFOLIO'!I13+'5. % BY PORTFOLIO'!I14</f>
        <v>0</v>
      </c>
      <c r="H11" s="132">
        <f>'5. % BY PORTFOLIO'!M13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customHeight="1" thickTop="1" thickBot="1">
      <c r="A12" s="114"/>
      <c r="B12" s="124" t="s">
        <v>90</v>
      </c>
      <c r="C12" s="133">
        <f>'5. % BY PORTFOLIO'!I29+'5. % BY PORTFOLIO'!I30</f>
        <v>22</v>
      </c>
      <c r="D12" s="180">
        <f>'5. % BY PORTFOLIO'!M29</f>
        <v>1</v>
      </c>
      <c r="E12" s="137">
        <f>'5. % BY PORTFOLIO'!I32</f>
        <v>0</v>
      </c>
      <c r="F12" s="130">
        <f>'5. % BY PORTFOLIO'!M32</f>
        <v>0</v>
      </c>
      <c r="G12" s="135">
        <f>'5. % BY PORTFOLIO'!I36+'5. % BY PORTFOLIO'!I37</f>
        <v>0</v>
      </c>
      <c r="H12" s="132">
        <f>'5. % BY PORTFOLIO'!M36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customHeight="1" thickTop="1" thickBot="1">
      <c r="A13" s="114"/>
      <c r="B13" s="124" t="s">
        <v>98</v>
      </c>
      <c r="C13" s="133">
        <f>'5. % BY PORTFOLIO'!I51+'5. % BY PORTFOLIO'!I52</f>
        <v>13</v>
      </c>
      <c r="D13" s="180">
        <f>'5. % BY PORTFOLIO'!M51</f>
        <v>1</v>
      </c>
      <c r="E13" s="137">
        <f>'5. % BY PORTFOLIO'!I54</f>
        <v>0</v>
      </c>
      <c r="F13" s="130">
        <f>'5. % BY PORTFOLIO'!M54</f>
        <v>0</v>
      </c>
      <c r="G13" s="135">
        <f>'5. % BY PORTFOLIO'!I58+'5. % BY PORTFOLIO'!I59</f>
        <v>0</v>
      </c>
      <c r="H13" s="132">
        <f>'5. % BY PORTFOLIO'!M58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customHeight="1" thickTop="1" thickBot="1">
      <c r="A14" s="114"/>
      <c r="B14" s="124" t="s">
        <v>97</v>
      </c>
      <c r="C14" s="133">
        <f>'5. % BY PORTFOLIO'!I73+'5. % BY PORTFOLIO'!I74</f>
        <v>13</v>
      </c>
      <c r="D14" s="180">
        <f>'5. % BY PORTFOLIO'!M73</f>
        <v>1</v>
      </c>
      <c r="E14" s="137">
        <f>'5. % BY PORTFOLIO'!I76</f>
        <v>0</v>
      </c>
      <c r="F14" s="130">
        <f>'5. % BY PORTFOLIO'!M76</f>
        <v>0</v>
      </c>
      <c r="G14" s="135">
        <f>'5. % BY PORTFOLIO'!I80+'5. % BY PORTFOLIO'!I81</f>
        <v>0</v>
      </c>
      <c r="H14" s="132">
        <f>'5. % BY PORTFOLIO'!M80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customHeight="1" thickTop="1" thickBot="1">
      <c r="A15" s="114"/>
      <c r="B15" s="124" t="s">
        <v>99</v>
      </c>
      <c r="C15" s="133">
        <f>'5. % BY PORTFOLIO'!I95+'5. % BY PORTFOLIO'!I96</f>
        <v>13</v>
      </c>
      <c r="D15" s="180">
        <f>'5. % BY PORTFOLIO'!M95</f>
        <v>1</v>
      </c>
      <c r="E15" s="137">
        <f>'5. % BY PORTFOLIO'!I98</f>
        <v>0</v>
      </c>
      <c r="F15" s="130">
        <f>'5. % BY PORTFOLIO'!M98</f>
        <v>0</v>
      </c>
      <c r="G15" s="135">
        <f>'5. % BY PORTFOLIO'!I102+'5. % BY PORTFOLIO'!I103</f>
        <v>0</v>
      </c>
      <c r="H15" s="132">
        <f>'5. % BY PORTFOLIO'!M102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customHeight="1" thickTop="1" thickBot="1">
      <c r="A16" s="114"/>
      <c r="B16" s="124" t="s">
        <v>6</v>
      </c>
      <c r="C16" s="133">
        <f>'5. % BY PORTFOLIO'!I117+'5. % BY PORTFOLIO'!I118</f>
        <v>10</v>
      </c>
      <c r="D16" s="180">
        <f>'5. % BY PORTFOLIO'!M117</f>
        <v>1</v>
      </c>
      <c r="E16" s="137">
        <f>'5. % BY PORTFOLIO'!I120</f>
        <v>0</v>
      </c>
      <c r="F16" s="130">
        <f>'5. % BY PORTFOLIO'!M120</f>
        <v>0</v>
      </c>
      <c r="G16" s="135">
        <f>'5. % BY PORTFOLIO'!I124+'5. % BY PORTFOLIO'!I125</f>
        <v>0</v>
      </c>
      <c r="H16" s="132">
        <f>'5. % BY PORTFOLIO'!M124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customHeight="1" thickTop="1" thickBot="1">
      <c r="A17" s="114"/>
      <c r="B17" s="124" t="s">
        <v>273</v>
      </c>
      <c r="C17" s="133">
        <f>'5. % BY PORTFOLIO'!I139+'5. % BY PORTFOLIO'!I140</f>
        <v>4</v>
      </c>
      <c r="D17" s="180">
        <f>'5. % BY PORTFOLIO'!M139</f>
        <v>0.8</v>
      </c>
      <c r="E17" s="137">
        <f>'5. % BY PORTFOLIO'!I142</f>
        <v>0</v>
      </c>
      <c r="F17" s="130">
        <f>'5. % BY PORTFOLIO'!M142</f>
        <v>0</v>
      </c>
      <c r="G17" s="135">
        <f>'5. % BY PORTFOLIO'!I146+'5. % BY PORTFOLIO'!I147</f>
        <v>1</v>
      </c>
      <c r="H17" s="132">
        <f>'5. % BY PORTFOLIO'!M146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2018-06-08T08:22:45Z</dcterms:modified>
</cp:coreProperties>
</file>