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omments3.xml" ContentType="application/vnd.openxmlformats-officedocument.spreadsheetml.comments+xml"/>
  <Override PartName="/xl/drawings/drawing2.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Performance and Improvement\Corporate Plan 201920\Quarter 1\03 Cabinet\"/>
    </mc:Choice>
  </mc:AlternateContent>
  <bookViews>
    <workbookView xWindow="0" yWindow="0" windowWidth="21600" windowHeight="9735" tabRatio="884" firstSheet="1" activeTab="1"/>
  </bookViews>
  <sheets>
    <sheet name="Index" sheetId="13" r:id="rId1"/>
    <sheet name="1. All Data" sheetId="1" r:id="rId2"/>
    <sheet name="Q1 Summary" sheetId="9" r:id="rId3"/>
    <sheet name="2a. % By Priority" sheetId="5" r:id="rId4"/>
    <sheet name="2b. Charts by Priority" sheetId="6" r:id="rId5"/>
    <sheet name="3a. % by Portfolio" sheetId="7" r:id="rId6"/>
    <sheet name="3b. Charts by Portfolio" sheetId="8" r:id="rId7"/>
    <sheet name="4. Status Tracking" sheetId="10" r:id="rId8"/>
    <sheet name="Custom Pivot" sheetId="11" r:id="rId9"/>
  </sheets>
  <definedNames>
    <definedName name="_xlnm._FilterDatabase" localSheetId="1" hidden="1">'1. All Data'!$A$2:$AD$110</definedName>
    <definedName name="_Toc382250483" localSheetId="1">'1. All Data'!$B$69</definedName>
    <definedName name="OLE_LINK3" localSheetId="1">'1. All Data'!$D$40</definedName>
    <definedName name="_xlnm.Print_Area" localSheetId="1">'1. All Data'!$B$1:$U$110</definedName>
    <definedName name="_xlnm.Print_Titles" localSheetId="1">'1. All Data'!$2:$2</definedName>
  </definedNames>
  <calcPr calcId="152511"/>
  <pivotCaches>
    <pivotCache cacheId="0" r:id="rId10"/>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 i="7" l="1"/>
  <c r="C9" i="5"/>
  <c r="C6" i="5"/>
  <c r="J4" i="10" l="1"/>
  <c r="J5" i="10"/>
  <c r="J6" i="10"/>
  <c r="J7" i="10"/>
  <c r="J8" i="10"/>
  <c r="J9" i="10"/>
  <c r="J10" i="10"/>
  <c r="J11" i="10"/>
  <c r="J12" i="10"/>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J43" i="10"/>
  <c r="J44" i="10"/>
  <c r="J45" i="10"/>
  <c r="J46" i="10"/>
  <c r="J47" i="10"/>
  <c r="J48" i="10"/>
  <c r="J49" i="10"/>
  <c r="J50" i="10"/>
  <c r="J51" i="10"/>
  <c r="J52" i="10"/>
  <c r="J53" i="10"/>
  <c r="J54" i="10"/>
  <c r="J55" i="10"/>
  <c r="J56" i="10"/>
  <c r="J57" i="10"/>
  <c r="J58" i="10"/>
  <c r="J59" i="10"/>
  <c r="J60" i="10"/>
  <c r="J61" i="10"/>
  <c r="J62" i="10"/>
  <c r="J63" i="10"/>
  <c r="J64" i="10"/>
  <c r="J65" i="10"/>
  <c r="J66" i="10"/>
  <c r="J67" i="10"/>
  <c r="J68" i="10"/>
  <c r="J69" i="10"/>
  <c r="J70" i="10"/>
  <c r="J71" i="10"/>
  <c r="J72" i="10"/>
  <c r="J73" i="10"/>
  <c r="J74" i="10"/>
  <c r="J75" i="10"/>
  <c r="J76" i="10"/>
  <c r="J77" i="10"/>
  <c r="J78" i="10"/>
  <c r="J79" i="10"/>
  <c r="J80" i="10"/>
  <c r="J81" i="10"/>
  <c r="J82" i="10"/>
  <c r="J83" i="10"/>
  <c r="J84" i="10"/>
  <c r="J85" i="10"/>
  <c r="J86" i="10"/>
  <c r="J87" i="10"/>
  <c r="J88" i="10"/>
  <c r="J89" i="10"/>
  <c r="J90" i="10"/>
  <c r="J91" i="10"/>
  <c r="J92" i="10"/>
  <c r="J93" i="10"/>
  <c r="J94" i="10"/>
  <c r="J95" i="10"/>
  <c r="J96" i="10"/>
  <c r="J97" i="10"/>
  <c r="J98" i="10"/>
  <c r="J99" i="10"/>
  <c r="J100" i="10"/>
  <c r="J101" i="10"/>
  <c r="J102" i="10"/>
  <c r="J103" i="10"/>
  <c r="J104" i="10"/>
  <c r="J105" i="10"/>
  <c r="J106" i="10"/>
  <c r="J107" i="10"/>
  <c r="J108" i="10"/>
  <c r="J109" i="10"/>
  <c r="J110" i="10"/>
  <c r="J3" i="10"/>
  <c r="H4" i="10"/>
  <c r="H5" i="10"/>
  <c r="H6" i="10"/>
  <c r="H7" i="10"/>
  <c r="H8" i="10"/>
  <c r="H9" i="10"/>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45" i="10"/>
  <c r="H46" i="10"/>
  <c r="H47" i="10"/>
  <c r="H48" i="10"/>
  <c r="H49" i="10"/>
  <c r="H50" i="10"/>
  <c r="H51" i="10"/>
  <c r="H52" i="10"/>
  <c r="H53" i="10"/>
  <c r="H54" i="10"/>
  <c r="H55" i="10"/>
  <c r="H56" i="10"/>
  <c r="H57" i="10"/>
  <c r="H58" i="10"/>
  <c r="H59" i="10"/>
  <c r="H60" i="10"/>
  <c r="H61" i="10"/>
  <c r="H62" i="10"/>
  <c r="H63" i="10"/>
  <c r="H64" i="10"/>
  <c r="H65" i="10"/>
  <c r="H66" i="10"/>
  <c r="H67" i="10"/>
  <c r="H68" i="10"/>
  <c r="H69" i="10"/>
  <c r="H70" i="10"/>
  <c r="H71" i="10"/>
  <c r="H72" i="10"/>
  <c r="H73" i="10"/>
  <c r="H74" i="10"/>
  <c r="H75" i="10"/>
  <c r="H76" i="10"/>
  <c r="H77" i="10"/>
  <c r="H78" i="10"/>
  <c r="H79" i="10"/>
  <c r="H80" i="10"/>
  <c r="H81" i="10"/>
  <c r="H82" i="10"/>
  <c r="H83" i="10"/>
  <c r="H84" i="10"/>
  <c r="H85" i="10"/>
  <c r="H86" i="10"/>
  <c r="H87" i="10"/>
  <c r="H88" i="10"/>
  <c r="H89" i="10"/>
  <c r="H90" i="10"/>
  <c r="H91" i="10"/>
  <c r="H92" i="10"/>
  <c r="H93" i="10"/>
  <c r="H94" i="10"/>
  <c r="H95" i="10"/>
  <c r="H96" i="10"/>
  <c r="H97" i="10"/>
  <c r="H98" i="10"/>
  <c r="H99" i="10"/>
  <c r="H100" i="10"/>
  <c r="H101" i="10"/>
  <c r="H102" i="10"/>
  <c r="H103" i="10"/>
  <c r="H104" i="10"/>
  <c r="H105" i="10"/>
  <c r="H106" i="10"/>
  <c r="H107" i="10"/>
  <c r="H108" i="10"/>
  <c r="H109" i="10"/>
  <c r="H110" i="10"/>
  <c r="H3" i="10"/>
  <c r="F4" i="10"/>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F102" i="10"/>
  <c r="F103" i="10"/>
  <c r="F104" i="10"/>
  <c r="F105" i="10"/>
  <c r="F106" i="10"/>
  <c r="F107" i="10"/>
  <c r="F108" i="10"/>
  <c r="F109" i="10"/>
  <c r="F110" i="10"/>
  <c r="F3" i="10"/>
  <c r="D4" i="10"/>
  <c r="D5" i="10"/>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106" i="10"/>
  <c r="D107" i="10"/>
  <c r="D108" i="10"/>
  <c r="D109" i="10"/>
  <c r="D110" i="10"/>
  <c r="D3" i="10"/>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C102" i="10"/>
  <c r="C103" i="10"/>
  <c r="C104" i="10"/>
  <c r="C105" i="10"/>
  <c r="C106" i="10"/>
  <c r="C107" i="10"/>
  <c r="C108" i="10"/>
  <c r="C109" i="10"/>
  <c r="C110" i="10"/>
  <c r="C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3"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61" i="10"/>
  <c r="A62" i="10"/>
  <c r="A63" i="10"/>
  <c r="A64" i="10"/>
  <c r="A65" i="10"/>
  <c r="A66" i="10"/>
  <c r="A67" i="10"/>
  <c r="A68" i="10"/>
  <c r="A69" i="10"/>
  <c r="A70" i="10"/>
  <c r="A71" i="10"/>
  <c r="A72" i="10"/>
  <c r="A73" i="10"/>
  <c r="A74" i="10"/>
  <c r="A4"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3" i="10"/>
  <c r="BC89" i="8" l="1"/>
  <c r="BB89" i="8"/>
  <c r="BA89" i="8"/>
  <c r="AZ89" i="8"/>
  <c r="BC88" i="8"/>
  <c r="BB88" i="8"/>
  <c r="BA88" i="8"/>
  <c r="AZ88" i="8"/>
  <c r="BC87" i="8"/>
  <c r="BB87" i="8"/>
  <c r="BA87" i="8"/>
  <c r="AZ87" i="8"/>
  <c r="J54" i="7"/>
  <c r="J52" i="7"/>
  <c r="C54" i="7"/>
  <c r="AB102" i="7" l="1"/>
  <c r="BC73" i="8" s="1"/>
  <c r="AB98" i="7"/>
  <c r="BC72" i="8" s="1"/>
  <c r="AB95" i="7"/>
  <c r="BC71" i="8" s="1"/>
  <c r="AB80" i="7"/>
  <c r="BC57" i="8" s="1"/>
  <c r="AB76" i="7"/>
  <c r="BC56" i="8" s="1"/>
  <c r="AB73" i="7"/>
  <c r="BC55" i="8" s="1"/>
  <c r="AB58" i="7"/>
  <c r="BC41" i="8" s="1"/>
  <c r="AB54" i="7"/>
  <c r="BC40" i="8" s="1"/>
  <c r="AB51" i="7"/>
  <c r="BC39" i="8" s="1"/>
  <c r="AB36" i="7"/>
  <c r="BC25" i="8" s="1"/>
  <c r="AB32" i="7"/>
  <c r="BC24" i="8" s="1"/>
  <c r="AB29" i="7"/>
  <c r="BC23" i="8" s="1"/>
  <c r="AB13" i="7"/>
  <c r="BC9" i="8" s="1"/>
  <c r="AB9" i="7"/>
  <c r="BC8" i="8" s="1"/>
  <c r="AB6" i="7"/>
  <c r="BC7" i="8" s="1"/>
  <c r="Q108" i="7"/>
  <c r="Q107" i="7"/>
  <c r="Q106" i="7"/>
  <c r="Q105" i="7"/>
  <c r="Q103" i="7"/>
  <c r="Q102" i="7"/>
  <c r="Q98" i="7"/>
  <c r="Q96" i="7"/>
  <c r="Q95" i="7"/>
  <c r="Q86" i="7"/>
  <c r="Q85" i="7"/>
  <c r="Q84" i="7"/>
  <c r="Q83" i="7"/>
  <c r="Q81" i="7"/>
  <c r="Q80" i="7"/>
  <c r="Q76" i="7"/>
  <c r="Q74" i="7"/>
  <c r="Q73" i="7"/>
  <c r="Q64" i="7"/>
  <c r="Q63" i="7"/>
  <c r="Q62" i="7"/>
  <c r="Q61" i="7"/>
  <c r="Q59" i="7"/>
  <c r="Q58" i="7"/>
  <c r="Q54" i="7"/>
  <c r="Q52" i="7"/>
  <c r="Q51" i="7"/>
  <c r="Q42" i="7"/>
  <c r="Q41" i="7"/>
  <c r="Q40" i="7"/>
  <c r="Q39" i="7"/>
  <c r="Q37" i="7"/>
  <c r="Q36" i="7"/>
  <c r="Q32" i="7"/>
  <c r="Q30" i="7"/>
  <c r="Q29" i="7"/>
  <c r="Q19" i="7"/>
  <c r="Q18" i="7"/>
  <c r="Q17" i="7"/>
  <c r="Q16" i="7"/>
  <c r="Q14" i="7"/>
  <c r="Q13" i="7"/>
  <c r="Q9" i="7"/>
  <c r="Q7" i="7"/>
  <c r="Q6" i="7"/>
  <c r="J108" i="7"/>
  <c r="J107" i="7"/>
  <c r="J106" i="7"/>
  <c r="J105" i="7"/>
  <c r="J103" i="7"/>
  <c r="J102" i="7"/>
  <c r="J98" i="7"/>
  <c r="J95" i="7"/>
  <c r="J96" i="7"/>
  <c r="J86" i="7"/>
  <c r="J85" i="7"/>
  <c r="J84" i="7"/>
  <c r="J83" i="7"/>
  <c r="J81" i="7"/>
  <c r="J80" i="7"/>
  <c r="J76" i="7"/>
  <c r="J74" i="7"/>
  <c r="J73" i="7"/>
  <c r="J64" i="7"/>
  <c r="J63" i="7"/>
  <c r="J62" i="7"/>
  <c r="J61" i="7"/>
  <c r="J59" i="7"/>
  <c r="J58" i="7"/>
  <c r="J51" i="7"/>
  <c r="J42" i="7"/>
  <c r="J41" i="7"/>
  <c r="J40" i="7"/>
  <c r="J39" i="7"/>
  <c r="J37" i="7"/>
  <c r="J36" i="7"/>
  <c r="J32" i="7"/>
  <c r="J30" i="7"/>
  <c r="J29" i="7"/>
  <c r="J19" i="7"/>
  <c r="J18" i="7"/>
  <c r="J17" i="7"/>
  <c r="J16" i="7"/>
  <c r="J14" i="7"/>
  <c r="J13" i="7"/>
  <c r="J9" i="7"/>
  <c r="J7" i="7"/>
  <c r="J6" i="7"/>
  <c r="Q100" i="7"/>
  <c r="Q99" i="7"/>
  <c r="Q78" i="7"/>
  <c r="Q77" i="7"/>
  <c r="Q56" i="7"/>
  <c r="Q55" i="7"/>
  <c r="Q34" i="7"/>
  <c r="Q33" i="7"/>
  <c r="Q11" i="7"/>
  <c r="Q10" i="7"/>
  <c r="J100" i="7"/>
  <c r="J99" i="7"/>
  <c r="J78" i="7"/>
  <c r="J77" i="7"/>
  <c r="J56" i="7"/>
  <c r="J55" i="7"/>
  <c r="J34" i="7"/>
  <c r="J33" i="7"/>
  <c r="J11" i="7"/>
  <c r="J10" i="7"/>
  <c r="C108" i="7"/>
  <c r="C107" i="7"/>
  <c r="C106" i="7"/>
  <c r="C105" i="7"/>
  <c r="C103" i="7"/>
  <c r="C102" i="7"/>
  <c r="C98" i="7"/>
  <c r="C96" i="7"/>
  <c r="C95" i="7"/>
  <c r="C86" i="7"/>
  <c r="C85" i="7"/>
  <c r="C84" i="7"/>
  <c r="C83" i="7"/>
  <c r="C81" i="7"/>
  <c r="C80" i="7"/>
  <c r="C76" i="7"/>
  <c r="C74" i="7"/>
  <c r="C73" i="7"/>
  <c r="C64" i="7"/>
  <c r="C63" i="7"/>
  <c r="C62" i="7"/>
  <c r="C61" i="7"/>
  <c r="C59" i="7"/>
  <c r="C58" i="7"/>
  <c r="C52" i="7"/>
  <c r="C51" i="7"/>
  <c r="C42" i="7"/>
  <c r="C41" i="7"/>
  <c r="C40" i="7"/>
  <c r="C39" i="7"/>
  <c r="C37" i="7"/>
  <c r="C36" i="7"/>
  <c r="C32" i="7"/>
  <c r="C30" i="7"/>
  <c r="C29" i="7"/>
  <c r="C19" i="7"/>
  <c r="C18" i="7"/>
  <c r="C17" i="7"/>
  <c r="C16" i="7"/>
  <c r="C14" i="7"/>
  <c r="C13" i="7"/>
  <c r="C7" i="7"/>
  <c r="C6" i="7"/>
  <c r="G14" i="9" l="1"/>
  <c r="C109" i="7"/>
  <c r="C110" i="7" s="1"/>
  <c r="F102" i="7" s="1"/>
  <c r="J43" i="7"/>
  <c r="K36" i="7" s="1"/>
  <c r="Q109" i="7"/>
  <c r="R103" i="7" s="1"/>
  <c r="Q87" i="7"/>
  <c r="R86" i="7" s="1"/>
  <c r="S86" i="7" s="1"/>
  <c r="Q43" i="7"/>
  <c r="R40" i="7" s="1"/>
  <c r="S40" i="7" s="1"/>
  <c r="Q20" i="7"/>
  <c r="Q21" i="7" s="1"/>
  <c r="J109" i="7"/>
  <c r="K105" i="7" s="1"/>
  <c r="L105" i="7" s="1"/>
  <c r="J87" i="7"/>
  <c r="K83" i="7" s="1"/>
  <c r="L83" i="7" s="1"/>
  <c r="J20" i="7"/>
  <c r="K19" i="7" s="1"/>
  <c r="L19" i="7" s="1"/>
  <c r="Q65" i="7"/>
  <c r="R58" i="7" s="1"/>
  <c r="J65" i="7"/>
  <c r="K61" i="7" s="1"/>
  <c r="L61" i="7" s="1"/>
  <c r="C43" i="7"/>
  <c r="D29" i="7" s="1"/>
  <c r="C65" i="7"/>
  <c r="C66" i="7" s="1"/>
  <c r="C87" i="7"/>
  <c r="D76" i="7" s="1"/>
  <c r="E76" i="7" s="1"/>
  <c r="C20" i="7"/>
  <c r="C21" i="7" s="1"/>
  <c r="F13" i="7" s="1"/>
  <c r="G15" i="9"/>
  <c r="G13" i="9"/>
  <c r="G12" i="9"/>
  <c r="G11" i="9"/>
  <c r="E15" i="9"/>
  <c r="E14" i="9"/>
  <c r="E13" i="9"/>
  <c r="E12" i="9"/>
  <c r="E11" i="9"/>
  <c r="C15" i="9"/>
  <c r="C14" i="9"/>
  <c r="C13" i="9"/>
  <c r="C12" i="9"/>
  <c r="C11" i="9"/>
  <c r="J83" i="5"/>
  <c r="J75" i="5"/>
  <c r="J72" i="5"/>
  <c r="J14" i="5"/>
  <c r="J13" i="5"/>
  <c r="D108" i="7" l="1"/>
  <c r="E108" i="7" s="1"/>
  <c r="D96" i="7"/>
  <c r="D98" i="7"/>
  <c r="E98" i="7" s="1"/>
  <c r="D107" i="7"/>
  <c r="E107" i="7" s="1"/>
  <c r="D106" i="7"/>
  <c r="E106" i="7" s="1"/>
  <c r="D102" i="7"/>
  <c r="D105" i="7"/>
  <c r="E105" i="7" s="1"/>
  <c r="R36" i="7"/>
  <c r="K32" i="7"/>
  <c r="L32" i="7" s="1"/>
  <c r="D95" i="7"/>
  <c r="R32" i="7"/>
  <c r="S32" i="7" s="1"/>
  <c r="R39" i="7"/>
  <c r="S39" i="7" s="1"/>
  <c r="D103" i="7"/>
  <c r="R29" i="7"/>
  <c r="R41" i="7"/>
  <c r="S41" i="7" s="1"/>
  <c r="Q44" i="7"/>
  <c r="T30" i="7" s="1"/>
  <c r="R9" i="7"/>
  <c r="S9" i="7" s="1"/>
  <c r="D32" i="7"/>
  <c r="E32" i="7" s="1"/>
  <c r="R37" i="7"/>
  <c r="R42" i="7"/>
  <c r="S42" i="7" s="1"/>
  <c r="R30" i="7"/>
  <c r="D42" i="7"/>
  <c r="E42" i="7" s="1"/>
  <c r="D36" i="7"/>
  <c r="D41" i="7"/>
  <c r="E41" i="7" s="1"/>
  <c r="D39" i="7"/>
  <c r="E39" i="7" s="1"/>
  <c r="K30" i="7"/>
  <c r="K42" i="7"/>
  <c r="L42" i="7" s="1"/>
  <c r="R17" i="7"/>
  <c r="S17" i="7" s="1"/>
  <c r="K29" i="7"/>
  <c r="K41" i="7"/>
  <c r="L41" i="7" s="1"/>
  <c r="K107" i="7"/>
  <c r="L107" i="7" s="1"/>
  <c r="J110" i="7"/>
  <c r="M103" i="7" s="1"/>
  <c r="R7" i="7"/>
  <c r="F96" i="7"/>
  <c r="F103" i="7"/>
  <c r="G102" i="7" s="1"/>
  <c r="R108" i="7"/>
  <c r="S108" i="7" s="1"/>
  <c r="K39" i="7"/>
  <c r="L39" i="7" s="1"/>
  <c r="J44" i="7"/>
  <c r="M30" i="7" s="1"/>
  <c r="R95" i="7"/>
  <c r="D37" i="7"/>
  <c r="C44" i="7"/>
  <c r="F37" i="7" s="1"/>
  <c r="K37" i="7"/>
  <c r="L36" i="7" s="1"/>
  <c r="K40" i="7"/>
  <c r="L40" i="7" s="1"/>
  <c r="K108" i="7"/>
  <c r="L108" i="7" s="1"/>
  <c r="Q110" i="7"/>
  <c r="T96" i="7" s="1"/>
  <c r="R83" i="7"/>
  <c r="S83" i="7" s="1"/>
  <c r="D30" i="7"/>
  <c r="E29" i="7" s="1"/>
  <c r="D40" i="7"/>
  <c r="E40" i="7" s="1"/>
  <c r="D54" i="7"/>
  <c r="E54" i="7" s="1"/>
  <c r="D63" i="7"/>
  <c r="E63" i="7" s="1"/>
  <c r="D58" i="7"/>
  <c r="D51" i="7"/>
  <c r="D62" i="7"/>
  <c r="E62" i="7" s="1"/>
  <c r="F52" i="7"/>
  <c r="F58" i="7"/>
  <c r="R76" i="7"/>
  <c r="S76" i="7" s="1"/>
  <c r="D59" i="7"/>
  <c r="D61" i="7"/>
  <c r="E61" i="7" s="1"/>
  <c r="D84" i="7"/>
  <c r="E84" i="7" s="1"/>
  <c r="K102" i="7"/>
  <c r="K106" i="7"/>
  <c r="L106" i="7" s="1"/>
  <c r="R96" i="7"/>
  <c r="R106" i="7"/>
  <c r="S106" i="7" s="1"/>
  <c r="R102" i="7"/>
  <c r="S102" i="7" s="1"/>
  <c r="D52" i="7"/>
  <c r="D64" i="7"/>
  <c r="E64" i="7" s="1"/>
  <c r="D80" i="7"/>
  <c r="K96" i="7"/>
  <c r="K86" i="7"/>
  <c r="L86" i="7" s="1"/>
  <c r="K103" i="7"/>
  <c r="R107" i="7"/>
  <c r="S107" i="7" s="1"/>
  <c r="R98" i="7"/>
  <c r="S98" i="7" s="1"/>
  <c r="R105" i="7"/>
  <c r="S105" i="7" s="1"/>
  <c r="J88" i="7"/>
  <c r="M73" i="7" s="1"/>
  <c r="K98" i="7"/>
  <c r="L98" i="7" s="1"/>
  <c r="K95" i="7"/>
  <c r="K7" i="7"/>
  <c r="K9" i="7"/>
  <c r="L9" i="7" s="1"/>
  <c r="K17" i="7"/>
  <c r="L17" i="7" s="1"/>
  <c r="K14" i="7"/>
  <c r="K84" i="7"/>
  <c r="L84" i="7" s="1"/>
  <c r="K18" i="7"/>
  <c r="L18" i="7" s="1"/>
  <c r="K16" i="7"/>
  <c r="L16" i="7" s="1"/>
  <c r="K58" i="7"/>
  <c r="K6" i="7"/>
  <c r="L6" i="7" s="1"/>
  <c r="J21" i="7"/>
  <c r="M7" i="7" s="1"/>
  <c r="K13" i="7"/>
  <c r="R84" i="7"/>
  <c r="S84" i="7" s="1"/>
  <c r="R73" i="7"/>
  <c r="R85" i="7"/>
  <c r="S85" i="7" s="1"/>
  <c r="R80" i="7"/>
  <c r="R81" i="7"/>
  <c r="R74" i="7"/>
  <c r="S73" i="7" s="1"/>
  <c r="Q88" i="7"/>
  <c r="T80" i="7" s="1"/>
  <c r="T7" i="7"/>
  <c r="T13" i="7"/>
  <c r="T9" i="7"/>
  <c r="U9" i="7" s="1"/>
  <c r="BB8" i="8" s="1"/>
  <c r="T14" i="7"/>
  <c r="T6" i="7"/>
  <c r="R18" i="7"/>
  <c r="S18" i="7" s="1"/>
  <c r="R6" i="7"/>
  <c r="R13" i="7"/>
  <c r="R19" i="7"/>
  <c r="S19" i="7" s="1"/>
  <c r="R16" i="7"/>
  <c r="S16" i="7" s="1"/>
  <c r="R14" i="7"/>
  <c r="K74" i="7"/>
  <c r="K73" i="7"/>
  <c r="K85" i="7"/>
  <c r="L85" i="7" s="1"/>
  <c r="K76" i="7"/>
  <c r="L76" i="7" s="1"/>
  <c r="K80" i="7"/>
  <c r="K81" i="7"/>
  <c r="R63" i="7"/>
  <c r="S63" i="7" s="1"/>
  <c r="R52" i="7"/>
  <c r="R64" i="7"/>
  <c r="S64" i="7" s="1"/>
  <c r="R59" i="7"/>
  <c r="S58" i="7" s="1"/>
  <c r="R54" i="7"/>
  <c r="S54" i="7" s="1"/>
  <c r="R51" i="7"/>
  <c r="Q66" i="7"/>
  <c r="R62" i="7"/>
  <c r="S62" i="7" s="1"/>
  <c r="R61" i="7"/>
  <c r="S61" i="7" s="1"/>
  <c r="K64" i="7"/>
  <c r="L64" i="7" s="1"/>
  <c r="K59" i="7"/>
  <c r="K54" i="7"/>
  <c r="L54" i="7" s="1"/>
  <c r="K51" i="7"/>
  <c r="J66" i="7"/>
  <c r="K62" i="7"/>
  <c r="L62" i="7" s="1"/>
  <c r="K63" i="7"/>
  <c r="L63" i="7" s="1"/>
  <c r="K52" i="7"/>
  <c r="D81" i="7"/>
  <c r="D83" i="7"/>
  <c r="E83" i="7" s="1"/>
  <c r="D74" i="7"/>
  <c r="D85" i="7"/>
  <c r="E85" i="7" s="1"/>
  <c r="D86" i="7"/>
  <c r="E86" i="7" s="1"/>
  <c r="C88" i="7"/>
  <c r="F73" i="7" s="1"/>
  <c r="F14" i="7"/>
  <c r="G13" i="7" s="1"/>
  <c r="AZ9" i="8" s="1"/>
  <c r="D73" i="7"/>
  <c r="F9" i="7"/>
  <c r="G9" i="7" s="1"/>
  <c r="AZ8" i="8" s="1"/>
  <c r="F59" i="7"/>
  <c r="F51" i="7"/>
  <c r="F54" i="7"/>
  <c r="G54" i="7" s="1"/>
  <c r="F98" i="7"/>
  <c r="G98" i="7" s="1"/>
  <c r="F95" i="7"/>
  <c r="F7" i="7"/>
  <c r="F6" i="7"/>
  <c r="D7" i="7"/>
  <c r="AB79" i="5"/>
  <c r="BC57" i="6" s="1"/>
  <c r="AB75" i="5"/>
  <c r="BC56" i="6" s="1"/>
  <c r="AB72" i="5"/>
  <c r="BC55" i="6" s="1"/>
  <c r="AB57" i="5"/>
  <c r="BC41" i="6" s="1"/>
  <c r="AB53" i="5"/>
  <c r="BC40" i="6" s="1"/>
  <c r="AB50" i="5"/>
  <c r="BC39" i="6" s="1"/>
  <c r="AB35" i="5"/>
  <c r="BC25" i="6" s="1"/>
  <c r="AB31" i="5"/>
  <c r="BC24" i="6" s="1"/>
  <c r="AB28" i="5"/>
  <c r="BC23" i="6" s="1"/>
  <c r="Q85" i="5"/>
  <c r="Q84" i="5"/>
  <c r="Q83" i="5"/>
  <c r="Q82" i="5"/>
  <c r="Q80" i="5"/>
  <c r="Q79" i="5"/>
  <c r="Q75" i="5"/>
  <c r="Q73" i="5"/>
  <c r="Q72" i="5"/>
  <c r="Q63" i="5"/>
  <c r="Q62" i="5"/>
  <c r="Q61" i="5"/>
  <c r="Q60" i="5"/>
  <c r="Q58" i="5"/>
  <c r="Q57" i="5"/>
  <c r="Q53" i="5"/>
  <c r="Q51" i="5"/>
  <c r="Q50" i="5"/>
  <c r="Q41" i="5"/>
  <c r="Q40" i="5"/>
  <c r="Q39" i="5"/>
  <c r="Q38" i="5"/>
  <c r="Q36" i="5"/>
  <c r="Q35" i="5"/>
  <c r="Q31" i="5"/>
  <c r="Q29" i="5"/>
  <c r="Q28" i="5"/>
  <c r="Q19" i="5"/>
  <c r="Q18" i="5"/>
  <c r="Q17" i="5"/>
  <c r="Q16" i="5"/>
  <c r="Q14" i="5"/>
  <c r="Q13" i="5"/>
  <c r="Q9" i="5"/>
  <c r="Q7" i="5"/>
  <c r="Q6" i="5"/>
  <c r="J85" i="5"/>
  <c r="J84" i="5"/>
  <c r="J82" i="5"/>
  <c r="J80" i="5"/>
  <c r="J79" i="5"/>
  <c r="J73" i="5"/>
  <c r="J63" i="5"/>
  <c r="J62" i="5"/>
  <c r="J61" i="5"/>
  <c r="J60" i="5"/>
  <c r="J58" i="5"/>
  <c r="J57" i="5"/>
  <c r="J53" i="5"/>
  <c r="J51" i="5"/>
  <c r="J50" i="5"/>
  <c r="J41" i="5"/>
  <c r="J40" i="5"/>
  <c r="J39" i="5"/>
  <c r="J38" i="5"/>
  <c r="J36" i="5"/>
  <c r="J35" i="5"/>
  <c r="J31" i="5"/>
  <c r="J29" i="5"/>
  <c r="J28" i="5"/>
  <c r="J7" i="5"/>
  <c r="J6" i="5"/>
  <c r="J19" i="5"/>
  <c r="J18" i="5"/>
  <c r="J17" i="5"/>
  <c r="J16" i="5"/>
  <c r="J9" i="5"/>
  <c r="C19" i="5"/>
  <c r="Q77" i="5"/>
  <c r="Q76" i="5"/>
  <c r="Q55" i="5"/>
  <c r="Q54" i="5"/>
  <c r="Q33" i="5"/>
  <c r="Q32" i="5"/>
  <c r="Q11" i="5"/>
  <c r="Q10" i="5"/>
  <c r="J77" i="5"/>
  <c r="J76" i="5"/>
  <c r="J55" i="5"/>
  <c r="J54" i="5"/>
  <c r="J33" i="5"/>
  <c r="J32" i="5"/>
  <c r="J11" i="5"/>
  <c r="J10" i="5"/>
  <c r="C85" i="5"/>
  <c r="C84" i="5"/>
  <c r="C83" i="5"/>
  <c r="C82" i="5"/>
  <c r="C80" i="5"/>
  <c r="C79" i="5"/>
  <c r="C75" i="5"/>
  <c r="E9" i="9" s="1"/>
  <c r="C73" i="5"/>
  <c r="C72" i="5"/>
  <c r="C63" i="5"/>
  <c r="C62" i="5"/>
  <c r="C61" i="5"/>
  <c r="C60" i="5"/>
  <c r="C58" i="5"/>
  <c r="C57" i="5"/>
  <c r="C53" i="5"/>
  <c r="E8" i="9" s="1"/>
  <c r="C51" i="5"/>
  <c r="C50" i="5"/>
  <c r="C41" i="5"/>
  <c r="C40" i="5"/>
  <c r="C39" i="5"/>
  <c r="C38" i="5"/>
  <c r="C36" i="5"/>
  <c r="C35" i="5"/>
  <c r="C31" i="5"/>
  <c r="E7" i="9" s="1"/>
  <c r="C29" i="5"/>
  <c r="C28" i="5"/>
  <c r="C18" i="5"/>
  <c r="C17" i="5"/>
  <c r="C16" i="5"/>
  <c r="C14" i="5"/>
  <c r="C13" i="5"/>
  <c r="E5" i="9"/>
  <c r="C7" i="5"/>
  <c r="C5" i="9" s="1"/>
  <c r="U6" i="7" l="1"/>
  <c r="BB7" i="8" s="1"/>
  <c r="C20" i="5"/>
  <c r="D6" i="5" s="1"/>
  <c r="T103" i="7"/>
  <c r="M96" i="7"/>
  <c r="E95" i="7"/>
  <c r="L95" i="7"/>
  <c r="E102" i="7"/>
  <c r="T36" i="7"/>
  <c r="H15" i="9"/>
  <c r="AZ73" i="8"/>
  <c r="F15" i="9"/>
  <c r="AZ72" i="8"/>
  <c r="S36" i="7"/>
  <c r="T37" i="7"/>
  <c r="T29" i="7"/>
  <c r="U29" i="7" s="1"/>
  <c r="BB23" i="8" s="1"/>
  <c r="T32" i="7"/>
  <c r="U32" i="7" s="1"/>
  <c r="BB24" i="8" s="1"/>
  <c r="S29" i="7"/>
  <c r="S51" i="7"/>
  <c r="G95" i="7"/>
  <c r="G51" i="7"/>
  <c r="AZ39" i="8" s="1"/>
  <c r="M76" i="7"/>
  <c r="N76" i="7" s="1"/>
  <c r="BA56" i="8" s="1"/>
  <c r="G58" i="7"/>
  <c r="H13" i="9" s="1"/>
  <c r="M80" i="7"/>
  <c r="E36" i="7"/>
  <c r="M98" i="7"/>
  <c r="N98" i="7" s="1"/>
  <c r="BA72" i="8" s="1"/>
  <c r="M102" i="7"/>
  <c r="N102" i="7" s="1"/>
  <c r="BA73" i="8" s="1"/>
  <c r="E80" i="7"/>
  <c r="E51" i="7"/>
  <c r="E58" i="7"/>
  <c r="L29" i="7"/>
  <c r="S6" i="7"/>
  <c r="M95" i="7"/>
  <c r="N95" i="7" s="1"/>
  <c r="BA71" i="8" s="1"/>
  <c r="T95" i="7"/>
  <c r="U95" i="7" s="1"/>
  <c r="BB71" i="8" s="1"/>
  <c r="S95" i="7"/>
  <c r="L102" i="7"/>
  <c r="S13" i="7"/>
  <c r="G6" i="7"/>
  <c r="AZ7" i="8" s="1"/>
  <c r="F32" i="7"/>
  <c r="G32" i="7" s="1"/>
  <c r="F30" i="7"/>
  <c r="F29" i="7"/>
  <c r="M14" i="7"/>
  <c r="T102" i="7"/>
  <c r="M36" i="7"/>
  <c r="M81" i="7"/>
  <c r="F36" i="7"/>
  <c r="G36" i="7" s="1"/>
  <c r="E73" i="7"/>
  <c r="M32" i="7"/>
  <c r="N32" i="7" s="1"/>
  <c r="BA24" i="8" s="1"/>
  <c r="M29" i="7"/>
  <c r="N29" i="7" s="1"/>
  <c r="BA23" i="8" s="1"/>
  <c r="M37" i="7"/>
  <c r="T98" i="7"/>
  <c r="U98" i="7" s="1"/>
  <c r="BB72" i="8" s="1"/>
  <c r="F13" i="9"/>
  <c r="AZ40" i="8"/>
  <c r="C7" i="9"/>
  <c r="L73" i="7"/>
  <c r="M74" i="7"/>
  <c r="N73" i="7" s="1"/>
  <c r="BA55" i="8" s="1"/>
  <c r="M9" i="7"/>
  <c r="N9" i="7" s="1"/>
  <c r="BA8" i="8" s="1"/>
  <c r="M6" i="7"/>
  <c r="N6" i="7" s="1"/>
  <c r="BA7" i="8" s="1"/>
  <c r="L13" i="7"/>
  <c r="L58" i="7"/>
  <c r="M13" i="7"/>
  <c r="T76" i="7"/>
  <c r="U76" i="7" s="1"/>
  <c r="BB56" i="8" s="1"/>
  <c r="S80" i="7"/>
  <c r="T81" i="7"/>
  <c r="U80" i="7" s="1"/>
  <c r="BB57" i="8" s="1"/>
  <c r="T74" i="7"/>
  <c r="T73" i="7"/>
  <c r="U13" i="7"/>
  <c r="BB9" i="8" s="1"/>
  <c r="L80" i="7"/>
  <c r="T59" i="7"/>
  <c r="T54" i="7"/>
  <c r="U54" i="7" s="1"/>
  <c r="BB40" i="8" s="1"/>
  <c r="T52" i="7"/>
  <c r="T51" i="7"/>
  <c r="T58" i="7"/>
  <c r="M59" i="7"/>
  <c r="M54" i="7"/>
  <c r="N54" i="7" s="1"/>
  <c r="BA40" i="8" s="1"/>
  <c r="M52" i="7"/>
  <c r="M51" i="7"/>
  <c r="M58" i="7"/>
  <c r="L51" i="7"/>
  <c r="F76" i="7"/>
  <c r="G76" i="7" s="1"/>
  <c r="F80" i="7"/>
  <c r="F81" i="7"/>
  <c r="F74" i="7"/>
  <c r="G73" i="7" s="1"/>
  <c r="G9" i="9"/>
  <c r="G5" i="9"/>
  <c r="G8" i="9"/>
  <c r="C9" i="9"/>
  <c r="G7" i="9"/>
  <c r="C8" i="9"/>
  <c r="D19" i="7"/>
  <c r="E19" i="7" s="1"/>
  <c r="D18" i="7"/>
  <c r="E18" i="7" s="1"/>
  <c r="D17" i="7"/>
  <c r="E17" i="7" s="1"/>
  <c r="D16" i="7"/>
  <c r="E16" i="7" s="1"/>
  <c r="D9" i="7"/>
  <c r="E9" i="7" s="1"/>
  <c r="D14" i="7"/>
  <c r="D13" i="7"/>
  <c r="D6" i="7"/>
  <c r="E6" i="7" s="1"/>
  <c r="C64" i="5"/>
  <c r="D63" i="5" s="1"/>
  <c r="E63" i="5" s="1"/>
  <c r="C86" i="5"/>
  <c r="D79" i="5" s="1"/>
  <c r="AB9" i="5"/>
  <c r="BC8" i="6" s="1"/>
  <c r="Q20" i="5"/>
  <c r="R19" i="5" s="1"/>
  <c r="S19" i="5" s="1"/>
  <c r="J20" i="5"/>
  <c r="K16" i="5" s="1"/>
  <c r="L16" i="5" s="1"/>
  <c r="J86" i="5"/>
  <c r="K82" i="5" s="1"/>
  <c r="L82" i="5" s="1"/>
  <c r="Q86" i="5"/>
  <c r="R83" i="5" s="1"/>
  <c r="S83" i="5" s="1"/>
  <c r="J64" i="5"/>
  <c r="K60" i="5" s="1"/>
  <c r="L60" i="5" s="1"/>
  <c r="Q64" i="5"/>
  <c r="R60" i="5" s="1"/>
  <c r="S60" i="5" s="1"/>
  <c r="Q42" i="5"/>
  <c r="R40" i="5" s="1"/>
  <c r="S40" i="5" s="1"/>
  <c r="J42" i="5"/>
  <c r="K41" i="5" s="1"/>
  <c r="L41" i="5" s="1"/>
  <c r="C42" i="5"/>
  <c r="C43" i="5" s="1"/>
  <c r="U102" i="7" l="1"/>
  <c r="BB73" i="8" s="1"/>
  <c r="U58" i="7"/>
  <c r="BB41" i="8" s="1"/>
  <c r="U36" i="7"/>
  <c r="BB25" i="8" s="1"/>
  <c r="N80" i="7"/>
  <c r="BA57" i="8" s="1"/>
  <c r="F14" i="9"/>
  <c r="AZ56" i="8"/>
  <c r="D15" i="9"/>
  <c r="AZ71" i="8"/>
  <c r="D14" i="9"/>
  <c r="AZ55" i="8"/>
  <c r="D13" i="9"/>
  <c r="D61" i="5"/>
  <c r="E61" i="5" s="1"/>
  <c r="AZ41" i="8"/>
  <c r="N36" i="7"/>
  <c r="BA25" i="8" s="1"/>
  <c r="G29" i="7"/>
  <c r="D12" i="9" s="1"/>
  <c r="N13" i="7"/>
  <c r="BA9" i="8" s="1"/>
  <c r="F12" i="9"/>
  <c r="AZ24" i="8"/>
  <c r="D72" i="5"/>
  <c r="H12" i="9"/>
  <c r="AZ25" i="8"/>
  <c r="N51" i="7"/>
  <c r="BA39" i="8" s="1"/>
  <c r="U73" i="7"/>
  <c r="BB55" i="8" s="1"/>
  <c r="U51" i="7"/>
  <c r="BB39" i="8" s="1"/>
  <c r="N58" i="7"/>
  <c r="BA41" i="8" s="1"/>
  <c r="G80" i="7"/>
  <c r="D62" i="5"/>
  <c r="E62" i="5" s="1"/>
  <c r="D84" i="5"/>
  <c r="E84" i="5" s="1"/>
  <c r="D57" i="5"/>
  <c r="D50" i="5"/>
  <c r="D60" i="5"/>
  <c r="E60" i="5" s="1"/>
  <c r="K17" i="5"/>
  <c r="L17" i="5" s="1"/>
  <c r="D51" i="5"/>
  <c r="D58" i="5"/>
  <c r="C65" i="5"/>
  <c r="F57" i="5" s="1"/>
  <c r="D75" i="5"/>
  <c r="E75" i="5" s="1"/>
  <c r="D83" i="5"/>
  <c r="E83" i="5" s="1"/>
  <c r="D82" i="5"/>
  <c r="E82" i="5" s="1"/>
  <c r="D80" i="5"/>
  <c r="E79" i="5" s="1"/>
  <c r="C87" i="5"/>
  <c r="F79" i="5" s="1"/>
  <c r="D53" i="5"/>
  <c r="E53" i="5" s="1"/>
  <c r="D73" i="5"/>
  <c r="D85" i="5"/>
  <c r="E85" i="5" s="1"/>
  <c r="E13" i="7"/>
  <c r="F11" i="9"/>
  <c r="Q21" i="5"/>
  <c r="T6" i="5" s="1"/>
  <c r="R6" i="5"/>
  <c r="R7" i="5"/>
  <c r="R9" i="5"/>
  <c r="S9" i="5" s="1"/>
  <c r="R13" i="5"/>
  <c r="R18" i="5"/>
  <c r="S18" i="5" s="1"/>
  <c r="R16" i="5"/>
  <c r="S16" i="5" s="1"/>
  <c r="R14" i="5"/>
  <c r="R17" i="5"/>
  <c r="S17" i="5" s="1"/>
  <c r="J21" i="5"/>
  <c r="M13" i="5" s="1"/>
  <c r="K9" i="5"/>
  <c r="L9" i="5" s="1"/>
  <c r="K6" i="5"/>
  <c r="K19" i="5"/>
  <c r="L19" i="5" s="1"/>
  <c r="AB6" i="5"/>
  <c r="BC7" i="6" s="1"/>
  <c r="AB13" i="5"/>
  <c r="BC9" i="6" s="1"/>
  <c r="J87" i="5"/>
  <c r="M75" i="5" s="1"/>
  <c r="N75" i="5" s="1"/>
  <c r="BA56" i="6" s="1"/>
  <c r="K73" i="5"/>
  <c r="K85" i="5"/>
  <c r="L85" i="5" s="1"/>
  <c r="K83" i="5"/>
  <c r="L83" i="5" s="1"/>
  <c r="K72" i="5"/>
  <c r="K75" i="5"/>
  <c r="L75" i="5" s="1"/>
  <c r="K79" i="5"/>
  <c r="K84" i="5"/>
  <c r="L84" i="5" s="1"/>
  <c r="K80" i="5"/>
  <c r="K61" i="5"/>
  <c r="L61" i="5" s="1"/>
  <c r="K50" i="5"/>
  <c r="K51" i="5"/>
  <c r="K53" i="5"/>
  <c r="L53" i="5" s="1"/>
  <c r="K57" i="5"/>
  <c r="J65" i="5"/>
  <c r="M51" i="5" s="1"/>
  <c r="K58" i="5"/>
  <c r="K62" i="5"/>
  <c r="L62" i="5" s="1"/>
  <c r="K63" i="5"/>
  <c r="L63" i="5" s="1"/>
  <c r="R62" i="5"/>
  <c r="S62" i="5" s="1"/>
  <c r="R61" i="5"/>
  <c r="S61" i="5" s="1"/>
  <c r="R58" i="5"/>
  <c r="Q65" i="5"/>
  <c r="R51" i="5"/>
  <c r="R50" i="5"/>
  <c r="R57" i="5"/>
  <c r="R63" i="5"/>
  <c r="S63" i="5" s="1"/>
  <c r="R53" i="5"/>
  <c r="S53" i="5" s="1"/>
  <c r="K14" i="5"/>
  <c r="K13" i="5"/>
  <c r="K7" i="5"/>
  <c r="K18" i="5"/>
  <c r="L18" i="5" s="1"/>
  <c r="F72" i="5"/>
  <c r="K38" i="5"/>
  <c r="L38" i="5" s="1"/>
  <c r="R79" i="5"/>
  <c r="R82" i="5"/>
  <c r="S82" i="5" s="1"/>
  <c r="K36" i="5"/>
  <c r="K28" i="5"/>
  <c r="R75" i="5"/>
  <c r="S75" i="5" s="1"/>
  <c r="Q87" i="5"/>
  <c r="R80" i="5"/>
  <c r="R73" i="5"/>
  <c r="R72" i="5"/>
  <c r="R85" i="5"/>
  <c r="S85" i="5" s="1"/>
  <c r="R84" i="5"/>
  <c r="S84" i="5" s="1"/>
  <c r="F31" i="5"/>
  <c r="G31" i="5" s="1"/>
  <c r="F28" i="5"/>
  <c r="D28" i="5"/>
  <c r="D35" i="5"/>
  <c r="D31" i="5"/>
  <c r="E31" i="5" s="1"/>
  <c r="D29" i="5"/>
  <c r="D41" i="5"/>
  <c r="E41" i="5" s="1"/>
  <c r="D38" i="5"/>
  <c r="E38" i="5" s="1"/>
  <c r="K40" i="5"/>
  <c r="L40" i="5" s="1"/>
  <c r="D39" i="5"/>
  <c r="E39" i="5" s="1"/>
  <c r="D36" i="5"/>
  <c r="D40" i="5"/>
  <c r="E40" i="5" s="1"/>
  <c r="R31" i="5"/>
  <c r="S31" i="5" s="1"/>
  <c r="R29" i="5"/>
  <c r="R39" i="5"/>
  <c r="S39" i="5" s="1"/>
  <c r="R28" i="5"/>
  <c r="R38" i="5"/>
  <c r="S38" i="5" s="1"/>
  <c r="R41" i="5"/>
  <c r="S41" i="5" s="1"/>
  <c r="R36" i="5"/>
  <c r="Q43" i="5"/>
  <c r="R35" i="5"/>
  <c r="K39" i="5"/>
  <c r="L39" i="5" s="1"/>
  <c r="J43" i="5"/>
  <c r="K31" i="5"/>
  <c r="L31" i="5" s="1"/>
  <c r="K35" i="5"/>
  <c r="K29" i="5"/>
  <c r="F36" i="5"/>
  <c r="F29" i="5"/>
  <c r="F35" i="5"/>
  <c r="D7" i="5"/>
  <c r="E6" i="5" s="1"/>
  <c r="D9" i="5"/>
  <c r="E9" i="5" s="1"/>
  <c r="C21" i="5"/>
  <c r="D19" i="5"/>
  <c r="E19" i="5" s="1"/>
  <c r="D18" i="5"/>
  <c r="E18" i="5" s="1"/>
  <c r="D16" i="5"/>
  <c r="E16" i="5" s="1"/>
  <c r="D17" i="5"/>
  <c r="E17" i="5" s="1"/>
  <c r="D14" i="5"/>
  <c r="D13" i="5"/>
  <c r="E57" i="5" l="1"/>
  <c r="F80" i="5"/>
  <c r="E50" i="5"/>
  <c r="H14" i="9"/>
  <c r="AZ57" i="8"/>
  <c r="S79" i="5"/>
  <c r="S6" i="5"/>
  <c r="F51" i="5"/>
  <c r="E72" i="5"/>
  <c r="F50" i="5"/>
  <c r="AZ23" i="8"/>
  <c r="G28" i="5"/>
  <c r="E28" i="5"/>
  <c r="M53" i="5"/>
  <c r="N53" i="5" s="1"/>
  <c r="BA40" i="6" s="1"/>
  <c r="T14" i="5"/>
  <c r="F53" i="5"/>
  <c r="G53" i="5" s="1"/>
  <c r="AZ40" i="6" s="1"/>
  <c r="T13" i="5"/>
  <c r="T7" i="5"/>
  <c r="U6" i="5" s="1"/>
  <c r="BB7" i="6" s="1"/>
  <c r="T9" i="5"/>
  <c r="U9" i="5" s="1"/>
  <c r="BB8" i="6" s="1"/>
  <c r="F58" i="5"/>
  <c r="G57" i="5" s="1"/>
  <c r="H8" i="9" s="1"/>
  <c r="F75" i="5"/>
  <c r="G75" i="5" s="1"/>
  <c r="F73" i="5"/>
  <c r="G72" i="5" s="1"/>
  <c r="F6" i="5"/>
  <c r="F7" i="5"/>
  <c r="AZ24" i="6"/>
  <c r="F7" i="9"/>
  <c r="H11" i="9"/>
  <c r="D11" i="9"/>
  <c r="M14" i="5"/>
  <c r="N13" i="5" s="1"/>
  <c r="BA9" i="6" s="1"/>
  <c r="M80" i="5"/>
  <c r="M6" i="5"/>
  <c r="M9" i="5"/>
  <c r="N9" i="5" s="1"/>
  <c r="BA8" i="6" s="1"/>
  <c r="M7" i="5"/>
  <c r="L6" i="5"/>
  <c r="S57" i="5"/>
  <c r="S13" i="5"/>
  <c r="G35" i="5"/>
  <c r="L13" i="5"/>
  <c r="M73" i="5"/>
  <c r="L50" i="5"/>
  <c r="M57" i="5"/>
  <c r="M72" i="5"/>
  <c r="M79" i="5"/>
  <c r="L72" i="5"/>
  <c r="L79" i="5"/>
  <c r="L57" i="5"/>
  <c r="M50" i="5"/>
  <c r="N50" i="5" s="1"/>
  <c r="BA39" i="6" s="1"/>
  <c r="M58" i="5"/>
  <c r="S72" i="5"/>
  <c r="S50" i="5"/>
  <c r="T58" i="5"/>
  <c r="T51" i="5"/>
  <c r="T57" i="5"/>
  <c r="T50" i="5"/>
  <c r="T53" i="5"/>
  <c r="U53" i="5" s="1"/>
  <c r="BB40" i="6" s="1"/>
  <c r="L28" i="5"/>
  <c r="L35" i="5"/>
  <c r="G79" i="5"/>
  <c r="E35" i="5"/>
  <c r="T73" i="5"/>
  <c r="T75" i="5"/>
  <c r="U75" i="5" s="1"/>
  <c r="BB56" i="6" s="1"/>
  <c r="T79" i="5"/>
  <c r="T72" i="5"/>
  <c r="T80" i="5"/>
  <c r="S35" i="5"/>
  <c r="T36" i="5"/>
  <c r="T35" i="5"/>
  <c r="T28" i="5"/>
  <c r="T29" i="5"/>
  <c r="T31" i="5"/>
  <c r="U31" i="5" s="1"/>
  <c r="BB24" i="6" s="1"/>
  <c r="S28" i="5"/>
  <c r="M31" i="5"/>
  <c r="N31" i="5" s="1"/>
  <c r="BA24" i="6" s="1"/>
  <c r="M29" i="5"/>
  <c r="M28" i="5"/>
  <c r="M35" i="5"/>
  <c r="M36" i="5"/>
  <c r="E13" i="5"/>
  <c r="F13" i="5"/>
  <c r="F14" i="5"/>
  <c r="F9" i="5"/>
  <c r="G9" i="5" s="1"/>
  <c r="AZ23" i="6" l="1"/>
  <c r="D7" i="9"/>
  <c r="F8" i="9"/>
  <c r="AZ41" i="6"/>
  <c r="G50" i="5"/>
  <c r="D8" i="9" s="1"/>
  <c r="U13" i="5"/>
  <c r="BB9" i="6" s="1"/>
  <c r="AZ57" i="6"/>
  <c r="H9" i="9"/>
  <c r="AZ8" i="6"/>
  <c r="F5" i="9"/>
  <c r="AZ25" i="6"/>
  <c r="H7" i="9"/>
  <c r="AZ55" i="6"/>
  <c r="D9" i="9"/>
  <c r="AZ56" i="6"/>
  <c r="F9" i="9"/>
  <c r="N6" i="5"/>
  <c r="BA7" i="6" s="1"/>
  <c r="N79" i="5"/>
  <c r="BA57" i="6" s="1"/>
  <c r="N72" i="5"/>
  <c r="BA55" i="6" s="1"/>
  <c r="N57" i="5"/>
  <c r="BA41" i="6" s="1"/>
  <c r="U50" i="5"/>
  <c r="BB39" i="6" s="1"/>
  <c r="U57" i="5"/>
  <c r="BB41" i="6" s="1"/>
  <c r="U35" i="5"/>
  <c r="BB25" i="6" s="1"/>
  <c r="U79" i="5"/>
  <c r="BB57" i="6" s="1"/>
  <c r="N28" i="5"/>
  <c r="BA23" i="6" s="1"/>
  <c r="U72" i="5"/>
  <c r="BB55" i="6" s="1"/>
  <c r="N35" i="5"/>
  <c r="BA25" i="6" s="1"/>
  <c r="U28" i="5"/>
  <c r="BB23" i="6" s="1"/>
  <c r="G6" i="5"/>
  <c r="D5" i="9" s="1"/>
  <c r="G13" i="5"/>
  <c r="AZ39" i="6" l="1"/>
  <c r="AZ9" i="6"/>
  <c r="H5" i="9"/>
  <c r="AZ7" i="6"/>
</calcChain>
</file>

<file path=xl/comments1.xml><?xml version="1.0" encoding="utf-8"?>
<comments xmlns="http://schemas.openxmlformats.org/spreadsheetml/2006/main">
  <authors>
    <author>Jennifer Norman</author>
  </authors>
  <commentList>
    <comment ref="D29" authorId="0" shapeId="0">
      <text>
        <r>
          <rPr>
            <sz val="9"/>
            <color indexed="81"/>
            <rFont val="Tahoma"/>
            <family val="2"/>
          </rPr>
          <t>…"to showcase the Council and raise the profile of its services". (p26)</t>
        </r>
      </text>
    </comment>
    <comment ref="D30" authorId="0" shapeId="0">
      <text>
        <r>
          <rPr>
            <sz val="9"/>
            <color indexed="81"/>
            <rFont val="Tahoma"/>
            <family val="2"/>
          </rPr>
          <t>…"to showcase the Council and raise the profile of its services". (p26)</t>
        </r>
      </text>
    </comment>
    <comment ref="D37" authorId="0" shapeId="0">
      <text>
        <r>
          <rPr>
            <sz val="9"/>
            <color indexed="81"/>
            <rFont val="Tahoma"/>
            <family val="2"/>
          </rPr>
          <t>in relation to waste management p.27</t>
        </r>
      </text>
    </comment>
  </commentList>
</comments>
</file>

<file path=xl/comments2.xml><?xml version="1.0" encoding="utf-8"?>
<comments xmlns="http://schemas.openxmlformats.org/spreadsheetml/2006/main">
  <authors>
    <author>Jennifer Norman</author>
  </authors>
  <commentList>
    <comment ref="W9" authorId="0" shapeId="0">
      <text>
        <r>
          <rPr>
            <b/>
            <sz val="9"/>
            <color indexed="81"/>
            <rFont val="Tahoma"/>
            <family val="2"/>
          </rPr>
          <t>Jennifer Norman:</t>
        </r>
        <r>
          <rPr>
            <sz val="9"/>
            <color indexed="81"/>
            <rFont val="Tahoma"/>
            <family val="2"/>
          </rPr>
          <t xml:space="preserve">
Only Red and Green statuses for Year End??</t>
        </r>
      </text>
    </comment>
    <comment ref="W31" authorId="0" shapeId="0">
      <text>
        <r>
          <rPr>
            <b/>
            <sz val="9"/>
            <color indexed="81"/>
            <rFont val="Tahoma"/>
            <family val="2"/>
          </rPr>
          <t>Jennifer Norman:</t>
        </r>
        <r>
          <rPr>
            <sz val="9"/>
            <color indexed="81"/>
            <rFont val="Tahoma"/>
            <family val="2"/>
          </rPr>
          <t xml:space="preserve">
Only Red and Green statuses for Year End??</t>
        </r>
      </text>
    </comment>
    <comment ref="W53" authorId="0" shapeId="0">
      <text>
        <r>
          <rPr>
            <b/>
            <sz val="9"/>
            <color indexed="81"/>
            <rFont val="Tahoma"/>
            <family val="2"/>
          </rPr>
          <t>Jennifer Norman:</t>
        </r>
        <r>
          <rPr>
            <sz val="9"/>
            <color indexed="81"/>
            <rFont val="Tahoma"/>
            <family val="2"/>
          </rPr>
          <t xml:space="preserve">
Only Red and Green statuses for Year End??</t>
        </r>
      </text>
    </comment>
    <comment ref="W75" authorId="0" shapeId="0">
      <text>
        <r>
          <rPr>
            <b/>
            <sz val="9"/>
            <color indexed="81"/>
            <rFont val="Tahoma"/>
            <family val="2"/>
          </rPr>
          <t>Jennifer Norman:</t>
        </r>
        <r>
          <rPr>
            <sz val="9"/>
            <color indexed="81"/>
            <rFont val="Tahoma"/>
            <family val="2"/>
          </rPr>
          <t xml:space="preserve">
Only Red and Green statuses for Year End??</t>
        </r>
      </text>
    </comment>
  </commentList>
</comments>
</file>

<file path=xl/comments3.xml><?xml version="1.0" encoding="utf-8"?>
<comments xmlns="http://schemas.openxmlformats.org/spreadsheetml/2006/main">
  <authors>
    <author>Jennifer Norman</author>
  </authors>
  <commentList>
    <comment ref="W9" authorId="0" shapeId="0">
      <text>
        <r>
          <rPr>
            <b/>
            <sz val="9"/>
            <color indexed="81"/>
            <rFont val="Tahoma"/>
            <family val="2"/>
          </rPr>
          <t>Jennifer Norman:</t>
        </r>
        <r>
          <rPr>
            <sz val="9"/>
            <color indexed="81"/>
            <rFont val="Tahoma"/>
            <family val="2"/>
          </rPr>
          <t xml:space="preserve">
Only Red and Green statuses for Year End??</t>
        </r>
      </text>
    </comment>
    <comment ref="W32" authorId="0" shapeId="0">
      <text>
        <r>
          <rPr>
            <b/>
            <sz val="9"/>
            <color indexed="81"/>
            <rFont val="Tahoma"/>
            <family val="2"/>
          </rPr>
          <t>Jennifer Norman:</t>
        </r>
        <r>
          <rPr>
            <sz val="9"/>
            <color indexed="81"/>
            <rFont val="Tahoma"/>
            <family val="2"/>
          </rPr>
          <t xml:space="preserve">
Only Red and Green statuses for Year End??</t>
        </r>
      </text>
    </comment>
    <comment ref="W54" authorId="0" shapeId="0">
      <text>
        <r>
          <rPr>
            <b/>
            <sz val="9"/>
            <color indexed="81"/>
            <rFont val="Tahoma"/>
            <family val="2"/>
          </rPr>
          <t>Jennifer Norman:</t>
        </r>
        <r>
          <rPr>
            <sz val="9"/>
            <color indexed="81"/>
            <rFont val="Tahoma"/>
            <family val="2"/>
          </rPr>
          <t xml:space="preserve">
Only Red and Green statuses for Year End??</t>
        </r>
      </text>
    </comment>
    <comment ref="W76" authorId="0" shapeId="0">
      <text>
        <r>
          <rPr>
            <b/>
            <sz val="9"/>
            <color indexed="81"/>
            <rFont val="Tahoma"/>
            <family val="2"/>
          </rPr>
          <t>Jennifer Norman:</t>
        </r>
        <r>
          <rPr>
            <sz val="9"/>
            <color indexed="81"/>
            <rFont val="Tahoma"/>
            <family val="2"/>
          </rPr>
          <t xml:space="preserve">
Only Red and Green statuses for Year End??</t>
        </r>
      </text>
    </comment>
    <comment ref="W98" authorId="0" shapeId="0">
      <text>
        <r>
          <rPr>
            <b/>
            <sz val="9"/>
            <color indexed="81"/>
            <rFont val="Tahoma"/>
            <family val="2"/>
          </rPr>
          <t>Jennifer Norman:</t>
        </r>
        <r>
          <rPr>
            <sz val="9"/>
            <color indexed="81"/>
            <rFont val="Tahoma"/>
            <family val="2"/>
          </rPr>
          <t xml:space="preserve">
Only Red and Green statuses for Year End??</t>
        </r>
      </text>
    </comment>
  </commentList>
</comments>
</file>

<file path=xl/sharedStrings.xml><?xml version="1.0" encoding="utf-8"?>
<sst xmlns="http://schemas.openxmlformats.org/spreadsheetml/2006/main" count="2635" uniqueCount="595">
  <si>
    <t>Measures</t>
  </si>
  <si>
    <t>Target 2019/20</t>
  </si>
  <si>
    <t>VFM01</t>
  </si>
  <si>
    <t>Set the MTFS for 2020/21 onwards</t>
  </si>
  <si>
    <t xml:space="preserve">Set Budget for Council Approval  </t>
  </si>
  <si>
    <t>VFM02</t>
  </si>
  <si>
    <t>Savings targets for 2019/20</t>
  </si>
  <si>
    <t xml:space="preserve">Achieve Savings Targets as Stated in the Medium Term Financial Strategy </t>
  </si>
  <si>
    <t>VFM03</t>
  </si>
  <si>
    <t xml:space="preserve">Having an approved Statement of Accounts </t>
  </si>
  <si>
    <t xml:space="preserve">Submit Statement of Accounts by New Statutory Deadline </t>
  </si>
  <si>
    <t>VFM04</t>
  </si>
  <si>
    <t>Responding to Significant Local Government Finance Changes and Assessing the Impact on the Council’s Financial Position</t>
  </si>
  <si>
    <t xml:space="preserve">Activities Throughout the Year Reported in Line with the Timed Responses </t>
  </si>
  <si>
    <t>VFM05</t>
  </si>
  <si>
    <t>Internal Audit Service Procurement</t>
  </si>
  <si>
    <t>Procurement concluded and new contract awarded</t>
  </si>
  <si>
    <t>VFM06</t>
  </si>
  <si>
    <t xml:space="preserve">Working towards the Government’s new HMRC VAT Digitalisation Compliance requirements </t>
  </si>
  <si>
    <t>Compliance Report completed</t>
  </si>
  <si>
    <t>VFM07</t>
  </si>
  <si>
    <t>Continuing to digitise SMARTER services</t>
  </si>
  <si>
    <t xml:space="preserve">Secure Integrated Service Request and Payment mechanism developed and implemented </t>
  </si>
  <si>
    <t>VFM08</t>
  </si>
  <si>
    <t>Audio recording of Council meetings added to Corporate Website</t>
  </si>
  <si>
    <t>VFM09</t>
  </si>
  <si>
    <t>80% of 2019/20 Milestones in New Digital Strategy Achieved</t>
  </si>
  <si>
    <t>VFM10</t>
  </si>
  <si>
    <t xml:space="preserve">Providing a more secure ICT working environment </t>
  </si>
  <si>
    <t xml:space="preserve">Security Arrangements to Meet Requirements of PSN (or Replacement)  </t>
  </si>
  <si>
    <t>VFM11</t>
  </si>
  <si>
    <t xml:space="preserve">Providing a more secure ICT working environment     </t>
  </si>
  <si>
    <t>Preferred biometric approach to password replacement identified and commenced</t>
  </si>
  <si>
    <t>VFM12</t>
  </si>
  <si>
    <t xml:space="preserve">Successfully deliver local elections  </t>
  </si>
  <si>
    <t>Local elections delivered</t>
  </si>
  <si>
    <t>VFM13</t>
  </si>
  <si>
    <t>Carry out detailed Procurement / Contractor Consolidation / Spend Analysis</t>
  </si>
  <si>
    <t>Report and way forward approved</t>
  </si>
  <si>
    <t>VFM14</t>
  </si>
  <si>
    <t>Increasing Staffing Availability Through Reduced Sickness</t>
  </si>
  <si>
    <t>VFM15</t>
  </si>
  <si>
    <t>Improve On The Average Time To Pay Creditors</t>
  </si>
  <si>
    <t>VFM16</t>
  </si>
  <si>
    <t>Legal and Assets</t>
  </si>
  <si>
    <t>Carry out works to Canal Street industrial units, as identified in the condition survey</t>
  </si>
  <si>
    <t>VFM17</t>
  </si>
  <si>
    <t>Condition Survey commissioned for miscellaneous Council properties</t>
  </si>
  <si>
    <t>VFM18</t>
  </si>
  <si>
    <t>Maintain Robust Mechanisms for Contract Managing the New Leisure Service Arrangements</t>
  </si>
  <si>
    <t xml:space="preserve">Report on the performance of the Leisure Services contractor on a quarterly basis </t>
  </si>
  <si>
    <t>(Q1, Q2, Q3 and Q4 2020)</t>
  </si>
  <si>
    <t>VFM19</t>
  </si>
  <si>
    <t>Review Strategic Sport and Leisure Approach in Line with New Leisure Service Arrangements</t>
  </si>
  <si>
    <t>Undertake a  benchmarking exercise to support the delivery of the leisure management contract</t>
  </si>
  <si>
    <t>VFM20</t>
  </si>
  <si>
    <t xml:space="preserve">Review Strategic Sport and Leisure Approach in Line with New Leisure Service Arrangements </t>
  </si>
  <si>
    <t>Conduct a review of the relevant Sport and Leisure Strategy and Policy Documents and create a plan for their delivery</t>
  </si>
  <si>
    <t>VFM21</t>
  </si>
  <si>
    <t>Open Spaces Service Development Initiatives</t>
  </si>
  <si>
    <t>Review the Open Spaces/Grounds Maintenance Contract in preparation for retendering in 2020/21</t>
  </si>
  <si>
    <t>VFM22</t>
  </si>
  <si>
    <r>
      <t>Commission a consultant to assess the potential practical and capital requirements for the expansion of Stapenhill Cemetery</t>
    </r>
    <r>
      <rPr>
        <b/>
        <sz val="12"/>
        <color rgb="FF000000"/>
        <rFont val="Arial"/>
        <family val="2"/>
      </rPr>
      <t xml:space="preserve"> </t>
    </r>
  </si>
  <si>
    <t>VFM23</t>
  </si>
  <si>
    <r>
      <t>Review the options for improving the energy efficiency of lighting stock on Council land across the Borough</t>
    </r>
    <r>
      <rPr>
        <b/>
        <sz val="12"/>
        <color rgb="FF000000"/>
        <rFont val="Arial"/>
        <family val="2"/>
      </rPr>
      <t xml:space="preserve"> </t>
    </r>
  </si>
  <si>
    <t>VFM24</t>
  </si>
  <si>
    <r>
      <t>Review the first years performance of the Alertcom lone working system</t>
    </r>
    <r>
      <rPr>
        <b/>
        <sz val="12"/>
        <color rgb="FF000000"/>
        <rFont val="Arial"/>
        <family val="2"/>
      </rPr>
      <t xml:space="preserve">  </t>
    </r>
  </si>
  <si>
    <t>VFM25</t>
  </si>
  <si>
    <t>Brewhouse, Arts and Town Hall Developments</t>
  </si>
  <si>
    <t>Investigate new models of delivery for the Brewhouse Arts Facilities, Civic Function Suite and Arts Development</t>
  </si>
  <si>
    <t>VFM26</t>
  </si>
  <si>
    <t>Improve Awareness of ESBC Venues and Initiatives</t>
  </si>
  <si>
    <t>Produce Marketing and Development Plans for key services and provide quarterly updates on performance</t>
  </si>
  <si>
    <t>VFM27</t>
  </si>
  <si>
    <t xml:space="preserve">Improve Awareness of ESBC Venues and Initiatives </t>
  </si>
  <si>
    <t>Deliver a minimum of 2 Town Centre initiatives in Conjunction with local partners</t>
  </si>
  <si>
    <t>VFM28</t>
  </si>
  <si>
    <t>Organise a minimum of 4 “Outreach” Days (1 Per Quarter) to raise the profile of the Council’s services</t>
  </si>
  <si>
    <t>VFM29</t>
  </si>
  <si>
    <t>Further Development of SMARTER working (Waste Collection)</t>
  </si>
  <si>
    <t>VFM30</t>
  </si>
  <si>
    <t>Further Development of SMARTER working  (Street Cleaning)</t>
  </si>
  <si>
    <t xml:space="preserve">VFM31 </t>
  </si>
  <si>
    <t>Produce Strategy for engaging with Highways England to improve cleanliness around A38 and associated access roads</t>
  </si>
  <si>
    <t>VFM32</t>
  </si>
  <si>
    <t>Further Development of SMARTER Working (Building Control)</t>
  </si>
  <si>
    <t>Implement ISO Quality Management System for Building Control</t>
  </si>
  <si>
    <t>VFM33</t>
  </si>
  <si>
    <t>Minimise The Number Of Missed Bin Collections</t>
  </si>
  <si>
    <t>VFM34</t>
  </si>
  <si>
    <t xml:space="preserve">Carry out SMARTER Digital Communications </t>
  </si>
  <si>
    <t>Refreshed Web / Social Media Waste Management and Street Cleaning Section launched</t>
  </si>
  <si>
    <t>Complete responses to Government consultations in line with consultation deadlines</t>
  </si>
  <si>
    <t>Maintaining excellent customer access to services with face-to-face and telephony enquiries</t>
  </si>
  <si>
    <t>VFM39</t>
  </si>
  <si>
    <t>Maximise Tax Bases through continued reviews of discounts, exemptions and reliefs</t>
  </si>
  <si>
    <t>VFM40</t>
  </si>
  <si>
    <t>VFM42</t>
  </si>
  <si>
    <t>Review Council Tax Reduction scheme</t>
  </si>
  <si>
    <t xml:space="preserve">Carry Out Review of the Council Tax Reduction Scheme </t>
  </si>
  <si>
    <t>VFM43</t>
  </si>
  <si>
    <t>Review Business Rates Rate Relief policy</t>
  </si>
  <si>
    <t>Policy reviewed (for next year’s implementation)</t>
  </si>
  <si>
    <t>VFM44</t>
  </si>
  <si>
    <t xml:space="preserve">Prepare for Universal Credit Managed Migration </t>
  </si>
  <si>
    <t xml:space="preserve">Work with DWP and partners, prepare 2 in year progress reports and 1 Member briefing </t>
  </si>
  <si>
    <t>VFM45</t>
  </si>
  <si>
    <t>Continuing to inform and improve Planning awareness with Members</t>
  </si>
  <si>
    <t xml:space="preserve">At least 2 briefings delivered to elected members during the year </t>
  </si>
  <si>
    <t>VFM46</t>
  </si>
  <si>
    <t>Strategic Sites Progress Report delivered</t>
  </si>
  <si>
    <t>VFM47</t>
  </si>
  <si>
    <t xml:space="preserve">Monitor Local Plan Performance </t>
  </si>
  <si>
    <t>Annual Monitoring Report  Prepared</t>
  </si>
  <si>
    <t>VFM48</t>
  </si>
  <si>
    <t>Continue to develop SMARTER working practices for Planning</t>
  </si>
  <si>
    <t>Invalid Applications Review and Report</t>
  </si>
  <si>
    <t>VFM49</t>
  </si>
  <si>
    <t>Adoption of SMARTER Developer Contributions SPD</t>
  </si>
  <si>
    <t>VFM50</t>
  </si>
  <si>
    <t xml:space="preserve">Ensure Robust Licensing Policies </t>
  </si>
  <si>
    <t xml:space="preserve">Complete a Review of the Scrap Metal Dealers Policy </t>
  </si>
  <si>
    <t>VFM51</t>
  </si>
  <si>
    <t>Ensure Robust Licensing Policies</t>
  </si>
  <si>
    <t xml:space="preserve">Complete a Review of the Charitable Collection Policy </t>
  </si>
  <si>
    <t>VFM52</t>
  </si>
  <si>
    <t xml:space="preserve">Complete a Review of the Licensing Act Policy </t>
  </si>
  <si>
    <t>VFM53</t>
  </si>
  <si>
    <t>Ensure an Effective Selective Licensing Scheme</t>
  </si>
  <si>
    <t>Complete an Evaluation of the Selective Licensing Scheme and consider its future expansion</t>
  </si>
  <si>
    <t>VFM54</t>
  </si>
  <si>
    <t>Ensure an Effective Disabled Facilities Grant Service</t>
  </si>
  <si>
    <t>Complete a Review of the Disabled Facilities Grant Service</t>
  </si>
  <si>
    <t>VFM55</t>
  </si>
  <si>
    <t>Develop the use of technology to improve service delivery</t>
  </si>
  <si>
    <t xml:space="preserve">Complete a Review of Parking Services and the related use of technology </t>
  </si>
  <si>
    <t>VFM56</t>
  </si>
  <si>
    <t>Ensure an Effective Civil and Community Enforcement Service</t>
  </si>
  <si>
    <t>Review Public Space Protection Orders for Dog Fouling and Alcohol consumption</t>
  </si>
  <si>
    <t>VFM57</t>
  </si>
  <si>
    <t>Achieve further investment for our town centres and large settlements</t>
  </si>
  <si>
    <t>Finalise agreement with SCC to fund the implementation of the co-designed Station Street new public realm project</t>
  </si>
  <si>
    <t>VFM58</t>
  </si>
  <si>
    <t xml:space="preserve">Achieve further investment for our town centres and large settlements </t>
  </si>
  <si>
    <t>VFM59</t>
  </si>
  <si>
    <t xml:space="preserve">Achieve optimum working in economic partnership </t>
  </si>
  <si>
    <t xml:space="preserve">Consider the outcome of the national LEP review findings and implication on the Washlands LEP monies </t>
  </si>
  <si>
    <t>VFM60</t>
  </si>
  <si>
    <t>Progress the commutation of  s106 sums to deliver key brownfield development opportunities</t>
  </si>
  <si>
    <t xml:space="preserve">Review progress on working in partnership with Burton Rugby Club (Peelcroft) and Molson Coors (Cross Street) </t>
  </si>
  <si>
    <t>Conduct review of Waste Service
Two Findings / Update Reports with next steps</t>
  </si>
  <si>
    <t xml:space="preserve">Implement the SMARTER Street Cleaning Programme
Two update reports </t>
  </si>
  <si>
    <t>Continue to Maximise Income Through Effective Collection Processes:
Reduce Former Years Arrears for Council Tax; NNDR; Sundry Debts</t>
  </si>
  <si>
    <t>Continue to Improve the Ways We Provide Benefits to Those Most in Need:
Time Taken to Process Benefit New Claims and Change Events (Previously NI 181)</t>
  </si>
  <si>
    <t>CR01</t>
  </si>
  <si>
    <t xml:space="preserve">Market Hall Development Initiatives </t>
  </si>
  <si>
    <t xml:space="preserve">Hold at least 25 commercial events in the Market Hall </t>
  </si>
  <si>
    <t>CR02</t>
  </si>
  <si>
    <t xml:space="preserve">Utilising previous procurement experience and the APSE Benchmarking Membership an Evaluation of future options for the Market offering will be completed </t>
  </si>
  <si>
    <t>CR03</t>
  </si>
  <si>
    <t>Major Planning Applications Determined Within 13 Weeks</t>
  </si>
  <si>
    <t>Top Quartile as measured against relevant MHCLG figures</t>
  </si>
  <si>
    <t>CR04</t>
  </si>
  <si>
    <t>Minor Planning Applications Determined Within 8 Weeks</t>
  </si>
  <si>
    <t>CR05</t>
  </si>
  <si>
    <t>Other Planning Applications Determined in 8 Weeks</t>
  </si>
  <si>
    <t>CR06</t>
  </si>
  <si>
    <t>Improve Planning Guidance</t>
  </si>
  <si>
    <t>Endorse Development Guidance for Station Street Southern Brewery Site</t>
  </si>
  <si>
    <t>CR07</t>
  </si>
  <si>
    <t>Revise and adopt Housing Choice SPD</t>
  </si>
  <si>
    <t>CR08</t>
  </si>
  <si>
    <t>Raise Design Quality within the Borough</t>
  </si>
  <si>
    <t>Adopt Shopfronts Design Guide SPD</t>
  </si>
  <si>
    <t>CR09</t>
  </si>
  <si>
    <t>Adopt addendum to ESBC Design Guide SPD</t>
  </si>
  <si>
    <t>CR10</t>
  </si>
  <si>
    <t>Brewery Building Conversion Design Guidance SPD</t>
  </si>
  <si>
    <t>CR11</t>
  </si>
  <si>
    <t>Delivering Improvements to the Washlands</t>
  </si>
  <si>
    <t xml:space="preserve">Contribute to the ongoing partnership working relating to the Washlands </t>
  </si>
  <si>
    <t>CR12</t>
  </si>
  <si>
    <t>Improve wayfinding on Worthington Way, High Street  and Washlands area: easy in and out of Burton</t>
  </si>
  <si>
    <t xml:space="preserve">Establish clearer routes in and out of the town </t>
  </si>
  <si>
    <t>CR13</t>
  </si>
  <si>
    <t>Introduce new public realm civic space</t>
  </si>
  <si>
    <t xml:space="preserve">Working with new Street traders forum, introduce a food hall concept into the Market Hall </t>
  </si>
  <si>
    <t>CR14</t>
  </si>
  <si>
    <t>Look to roll out learning from improvements made in Burton to Uttoxeter and other large settlements</t>
  </si>
  <si>
    <t>Consider learnings from regeneration that can be applied elsewhere in the borough with a view to applying for funds from phase 2 of the Future High Street Funds</t>
  </si>
  <si>
    <t>CR15</t>
  </si>
  <si>
    <t>Consider a Business Improvement District (BID) in Burton Town Centre to stimulate private sector investment in the Town Centre</t>
  </si>
  <si>
    <t xml:space="preserve">Seek a BID ‘memorandum of understanding’ with the Burton Chamber of Commerce and Burton Small Business Federation </t>
  </si>
  <si>
    <t>CR16</t>
  </si>
  <si>
    <t>Promote local employment opportunities</t>
  </si>
  <si>
    <t xml:space="preserve">Support the delivery of three job fairs </t>
  </si>
  <si>
    <t>CR17</t>
  </si>
  <si>
    <t xml:space="preserve">Consider business activity and economic performance in East Staffordshire </t>
  </si>
  <si>
    <t xml:space="preserve">Report on local business activity during 2019 </t>
  </si>
  <si>
    <t>CR18</t>
  </si>
  <si>
    <t>Neighbourhood Fund implementation</t>
  </si>
  <si>
    <t xml:space="preserve">7 existing projects and 5 new projects brought to completion </t>
  </si>
  <si>
    <t>CR19</t>
  </si>
  <si>
    <t xml:space="preserve">All Neighbourhood Fund projects to be identified with funding allocated </t>
  </si>
  <si>
    <t>CR20</t>
  </si>
  <si>
    <t xml:space="preserve">Neighbourhood Fund implementation </t>
  </si>
  <si>
    <t xml:space="preserve">Review the Neighbourhood Fund project </t>
  </si>
  <si>
    <t>EHW01</t>
  </si>
  <si>
    <t>Develop a Town Centre planting strategy</t>
  </si>
  <si>
    <t xml:space="preserve">Develop a Borough wide Planting Strategy </t>
  </si>
  <si>
    <t>EHW02</t>
  </si>
  <si>
    <t>In Bloom/Green Flag</t>
  </si>
  <si>
    <t xml:space="preserve">Deliver a minimum of two Golds at the regional “In Bloom awards” and support Winshill In Bloom at the National RHS Awards    </t>
  </si>
  <si>
    <t>EHW03</t>
  </si>
  <si>
    <t>Achieve 2 Green Flag Awards at Bramshall Park and Stapenhill Gardens</t>
  </si>
  <si>
    <t>EHW04</t>
  </si>
  <si>
    <t>Street Cleansing - Litter</t>
  </si>
  <si>
    <t>Maintain Top Quartile Performance</t>
  </si>
  <si>
    <t>EHW05</t>
  </si>
  <si>
    <t>Street Cleansing - Detritus</t>
  </si>
  <si>
    <t>EHW06</t>
  </si>
  <si>
    <t>Street Cleansing - Graffiti</t>
  </si>
  <si>
    <t>EHW07</t>
  </si>
  <si>
    <t>Street Cleansing – Fly-Posting</t>
  </si>
  <si>
    <t>EHW08</t>
  </si>
  <si>
    <t xml:space="preserve">Recycling </t>
  </si>
  <si>
    <t>EHW09</t>
  </si>
  <si>
    <t xml:space="preserve">Waste Reduction </t>
  </si>
  <si>
    <t>EHW10</t>
  </si>
  <si>
    <t>Delivering Better Services to Support Homelessness</t>
  </si>
  <si>
    <t>Average time from appointment to initial decision for homeless applicants of 10 days</t>
  </si>
  <si>
    <t>EHW11</t>
  </si>
  <si>
    <t>Continue to Maximise Utilisation of Self Contained Temporary Accommodation for Homeless Applicants</t>
  </si>
  <si>
    <t>Reduce ‘Key to Key’ Void Turnaround to an average of 6 working days</t>
  </si>
  <si>
    <t>EHW12</t>
  </si>
  <si>
    <t>Review options for continuing outreach services to Rough Sleepers</t>
  </si>
  <si>
    <t xml:space="preserve">Report completed </t>
  </si>
  <si>
    <t>EHW13</t>
  </si>
  <si>
    <t>Launch Campaign to raise awareness of rough sleeping, street living and street begging</t>
  </si>
  <si>
    <t>EHW14</t>
  </si>
  <si>
    <t>Produce a Business Plan to tackle selected empty homes</t>
  </si>
  <si>
    <t>Business Plan Produced</t>
  </si>
  <si>
    <t>EHW15</t>
  </si>
  <si>
    <t>Deliver Focussed Environmental Health Initiatives</t>
  </si>
  <si>
    <t xml:space="preserve">Provide a six monthly report on Regulatory Services activity including initiatives covering licensed gambling premises, Civil Enforcement, Scrap metal compliance etc </t>
  </si>
  <si>
    <t>EHW16</t>
  </si>
  <si>
    <t>EHW17</t>
  </si>
  <si>
    <t>Complete an evaluation of all Licensable Animal Activities and report to DEFRA</t>
  </si>
  <si>
    <t>EHW18</t>
  </si>
  <si>
    <t>Improve active links: easy in and easy out of Burton</t>
  </si>
  <si>
    <t xml:space="preserve">Working with SCC, audit the existing walking and cycling network and propose the upgrade and improvement of the network to ensure Burton is well connected to and from its town centre </t>
  </si>
  <si>
    <t>EHW19</t>
  </si>
  <si>
    <t>Improve active and green links: easy in and easy out of Burton</t>
  </si>
  <si>
    <t xml:space="preserve">Begin scoping works for a bus interchange and active travel hubs in the Burton Place area </t>
  </si>
  <si>
    <t>EHW20</t>
  </si>
  <si>
    <t>Upgrade Burton Railway Station in terms of functionality and aesthetics</t>
  </si>
  <si>
    <t xml:space="preserve">Continue to work with the relevant rail authorities and partners to invest in and improve  the fabric of Burton Railway Station building </t>
  </si>
  <si>
    <t>EHW21</t>
  </si>
  <si>
    <t xml:space="preserve">Work with partners to lobby for the opening of the Burton to Lichfield and Ivanhoe rail links </t>
  </si>
  <si>
    <t>EHW22</t>
  </si>
  <si>
    <t>Achieve optimum working in economic partnership</t>
  </si>
  <si>
    <t xml:space="preserve">Continue to work with strategic tourism partners to facilitate the promotion of tourism </t>
  </si>
  <si>
    <t>EHW23</t>
  </si>
  <si>
    <t xml:space="preserve">Support partners such as the National Forest and Transforming The Trent Valley in delivering environmental enhancement projects, such as the Brook Hollows project </t>
  </si>
  <si>
    <t>Household Waste Recycled and Composted:
Maintain Top Quartile Performance</t>
  </si>
  <si>
    <t>Residual Household Waste Per Household: 
Maintain Top Quartile Performance</t>
  </si>
  <si>
    <t>Portfolio</t>
  </si>
  <si>
    <t>Leader &amp; Finance</t>
  </si>
  <si>
    <t>Cultural Services</t>
  </si>
  <si>
    <t>Environment</t>
  </si>
  <si>
    <t>Housing &amp; Homelessness</t>
  </si>
  <si>
    <t>Planning</t>
  </si>
  <si>
    <t>Regulatory Services</t>
  </si>
  <si>
    <t>Regeneration</t>
  </si>
  <si>
    <t>Service</t>
  </si>
  <si>
    <t>Sal Khan</t>
  </si>
  <si>
    <t>Andy O'Brien</t>
  </si>
  <si>
    <t>Mark Rizk</t>
  </si>
  <si>
    <t>Corporate Prority</t>
  </si>
  <si>
    <t>Community Regeneration</t>
  </si>
  <si>
    <t>Environment and Health &amp; Wellbeing</t>
  </si>
  <si>
    <t>Value for Money Council</t>
  </si>
  <si>
    <t>Qtr</t>
  </si>
  <si>
    <t>Q4</t>
  </si>
  <si>
    <t>Q1</t>
  </si>
  <si>
    <t>Q2</t>
  </si>
  <si>
    <t>Q3</t>
  </si>
  <si>
    <t>Qtrly</t>
  </si>
  <si>
    <r>
      <t>Number Of Missed Bin Collections:</t>
    </r>
    <r>
      <rPr>
        <b/>
        <i/>
        <sz val="12"/>
        <color rgb="FFFF0000"/>
        <rFont val="Arial"/>
        <family val="2"/>
      </rPr>
      <t xml:space="preserve"> 
</t>
    </r>
    <r>
      <rPr>
        <b/>
        <i/>
        <sz val="12"/>
        <color theme="9" tint="-0.249977111117893"/>
        <rFont val="Arial"/>
        <family val="2"/>
      </rPr>
      <t>2 missed bins per 10,000 collections</t>
    </r>
  </si>
  <si>
    <t xml:space="preserve">To be agreed post tender award </t>
  </si>
  <si>
    <t>Team</t>
  </si>
  <si>
    <t>Reporting Officer</t>
  </si>
  <si>
    <t>Finance</t>
  </si>
  <si>
    <t>ICT</t>
  </si>
  <si>
    <t>Corporate &amp; Commercial</t>
  </si>
  <si>
    <t>Chris Ebberley</t>
  </si>
  <si>
    <t>Guy Thornhill</t>
  </si>
  <si>
    <t>Lisa Turner</t>
  </si>
  <si>
    <t>Human Resources</t>
  </si>
  <si>
    <t>Linda McDonald</t>
  </si>
  <si>
    <t>Angela Wakefield</t>
  </si>
  <si>
    <t>James Abbott</t>
  </si>
  <si>
    <t>Leisure Services Contract</t>
  </si>
  <si>
    <t>Assets &amp; Estates</t>
  </si>
  <si>
    <t>Michael Hovers</t>
  </si>
  <si>
    <t>Communities &amp; Open Spaces</t>
  </si>
  <si>
    <t>Paul Farrer</t>
  </si>
  <si>
    <t>Marketing</t>
  </si>
  <si>
    <t>Nathan Gallagher</t>
  </si>
  <si>
    <t>Building Consultancy</t>
  </si>
  <si>
    <t>VFM35</t>
  </si>
  <si>
    <t>Sarah Richardson</t>
  </si>
  <si>
    <t>Revenues, Benefits &amp; Customer Care</t>
  </si>
  <si>
    <t>Anna Miller</t>
  </si>
  <si>
    <t>Licensing</t>
  </si>
  <si>
    <t>Environmental Health</t>
  </si>
  <si>
    <t>Rachel Liddle</t>
  </si>
  <si>
    <t>Enterprise</t>
  </si>
  <si>
    <t>Thomas Deery</t>
  </si>
  <si>
    <t>Markets</t>
  </si>
  <si>
    <t>Housing Options</t>
  </si>
  <si>
    <t>Brett Atkinson</t>
  </si>
  <si>
    <t>Undertake a targeted initiative to identify Unlicensed Houses in Multiple Occupation</t>
  </si>
  <si>
    <t>Electoral Services</t>
  </si>
  <si>
    <t>CP order</t>
  </si>
  <si>
    <t>Paul Nephin</t>
  </si>
  <si>
    <t>Health &amp; Safety</t>
  </si>
  <si>
    <t>Chloe Brown</t>
  </si>
  <si>
    <t>Brewhouse, Arts &amp; Civic Function Suite</t>
  </si>
  <si>
    <t>Margaret Woolley</t>
  </si>
  <si>
    <t>Michael Hovers &amp; Margaret Woolley</t>
  </si>
  <si>
    <t>Communities &amp; Open Spaces, &amp; Licensing</t>
  </si>
  <si>
    <t>Catherine Grimley</t>
  </si>
  <si>
    <t>Target Date</t>
  </si>
  <si>
    <t>End of year forecast as at end of Q1
(NUMERICAL INDICATORS ONLY)</t>
  </si>
  <si>
    <t>Quarter 1 On Track? (R/A/G)</t>
  </si>
  <si>
    <t>Comments / Further action (Q1)
(IF APPLICABLE)</t>
  </si>
  <si>
    <t>Quarter 1 
(April - June 2019)</t>
  </si>
  <si>
    <t>Corporate Plan Ref Number</t>
  </si>
  <si>
    <t>Update not provided</t>
  </si>
  <si>
    <t>Fully Achieved</t>
  </si>
  <si>
    <t>Numerical Outturn Within 5% Tolerance</t>
  </si>
  <si>
    <t>Numerical Outturn Within 10% Tolerance</t>
  </si>
  <si>
    <t>Target Partially Met</t>
  </si>
  <si>
    <t>Off Target</t>
  </si>
  <si>
    <t>Completed Significantly After Target Deadline</t>
  </si>
  <si>
    <t>Completion Date Within Reasonable Tolerance</t>
  </si>
  <si>
    <t>Deferred</t>
  </si>
  <si>
    <t>Deleted</t>
  </si>
  <si>
    <t>On Track to be Achieved</t>
  </si>
  <si>
    <t>In Danger of Falling Behind Target</t>
  </si>
  <si>
    <t>Completed Behind Schedule</t>
  </si>
  <si>
    <t>Update Not Provided</t>
  </si>
  <si>
    <t>Not Yet Due</t>
  </si>
  <si>
    <t>End of year forecast as at end of Q2
(NUMERICAL INDICATORS ONLY)</t>
  </si>
  <si>
    <t>Quarter 2
 On Track? (R/A/G)</t>
  </si>
  <si>
    <t>Comments / Further action (Q2)
(IF APPLICABLE)</t>
  </si>
  <si>
    <t>QUARTER 1: April - June 2019</t>
  </si>
  <si>
    <t>Quarter 2 
(July - September 2019)</t>
  </si>
  <si>
    <t>Quarter 3
(October - December 2019)</t>
  </si>
  <si>
    <t>End of year forecast as at end of Q3
(NUMERICAL INDICATORS ONLY)</t>
  </si>
  <si>
    <t>Quarter 3 
On Track? (R/A/G)</t>
  </si>
  <si>
    <t>Comments / Further action (Q3)
(IF APPLICABLE)</t>
  </si>
  <si>
    <t>QUARTER 4: January - March 2020</t>
  </si>
  <si>
    <t>Quarter 4
(January - March 2020)</t>
  </si>
  <si>
    <t>Comments / Further action (Q4)
(IF APPLICABLE)</t>
  </si>
  <si>
    <t>QUARTER 3: October - December 2019</t>
  </si>
  <si>
    <t>QUARTER 2: July - September 2019</t>
  </si>
  <si>
    <t>Portfolio @ time of CP adoption</t>
  </si>
  <si>
    <t>Regeneration &amp; Planning Policy</t>
  </si>
  <si>
    <t>Neighbourhood Working</t>
  </si>
  <si>
    <t>Sara Botham</t>
  </si>
  <si>
    <t>Regulatory &amp; Community Support</t>
  </si>
  <si>
    <t>Environment &amp; Housing</t>
  </si>
  <si>
    <t>Leader</t>
  </si>
  <si>
    <t>VFM36a</t>
  </si>
  <si>
    <t>VFM36b</t>
  </si>
  <si>
    <t xml:space="preserve">Continue to Maximise Income Through Effective Collection Processes
(Previously BV10) </t>
  </si>
  <si>
    <t xml:space="preserve">Continue to Maximise Income Through Effective Collection Processes
(Previously BV9) </t>
  </si>
  <si>
    <t>Council Tax Collection Rates: 98%</t>
  </si>
  <si>
    <t>NNDR Collection Rates: 99%</t>
  </si>
  <si>
    <t>VFM37a</t>
  </si>
  <si>
    <t>VFM37b</t>
  </si>
  <si>
    <t>VFM37c</t>
  </si>
  <si>
    <t>VFM38a</t>
  </si>
  <si>
    <t>VFM38b</t>
  </si>
  <si>
    <t>99% of CSC and Telephony Team Enquiries Resolved at First Point of Contact</t>
  </si>
  <si>
    <t>Minimum 75% Telephony Team Calls Answered Within 10 Seconds</t>
  </si>
  <si>
    <t>VFM41a</t>
  </si>
  <si>
    <t>VFM41b</t>
  </si>
  <si>
    <t>Working Towards the Reduction of Claimant Error Housing Benefit Overpayments (HBOPs)</t>
  </si>
  <si>
    <t>ALL TARGETS</t>
  </si>
  <si>
    <t>Status</t>
  </si>
  <si>
    <t>Number of measures</t>
  </si>
  <si>
    <t>% of all indicators</t>
  </si>
  <si>
    <t>Total % of all indicators</t>
  </si>
  <si>
    <t>% of due indicators</t>
  </si>
  <si>
    <t>Total % of due indicators</t>
  </si>
  <si>
    <t>Target Fully Achieved</t>
  </si>
  <si>
    <t>Not yet due to be reported</t>
  </si>
  <si>
    <t>Back to index</t>
  </si>
  <si>
    <t>Totals</t>
  </si>
  <si>
    <t>Due to be Reported</t>
  </si>
  <si>
    <t>VALUE FOR MONEY COUNCIL SERVICES</t>
  </si>
  <si>
    <t>PROMOTING LOCAL ECONOMIC GROWTH</t>
  </si>
  <si>
    <t>PROTECTING AND STRENGTHENING COMMUNITIES</t>
  </si>
  <si>
    <t>VALUE FOR MONEY COUNCIL</t>
  </si>
  <si>
    <t>ENVIRONMENT AND HEALTH &amp; WELL BEING</t>
  </si>
  <si>
    <t>COMMUNITY REGENERATION</t>
  </si>
  <si>
    <t>QUARTER ONE (April - June 2019)</t>
  </si>
  <si>
    <t>QUARTER TWO (July - Sept 2019)</t>
  </si>
  <si>
    <t>QUARTER THREE (Oct - Dec 2019)</t>
  </si>
  <si>
    <t>QUARTER FOUR (Jan - Mar 2020)</t>
  </si>
  <si>
    <t>Charts by Corporate Priority</t>
  </si>
  <si>
    <t>Please note that all charts shown below can be amended to be displayed in alternative styles. Please right click on the relevant chart, select "change chart type" and choose your preferred chart option.</t>
  </si>
  <si>
    <t>OVERALL PERFORMANCE</t>
  </si>
  <si>
    <t>Green</t>
  </si>
  <si>
    <t>Amber</t>
  </si>
  <si>
    <t>Red</t>
  </si>
  <si>
    <t>Environment and Health &amp; Well Being</t>
  </si>
  <si>
    <t>LEADER OF THE COUNCIL</t>
  </si>
  <si>
    <t>REGULATORY SERVICES</t>
  </si>
  <si>
    <t>Click here to return to index page</t>
  </si>
  <si>
    <t>Number of Indicators</t>
  </si>
  <si>
    <t>Percentage</t>
  </si>
  <si>
    <t>Overall Performance</t>
  </si>
  <si>
    <t>All due targets</t>
  </si>
  <si>
    <t>Corporate Priority</t>
  </si>
  <si>
    <t>Quarter One (2019/20)</t>
  </si>
  <si>
    <t>Leisure, Culture &amp; Tourism</t>
  </si>
  <si>
    <t>LEADER</t>
  </si>
  <si>
    <t>ENVIRONMENT &amp; HOUSING</t>
  </si>
  <si>
    <t>LEISURE, CULTURE &amp; TOURISM</t>
  </si>
  <si>
    <t>REGENERATION &amp; PLANNING POLICY</t>
  </si>
  <si>
    <t>REGULATORY &amp; COMMUNITY SUPPORT</t>
  </si>
  <si>
    <t>Charts by Portfolio</t>
  </si>
  <si>
    <t>CP Ref</t>
  </si>
  <si>
    <t>Quarter 1 On track? (R/A/G)</t>
  </si>
  <si>
    <t>Direction of Travel From Q1 to Q2</t>
  </si>
  <si>
    <t>Quarter 2 On track? (R/A/G)</t>
  </si>
  <si>
    <t>Direction of Travel From Q2 to Q3</t>
  </si>
  <si>
    <t>Quarter 3 On track? (R/A/G)</t>
  </si>
  <si>
    <t>Direction of Travel From Q3 to Q4</t>
  </si>
  <si>
    <t>Quarter 4 Achieved? (R/A/G)</t>
  </si>
  <si>
    <t>n/a</t>
  </si>
  <si>
    <t>Ü</t>
  </si>
  <si>
    <t>è</t>
  </si>
  <si>
    <t>Ý</t>
  </si>
  <si>
    <t>Þ</t>
  </si>
  <si>
    <t>ê</t>
  </si>
  <si>
    <t>é</t>
  </si>
  <si>
    <t>Corporate Plan 2019/20 - Performance Monitoring Spreadsheet</t>
  </si>
  <si>
    <t>1. All Data</t>
  </si>
  <si>
    <t>Custom Pivot Table</t>
  </si>
  <si>
    <t>2a. % By Priority</t>
  </si>
  <si>
    <t>3a. % by Portfolio</t>
  </si>
  <si>
    <t>2b. Charts by Priority</t>
  </si>
  <si>
    <t>3b. Charts by Portfolio</t>
  </si>
  <si>
    <t>4. Status Tracking</t>
  </si>
  <si>
    <t>Quarter 1 Summary Table</t>
  </si>
  <si>
    <t>Summary Tables</t>
  </si>
  <si>
    <t>Quarter 2 Summary Table</t>
  </si>
  <si>
    <t>Quarter 3 Summary Table</t>
  </si>
  <si>
    <t>Quarter 4 Summary Table</t>
  </si>
  <si>
    <t>Breakdown of peformance by Corporate Plan priorty</t>
  </si>
  <si>
    <t>Breakdown of performance by Deputy Leader Portfolio</t>
  </si>
  <si>
    <t xml:space="preserve">East Staffordshire Borough Council </t>
  </si>
  <si>
    <t>Grand Total</t>
  </si>
  <si>
    <r>
      <rPr>
        <b/>
        <sz val="12"/>
        <rFont val="Arial"/>
        <family val="2"/>
      </rPr>
      <t xml:space="preserve">Short Term Sickness Days Average: </t>
    </r>
    <r>
      <rPr>
        <b/>
        <i/>
        <sz val="12"/>
        <color theme="9" tint="-0.24994659260841701"/>
        <rFont val="Arial"/>
        <family val="2"/>
      </rPr>
      <t xml:space="preserve">
</t>
    </r>
    <r>
      <rPr>
        <b/>
        <sz val="12"/>
        <rFont val="Arial"/>
        <family val="2"/>
      </rPr>
      <t>2.75 days</t>
    </r>
  </si>
  <si>
    <r>
      <rPr>
        <b/>
        <sz val="12"/>
        <rFont val="Arial"/>
        <family val="2"/>
      </rPr>
      <t>Average Time To Pay Creditors:</t>
    </r>
    <r>
      <rPr>
        <b/>
        <i/>
        <sz val="12"/>
        <color theme="9" tint="-0.24994659260841701"/>
        <rFont val="Arial"/>
        <family val="2"/>
      </rPr>
      <t xml:space="preserve">
</t>
    </r>
    <r>
      <rPr>
        <b/>
        <sz val="12"/>
        <rFont val="Arial"/>
        <family val="2"/>
      </rPr>
      <t>12 days</t>
    </r>
  </si>
  <si>
    <t>5 days</t>
  </si>
  <si>
    <t>80% of HBOPs Overpayments Recovered During the Year</t>
  </si>
  <si>
    <t>85% of HBOPS Processed and on Payment Arrangement</t>
  </si>
  <si>
    <t>Former Years Arrears for Council Tax; £1,900,000 (net)</t>
  </si>
  <si>
    <t>Former Years Arrears for NNDR; 
£500,000 (net)</t>
  </si>
  <si>
    <t>Current Years Arrears for Sundry debts; 
£40,000 (older than 90 days)</t>
  </si>
  <si>
    <t>Year to date
(April - Sept 2019)
(NUMERICAL INDICATORS ONLY)</t>
  </si>
  <si>
    <t>Year to date
(April - Dec 2019)
(NUMERICAL INDICATORS ONLY)</t>
  </si>
  <si>
    <t>Cumulative Annual Outturn 
(NUMERICAL INDICATORS ONLY)</t>
  </si>
  <si>
    <t>End of Year Achieved?
(R/A/G)</t>
  </si>
  <si>
    <t>Count of Quarter 1 On Track? (R/A/G)</t>
  </si>
  <si>
    <t>CMT 16 July 2019</t>
  </si>
  <si>
    <t>Licensing Committee 6 August 2019</t>
  </si>
  <si>
    <t>Establishing the scope of the review. First report to be provided in October.</t>
  </si>
  <si>
    <t>EDR approved in June-19 establishing a programme for working with Highways England.</t>
  </si>
  <si>
    <t>Formal responses submitted to Defra in May-19 for consistency in waste collections, deposit return scheme and end producer responsibility.</t>
  </si>
  <si>
    <t xml:space="preserve">The quarterly contract performance report was also presented to the Leisure Services Partmership Board on 1st July 2019. </t>
  </si>
  <si>
    <t xml:space="preserve">Initial scoping meeting held with Sport Across Staffordshire and Stoke on Trent (SASSOT) in June 2019 to commence this review. </t>
  </si>
  <si>
    <t xml:space="preserve">Detailed report on the performance of the Leisure Services contractor (Everyone Active) covering the first contract quarter was presented to CMT, LDL, LAG, LOAG, IAAG and AVFM Scrutiny Committee during May / June 2019 in line with the target. </t>
  </si>
  <si>
    <t xml:space="preserve">To commence in Quarter 2. </t>
  </si>
  <si>
    <t>There has not yet been an announcement from Government on the outcome of the Council's FHSF bid. Members have been updated on the latest available information.</t>
  </si>
  <si>
    <t>Members will be updated on progress in due course, as and when information is made available</t>
  </si>
  <si>
    <t>The Council continues to engage both Burton Rugby Club and Molson Coors regarding the development of their respective sites and the potential for collaborative working.</t>
  </si>
  <si>
    <t>Existing wayfinding arrangements are currently being reviewed.</t>
  </si>
  <si>
    <t>A jobs fair was delivered in June 2019.</t>
  </si>
  <si>
    <t>3 or 4</t>
  </si>
  <si>
    <t>The next jobs fair is planned for 10th September 2019, however there may be an interim event to address a more pressing employment issue in Burton.</t>
  </si>
  <si>
    <t>The survey work will take place over the Summer and likely complete in October/November 2019.</t>
  </si>
  <si>
    <t>Initial audit work is underway, looking at the existing walking and cycling network in Burton town centre and the Washlands.</t>
  </si>
  <si>
    <t>Intitial discussions with Staffordshire County Council have taken place, looking at understanding the scope of technical reports that will be required.</t>
  </si>
  <si>
    <t>The Council continues to work with a number of partners towards supporting the improvement of the Burton Railway Station building.</t>
  </si>
  <si>
    <t>The Council continues to work with strategic tourism partners on enhancing local regeneration projects such as the Washlands and Brook Hollows.</t>
  </si>
  <si>
    <t>Simon Humble</t>
  </si>
  <si>
    <t>This report will now be taken to the Full Council meeting scheduled to take place in September 2019.</t>
  </si>
  <si>
    <t>Ongoing adjustments made in line with emerging threats and recommendations, still no clarity as to the future of PSN</t>
  </si>
  <si>
    <t>Selected solution planned to be rolled out at next hardware renewal</t>
  </si>
  <si>
    <t>Research has commenced into the varying forms of technology now being employed on car parks. A long list of options are being presented to the Deputy Leader on July 9th with a view to creating a preferrential short list.</t>
  </si>
  <si>
    <t>Judging took place in May. Results are expected to be announced in July and September</t>
  </si>
  <si>
    <t>Officers remain engaged with strategic partners and  are working with the Deputy Leader to agree a pathway for promoting tourism</t>
  </si>
  <si>
    <t>2019/20 marketing plans have been produced for services.</t>
  </si>
  <si>
    <t>Quarterly performance reports will be circulated to members.</t>
  </si>
  <si>
    <t>In quarter 2 we will attend and organise a number of summer holiday outreach events.</t>
  </si>
  <si>
    <t>Daniel Arnold</t>
  </si>
  <si>
    <t>Target is annual</t>
  </si>
  <si>
    <t>Figures are net of credits, amounts on arrangement and identified write offs</t>
  </si>
  <si>
    <t>4.36 days</t>
  </si>
  <si>
    <t>Modelling currently being undertaken before report is sent to CMT.</t>
  </si>
  <si>
    <t>DWP are undertaking a test of Managed Migration in the North East of England over the Summer/Autumn and we await details of that testing.</t>
  </si>
  <si>
    <t>2 existing projects brought to completion and 2 new projects brought to completion</t>
  </si>
  <si>
    <t>Surveys run April - July.  These results due in Q2</t>
  </si>
  <si>
    <t>50.6% estimated as not all tonnage data received</t>
  </si>
  <si>
    <t>117.16kg - estimated as not all tonnage data received</t>
  </si>
  <si>
    <t>Information not yet available.</t>
  </si>
  <si>
    <t>Draft accounts published by statutory deadline and external audit largely complete.</t>
  </si>
  <si>
    <t>Monitoring updates on the national funding system and proposals.</t>
  </si>
  <si>
    <t>Improvements to lone working arrangements implemented.  Lone working compliance has been successful.</t>
  </si>
  <si>
    <t>2.7 per 10,000</t>
  </si>
  <si>
    <t>2 per 10,000</t>
  </si>
  <si>
    <t>Project Initiation Document complete and initial research undertaken; including meetings with FMU and benchmarking with other Arts Services/Venues in other local authorities.</t>
  </si>
  <si>
    <t>6 days</t>
  </si>
  <si>
    <t>2 days</t>
  </si>
  <si>
    <t xml:space="preserve">A report reviewing the options for continuing the Rough Sleepers Outreach Service is on the agenda for Cabinet on 15 July 2019. </t>
  </si>
  <si>
    <t>A Business Plan was produced, and a decision was made by EDR no 1010/19 dated 11 April 2019 to appoint Grafton (UK) Ltd to deliver an empty homes service on behalf of the Council.</t>
  </si>
  <si>
    <t xml:space="preserve">The campaign was launched by the forming of 'Burton &amp; East Staffordshire Homelessness Partnership' on 19 June 2019. </t>
  </si>
  <si>
    <t>This partnership with the third sector homelessness service providers will be an effective means of raising awareness.</t>
  </si>
  <si>
    <t xml:space="preserve">58 Initial Decisions were taken this quarter with the majority of these decisions having been made the same day. </t>
  </si>
  <si>
    <t>It is noticable that there were fewer contentious decisions than normal in Q1, and therefore the end of year forecast needs to take account of this.</t>
  </si>
  <si>
    <t>The contract mobilised on 1 May 2019 for a 5 year period.</t>
  </si>
  <si>
    <t>A diverse number  of events have been held in quarter 1 with more scheduled across the year.</t>
  </si>
  <si>
    <t>Research has commenced on best practice and trends around market halls and this will continue in quarters 2 and 3 in preparation for a final report</t>
  </si>
  <si>
    <t>Scoping exercise started for future expansion</t>
  </si>
  <si>
    <t>Ongoing monthly reviews undertaken and improvements made to increase service delivery</t>
  </si>
  <si>
    <t>Animal Licensing has been completed for all renewals. Performing animals are currently being reviewed and will feed in to the annual return to DEFRA</t>
  </si>
  <si>
    <t>Dynamics to be updated for reporting</t>
  </si>
  <si>
    <t xml:space="preserve">Application for and execution of a warrant in an unlicensed HMO. Enforcement action currently being taken. </t>
  </si>
  <si>
    <t>Update to be provided to DL on selective licensing criteria</t>
  </si>
  <si>
    <t>Project initiation meeting took place in July</t>
  </si>
  <si>
    <t>Preliminary work undertaken and suitable framework agreement identified.</t>
  </si>
  <si>
    <t>New microphones were purchased and installed by June 2019. The June Council meeting was recorded using the new equipment. Meetings throughout July will be recorded using the new equipment to test the recording software. Meetings held in August onwards will be added to the Website.</t>
  </si>
  <si>
    <t>Borough wide and several Parish Elections were successfully held in May 2019. This was swiftly followed by the European Parliamentary Elections.</t>
  </si>
  <si>
    <t>Contract specification is currently being reviewed and is building upon operational learning from the last decade to form and shape a potential new contract specification.</t>
  </si>
  <si>
    <t>A consultant has been commissioned and has taken some exploratory soil samples and provided an indicative layout for the proposed expansion. A meeting is scheduled in Q2 to look at potential costs.</t>
  </si>
  <si>
    <t xml:space="preserve">EON has been commissioned to produce a lighting study for each of the Council ran car parks and Stapenhill Gardens </t>
  </si>
  <si>
    <t>Report completed and discussed at H&amp;S briefing with CEO. 09/07/2019</t>
  </si>
  <si>
    <t>In Quarter 1 the Brewhouse delivered Burton Children's Festival events, with support and sponsorship from Coopers Square Shopping Centre.</t>
  </si>
  <si>
    <t>In Quarter 1 we attended the Burton Jobs Fair to promote the Market Hall's 'Be Your Own Boss' campaign, highlighting self employment opportunities.</t>
  </si>
  <si>
    <t xml:space="preserve">Respond to Government Policy Announcements </t>
  </si>
  <si>
    <t>Performance aided by offsite remote processing assistance funded by DWP.</t>
  </si>
  <si>
    <t>Main review will be undertaken during Q3</t>
  </si>
  <si>
    <t>Completed and signed EDR June 2019</t>
  </si>
  <si>
    <t>Completed</t>
  </si>
  <si>
    <t>Policy reviewed awaiting revised CIZ from Police and updated appendix from TS</t>
  </si>
  <si>
    <t>Awaiting document from police analyst</t>
  </si>
  <si>
    <t>Parish Councils have been contacted and the existing PSPO have been confirmed. Notices are to be erected in Q2 regarding consultation on any additions or amendments</t>
  </si>
  <si>
    <t>Consider the outcome of the Council’s expression of interest to the Future High Street Fund</t>
  </si>
  <si>
    <t>Members have been updated on the latest position of the national LEP review, which has not yet issued its findings. There is currently no known impact on Washlands LEP monies.</t>
  </si>
  <si>
    <t>A procurement exercise is currently underway to appoint a consultant who will conduct a quantitative survey of businesses in East Staffordshire. This will provide information for the report.</t>
  </si>
  <si>
    <t>Will start end of Q3</t>
  </si>
  <si>
    <t xml:space="preserve">Site visits and potential costs relating to a potential planting scheme have taken place. Draft report with images and costs to be presented to the Deputy Leader in Qtr2 </t>
  </si>
  <si>
    <t>Judging taking place in July with results expected in September</t>
  </si>
  <si>
    <t>Pull together report detailing the initiatives that have been undertaken so far.</t>
  </si>
  <si>
    <t>Initiatives are arranged, report to be pulled together</t>
  </si>
  <si>
    <t>Further large scale intitiative to begin in August 2019</t>
  </si>
  <si>
    <t>11 applications all within time - 100%</t>
  </si>
  <si>
    <t>74 applications, 73 within time - 99%</t>
  </si>
  <si>
    <t>135 applications, 133 within time - 99%</t>
  </si>
  <si>
    <t xml:space="preserve">Progress to be reviewed in Q2, funding panel meetings commenced end of May 2019 </t>
  </si>
  <si>
    <t xml:space="preserve">The first member briefing is programmed for September – there is also potential for a member briefing in August on HS2. </t>
  </si>
  <si>
    <t>Monitoring to support this report is underway</t>
  </si>
  <si>
    <t>Consultation on a new validations website will be launched in August</t>
  </si>
  <si>
    <t>Report drafted</t>
  </si>
  <si>
    <t>Work underway</t>
  </si>
  <si>
    <t>Out for consultation</t>
  </si>
  <si>
    <t>There is ingoing work on this project</t>
  </si>
  <si>
    <t>Early work on this report is underway</t>
  </si>
  <si>
    <t>Work underway to 'go live' during July.</t>
  </si>
  <si>
    <t>The Quarter 1 Outturn report forecasts a small underspend at this very early stage of the year.  It does however highlight risks associated with the capital financing budget.</t>
  </si>
  <si>
    <t>0.69 days</t>
  </si>
  <si>
    <t xml:space="preserve">The report relating to this target was ready to be presented at the Full Council meeting in June 2019.
However, as the Conservative Group membership has changed and there is a new Cabinet, a decision has been made to delay the report going forward for the time being, to allow the new Members to consider the financial implications of the project. </t>
  </si>
  <si>
    <t xml:space="preserve">Q1 figure is slightly higher than annual target. Increased levels of staff absences have led to a greater use of agency staff with less familiarisation of the collection rounds. </t>
  </si>
  <si>
    <t>Work is progressing to finalise a MoU.</t>
  </si>
  <si>
    <t>Staffs CC signed contracts with the confirmed suppliers in June 2019. SSCM &amp; RTL will agree timetable of reviews during July 2019.</t>
  </si>
  <si>
    <t>See proposed target in main body of the report.</t>
  </si>
  <si>
    <t xml:space="preserve">The current average of 12 days is behind target, however there is confidence the target can be met across the 12 months. </t>
  </si>
  <si>
    <t>There have been anomalies in Q1 which are unlikely to be repeated, and the overall process has been sharpened to drive significant improvements in Q2. One property has been removed from the figures  as it was in need of serious maintenance, (VERY) deep cleaning, redecorating etc as the property was soiled and in a squalid state due to the occupant’s long term hoarding behaviours.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</si>
</sst>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8" formatCode="&quot;£&quot;#,##0.00;[Red]\-&quot;£&quot;#,##0.00"/>
    <numFmt numFmtId="164" formatCode="mmm\ yyyy"/>
  </numFmts>
  <fonts count="62">
    <font>
      <sz val="11"/>
      <color theme="1"/>
      <name val="Calibri"/>
      <family val="2"/>
      <scheme val="minor"/>
    </font>
    <font>
      <sz val="11"/>
      <color theme="0"/>
      <name val="Calibri"/>
      <family val="2"/>
      <scheme val="minor"/>
    </font>
    <font>
      <b/>
      <sz val="12"/>
      <color theme="1"/>
      <name val="Arial"/>
      <family val="2"/>
    </font>
    <font>
      <b/>
      <sz val="12"/>
      <color rgb="FF000000"/>
      <name val="Arial"/>
      <family val="2"/>
    </font>
    <font>
      <b/>
      <i/>
      <sz val="12"/>
      <color rgb="FFFF0000"/>
      <name val="Arial"/>
      <family val="2"/>
    </font>
    <font>
      <b/>
      <sz val="12"/>
      <color theme="0"/>
      <name val="Arial"/>
      <family val="2"/>
    </font>
    <font>
      <b/>
      <sz val="18"/>
      <color theme="1"/>
      <name val="Calibri Light"/>
      <family val="2"/>
    </font>
    <font>
      <b/>
      <sz val="12"/>
      <name val="Arial"/>
      <family val="2"/>
    </font>
    <font>
      <sz val="12"/>
      <color theme="1"/>
      <name val="Calibri"/>
      <family val="2"/>
      <scheme val="minor"/>
    </font>
    <font>
      <b/>
      <i/>
      <sz val="12"/>
      <color theme="9" tint="-0.24994659260841701"/>
      <name val="Arial"/>
      <family val="2"/>
    </font>
    <font>
      <b/>
      <i/>
      <sz val="12"/>
      <color theme="9" tint="-0.249977111117893"/>
      <name val="Arial"/>
      <family val="2"/>
    </font>
    <font>
      <sz val="9"/>
      <color indexed="81"/>
      <name val="Tahoma"/>
      <family val="2"/>
    </font>
    <font>
      <sz val="11"/>
      <name val="Calibri"/>
      <family val="2"/>
      <scheme val="minor"/>
    </font>
    <font>
      <sz val="12"/>
      <name val="Arial"/>
      <family val="2"/>
    </font>
    <font>
      <sz val="12"/>
      <color rgb="FF000000"/>
      <name val="Arial"/>
      <family val="2"/>
    </font>
    <font>
      <sz val="12"/>
      <color theme="1"/>
      <name val="Arial"/>
      <family val="2"/>
    </font>
    <font>
      <i/>
      <sz val="12"/>
      <color rgb="FFFF0000"/>
      <name val="Arial"/>
      <family val="2"/>
    </font>
    <font>
      <b/>
      <sz val="16"/>
      <color theme="0"/>
      <name val="Arial"/>
      <family val="2"/>
    </font>
    <font>
      <sz val="11"/>
      <color theme="0"/>
      <name val="Arial"/>
      <family val="2"/>
    </font>
    <font>
      <sz val="11"/>
      <name val="Arial"/>
      <family val="2"/>
    </font>
    <font>
      <sz val="11"/>
      <color theme="1"/>
      <name val="Arial"/>
      <family val="2"/>
    </font>
    <font>
      <b/>
      <sz val="11"/>
      <color theme="1"/>
      <name val="Arial"/>
      <family val="2"/>
    </font>
    <font>
      <b/>
      <sz val="14"/>
      <color theme="1"/>
      <name val="Arial"/>
      <family val="2"/>
    </font>
    <font>
      <b/>
      <sz val="14"/>
      <color theme="0"/>
      <name val="Arial"/>
      <family val="2"/>
    </font>
    <font>
      <u/>
      <sz val="11"/>
      <color theme="10"/>
      <name val="Calibri"/>
      <family val="2"/>
    </font>
    <font>
      <b/>
      <i/>
      <sz val="12"/>
      <color theme="1"/>
      <name val="Arial"/>
      <family val="2"/>
    </font>
    <font>
      <b/>
      <sz val="9"/>
      <color indexed="81"/>
      <name val="Tahoma"/>
      <family val="2"/>
    </font>
    <font>
      <b/>
      <u/>
      <sz val="28"/>
      <color theme="0"/>
      <name val="Arial"/>
      <family val="2"/>
    </font>
    <font>
      <b/>
      <sz val="18"/>
      <name val="Arial"/>
      <family val="2"/>
    </font>
    <font>
      <u/>
      <sz val="11"/>
      <color theme="0"/>
      <name val="Calibri"/>
      <family val="2"/>
    </font>
    <font>
      <b/>
      <sz val="11"/>
      <color theme="0"/>
      <name val="Arial"/>
      <family val="2"/>
    </font>
    <font>
      <b/>
      <i/>
      <sz val="11"/>
      <color theme="0"/>
      <name val="Arial"/>
      <family val="2"/>
    </font>
    <font>
      <b/>
      <u/>
      <sz val="22"/>
      <name val="Arial"/>
      <family val="2"/>
    </font>
    <font>
      <b/>
      <u/>
      <sz val="11"/>
      <name val="Arial"/>
      <family val="2"/>
    </font>
    <font>
      <b/>
      <sz val="11"/>
      <name val="Arial"/>
      <family val="2"/>
    </font>
    <font>
      <b/>
      <i/>
      <sz val="11"/>
      <name val="Arial"/>
      <family val="2"/>
    </font>
    <font>
      <u/>
      <sz val="14"/>
      <color theme="10"/>
      <name val="Arial"/>
      <family val="2"/>
    </font>
    <font>
      <b/>
      <sz val="20"/>
      <color rgb="FFFFFFFF"/>
      <name val="Arial"/>
      <family val="2"/>
    </font>
    <font>
      <b/>
      <sz val="20"/>
      <color theme="1"/>
      <name val="Arial"/>
      <family val="2"/>
    </font>
    <font>
      <b/>
      <sz val="16"/>
      <name val="Arial"/>
      <family val="2"/>
    </font>
    <font>
      <b/>
      <sz val="14"/>
      <name val="Arial"/>
      <family val="2"/>
    </font>
    <font>
      <sz val="16"/>
      <name val="Arial"/>
      <family val="2"/>
    </font>
    <font>
      <b/>
      <u/>
      <sz val="28"/>
      <name val="Arial"/>
      <family val="2"/>
    </font>
    <font>
      <b/>
      <sz val="11"/>
      <color theme="1"/>
      <name val="Calibri"/>
      <family val="2"/>
      <scheme val="minor"/>
    </font>
    <font>
      <b/>
      <u/>
      <sz val="14"/>
      <color rgb="FF0066FF"/>
      <name val="Calibri"/>
      <family val="2"/>
    </font>
    <font>
      <sz val="11"/>
      <color rgb="FF0066FF"/>
      <name val="Calibri"/>
      <family val="2"/>
      <scheme val="minor"/>
    </font>
    <font>
      <b/>
      <shadow/>
      <sz val="16"/>
      <color rgb="FFFFFFFF"/>
      <name val="Arial"/>
      <family val="2"/>
    </font>
    <font>
      <sz val="10"/>
      <name val="Arial"/>
      <family val="2"/>
    </font>
    <font>
      <sz val="16"/>
      <color theme="1"/>
      <name val="Calibri"/>
      <family val="2"/>
      <scheme val="minor"/>
    </font>
    <font>
      <b/>
      <sz val="18"/>
      <color rgb="FF000000"/>
      <name val="Arial"/>
      <family val="2"/>
    </font>
    <font>
      <b/>
      <sz val="48"/>
      <color rgb="FF000000"/>
      <name val="Arial"/>
      <family val="2"/>
    </font>
    <font>
      <sz val="72"/>
      <name val="Wingdings"/>
      <charset val="2"/>
    </font>
    <font>
      <b/>
      <sz val="48"/>
      <color rgb="FF000000"/>
      <name val="ZapfDingbats"/>
      <family val="5"/>
      <charset val="2"/>
    </font>
    <font>
      <sz val="11"/>
      <color theme="1"/>
      <name val="Wingdings"/>
      <charset val="2"/>
    </font>
    <font>
      <sz val="72"/>
      <color theme="1"/>
      <name val="Wingdings"/>
      <charset val="2"/>
    </font>
    <font>
      <b/>
      <sz val="48"/>
      <name val="Arial"/>
      <family val="2"/>
    </font>
    <font>
      <sz val="14"/>
      <name val="Wingdings"/>
      <charset val="2"/>
    </font>
    <font>
      <sz val="14"/>
      <color theme="1"/>
      <name val="Calibri"/>
      <family val="2"/>
      <scheme val="minor"/>
    </font>
    <font>
      <b/>
      <sz val="18"/>
      <color theme="0"/>
      <name val="Arial"/>
      <family val="2"/>
    </font>
    <font>
      <b/>
      <sz val="16"/>
      <color rgb="FF000000"/>
      <name val="Arial"/>
      <family val="2"/>
    </font>
    <font>
      <b/>
      <sz val="16"/>
      <color theme="1"/>
      <name val="Arial"/>
      <family val="2"/>
    </font>
    <font>
      <b/>
      <u/>
      <sz val="11"/>
      <color theme="1"/>
      <name val="Calibri"/>
      <family val="2"/>
      <scheme val="minor"/>
    </font>
  </fonts>
  <fills count="23">
    <fill>
      <patternFill patternType="none"/>
    </fill>
    <fill>
      <patternFill patternType="gray125"/>
    </fill>
    <fill>
      <patternFill patternType="solid">
        <fgColor theme="3"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6" tint="-0.499984740745262"/>
        <bgColor indexed="64"/>
      </patternFill>
    </fill>
    <fill>
      <patternFill patternType="solid">
        <fgColor theme="2" tint="-0.249977111117893"/>
        <bgColor indexed="64"/>
      </patternFill>
    </fill>
    <fill>
      <patternFill patternType="solid">
        <fgColor rgb="FF002060"/>
        <bgColor indexed="64"/>
      </patternFill>
    </fill>
    <fill>
      <patternFill patternType="solid">
        <fgColor theme="0"/>
        <bgColor indexed="64"/>
      </patternFill>
    </fill>
    <fill>
      <patternFill patternType="solid">
        <fgColor theme="9" tint="-0.499984740745262"/>
        <bgColor indexed="64"/>
      </patternFill>
    </fill>
    <fill>
      <patternFill patternType="solid">
        <fgColor theme="0" tint="-0.14999847407452621"/>
        <bgColor indexed="64"/>
      </patternFill>
    </fill>
    <fill>
      <patternFill patternType="solid">
        <fgColor rgb="FFFFC000"/>
        <bgColor indexed="64"/>
      </patternFill>
    </fill>
    <fill>
      <patternFill patternType="solid">
        <fgColor rgb="FFCC0000"/>
        <bgColor indexed="64"/>
      </patternFill>
    </fill>
    <fill>
      <patternFill patternType="solid">
        <fgColor rgb="FF339933"/>
        <bgColor indexed="64"/>
      </patternFill>
    </fill>
    <fill>
      <patternFill patternType="solid">
        <fgColor theme="7"/>
        <bgColor indexed="64"/>
      </patternFill>
    </fill>
    <fill>
      <patternFill patternType="solid">
        <fgColor theme="0" tint="-0.499984740745262"/>
        <bgColor indexed="64"/>
      </patternFill>
    </fill>
    <fill>
      <patternFill patternType="solid">
        <fgColor theme="3" tint="0.59999389629810485"/>
        <bgColor indexed="64"/>
      </patternFill>
    </fill>
    <fill>
      <patternFill patternType="solid">
        <fgColor rgb="FF00863D"/>
        <bgColor indexed="64"/>
      </patternFill>
    </fill>
    <fill>
      <patternFill patternType="solid">
        <fgColor rgb="FF009900"/>
        <bgColor indexed="64"/>
      </patternFill>
    </fill>
    <fill>
      <patternFill patternType="solid">
        <fgColor theme="9" tint="0.59999389629810485"/>
        <bgColor indexed="64"/>
      </patternFill>
    </fill>
    <fill>
      <patternFill patternType="solid">
        <fgColor rgb="FFD9FFD9"/>
        <bgColor indexed="64"/>
      </patternFill>
    </fill>
    <fill>
      <patternFill patternType="solid">
        <fgColor rgb="FFEFEFFF"/>
        <bgColor indexed="64"/>
      </patternFill>
    </fill>
    <fill>
      <patternFill patternType="solid">
        <fgColor theme="0" tint="-4.9989318521683403E-2"/>
        <bgColor indexed="64"/>
      </patternFill>
    </fill>
  </fills>
  <borders count="62">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theme="6"/>
      </left>
      <right style="thin">
        <color theme="6"/>
      </right>
      <top style="thin">
        <color theme="6"/>
      </top>
      <bottom style="thin">
        <color theme="6"/>
      </bottom>
      <diagonal/>
    </border>
    <border>
      <left style="thin">
        <color theme="6"/>
      </left>
      <right style="thin">
        <color theme="6"/>
      </right>
      <top style="thin">
        <color theme="6"/>
      </top>
      <bottom style="thin">
        <color indexed="64"/>
      </bottom>
      <diagonal/>
    </border>
    <border>
      <left style="thin">
        <color theme="6"/>
      </left>
      <right style="thin">
        <color theme="6"/>
      </right>
      <top style="thin">
        <color indexed="64"/>
      </top>
      <bottom style="thin">
        <color indexed="64"/>
      </bottom>
      <diagonal/>
    </border>
    <border>
      <left style="thin">
        <color theme="6"/>
      </left>
      <right style="thin">
        <color theme="6"/>
      </right>
      <top style="thin">
        <color indexed="64"/>
      </top>
      <bottom style="thin">
        <color theme="6"/>
      </bottom>
      <diagonal/>
    </border>
    <border>
      <left/>
      <right style="thin">
        <color indexed="64"/>
      </right>
      <top style="thin">
        <color indexed="64"/>
      </top>
      <bottom/>
      <diagonal/>
    </border>
    <border>
      <left style="thin">
        <color indexed="64"/>
      </left>
      <right/>
      <top style="thin">
        <color indexed="64"/>
      </top>
      <bottom/>
      <diagonal/>
    </border>
    <border>
      <left style="thin">
        <color theme="6"/>
      </left>
      <right style="thin">
        <color theme="6"/>
      </right>
      <top style="thin">
        <color theme="6"/>
      </top>
      <bottom/>
      <diagonal/>
    </border>
    <border>
      <left style="thin">
        <color theme="6"/>
      </left>
      <right/>
      <top style="thin">
        <color theme="6"/>
      </top>
      <bottom style="thin">
        <color theme="6"/>
      </bottom>
      <diagonal/>
    </border>
    <border>
      <left/>
      <right style="thin">
        <color theme="6"/>
      </right>
      <top style="thin">
        <color theme="6"/>
      </top>
      <bottom style="thin">
        <color theme="6"/>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rgb="FFFFFFFF"/>
      </left>
      <right style="thick">
        <color rgb="FF00863D"/>
      </right>
      <top style="thick">
        <color rgb="FFFFFFFF"/>
      </top>
      <bottom/>
      <diagonal/>
    </border>
    <border>
      <left style="thick">
        <color rgb="FF00863D"/>
      </left>
      <right/>
      <top style="thick">
        <color rgb="FF00863D"/>
      </top>
      <bottom style="thick">
        <color rgb="FF00863D"/>
      </bottom>
      <diagonal/>
    </border>
    <border>
      <left/>
      <right style="thick">
        <color rgb="FF00863D"/>
      </right>
      <top style="thick">
        <color rgb="FF00863D"/>
      </top>
      <bottom style="thick">
        <color rgb="FF00863D"/>
      </bottom>
      <diagonal/>
    </border>
    <border>
      <left style="thick">
        <color rgb="FF00863D"/>
      </left>
      <right/>
      <top style="thick">
        <color rgb="FFFFC000"/>
      </top>
      <bottom style="thick">
        <color rgb="FFFFC000"/>
      </bottom>
      <diagonal/>
    </border>
    <border>
      <left/>
      <right/>
      <top style="thick">
        <color rgb="FFFFC000"/>
      </top>
      <bottom style="thick">
        <color rgb="FFFFC000"/>
      </bottom>
      <diagonal/>
    </border>
    <border>
      <left style="thick">
        <color rgb="FFFFFFFF"/>
      </left>
      <right style="thick">
        <color rgb="FF00863D"/>
      </right>
      <top/>
      <bottom style="thick">
        <color rgb="FFFFFFFF"/>
      </bottom>
      <diagonal/>
    </border>
    <border>
      <left style="thick">
        <color rgb="FF00863D"/>
      </left>
      <right style="thick">
        <color rgb="FF00863D"/>
      </right>
      <top style="thick">
        <color rgb="FF00863D"/>
      </top>
      <bottom style="thick">
        <color rgb="FF00863D"/>
      </bottom>
      <diagonal/>
    </border>
    <border>
      <left/>
      <right style="thick">
        <color rgb="FFFFC000"/>
      </right>
      <top style="thick">
        <color rgb="FFFFC000"/>
      </top>
      <bottom style="thick">
        <color rgb="FFFFC000"/>
      </bottom>
      <diagonal/>
    </border>
    <border>
      <left style="thick">
        <color rgb="FFFFC000"/>
      </left>
      <right/>
      <top style="thick">
        <color rgb="FFFFC000"/>
      </top>
      <bottom style="thick">
        <color rgb="FFFFC000"/>
      </bottom>
      <diagonal/>
    </border>
    <border>
      <left style="thick">
        <color rgb="FFFFFFFF"/>
      </left>
      <right/>
      <top/>
      <bottom/>
      <diagonal/>
    </border>
    <border>
      <left/>
      <right style="thick">
        <color rgb="FFFFFFFF"/>
      </right>
      <top/>
      <bottom/>
      <diagonal/>
    </border>
    <border>
      <left style="thick">
        <color rgb="FFFFFFFF"/>
      </left>
      <right/>
      <top/>
      <bottom style="thick">
        <color rgb="FFFFFFFF"/>
      </bottom>
      <diagonal/>
    </border>
    <border>
      <left style="thick">
        <color rgb="FFFFC000"/>
      </left>
      <right style="thick">
        <color rgb="FFFFC000"/>
      </right>
      <top style="thick">
        <color rgb="FFFFC000"/>
      </top>
      <bottom style="thick">
        <color rgb="FFFFC000"/>
      </bottom>
      <diagonal/>
    </border>
    <border>
      <left style="thick">
        <color rgb="FFFFFFFF"/>
      </left>
      <right style="thick">
        <color rgb="FFFFFFFF"/>
      </right>
      <top/>
      <bottom style="thick">
        <color rgb="FFFFFFFF"/>
      </bottom>
      <diagonal/>
    </border>
    <border>
      <left style="thick">
        <color rgb="FFCC0000"/>
      </left>
      <right style="thick">
        <color rgb="FFCC0000"/>
      </right>
      <top style="thick">
        <color rgb="FFCC0000"/>
      </top>
      <bottom style="thick">
        <color rgb="FFCC0000"/>
      </bottom>
      <diagonal/>
    </border>
    <border>
      <left style="thick">
        <color rgb="FFC00000"/>
      </left>
      <right style="thick">
        <color rgb="FFC00000"/>
      </right>
      <top style="thick">
        <color rgb="FFC00000"/>
      </top>
      <bottom style="thick">
        <color rgb="FFC000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theme="0" tint="-0.499984740745262"/>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ck">
        <color rgb="FFFFFFFF"/>
      </right>
      <top/>
      <bottom style="thick">
        <color rgb="FFFFFFFF"/>
      </bottom>
      <diagonal/>
    </border>
    <border>
      <left/>
      <right/>
      <top/>
      <bottom style="thin">
        <color indexed="64"/>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ck">
        <color theme="0" tint="-0.14993743705557422"/>
      </right>
      <top style="thin">
        <color theme="0" tint="-0.14996795556505021"/>
      </top>
      <bottom style="thin">
        <color theme="0" tint="-0.14996795556505021"/>
      </bottom>
      <diagonal/>
    </border>
    <border>
      <left style="thin">
        <color theme="6"/>
      </left>
      <right style="thin">
        <color theme="6"/>
      </right>
      <top/>
      <bottom/>
      <diagonal/>
    </border>
    <border>
      <left style="thin">
        <color theme="6"/>
      </left>
      <right style="thin">
        <color theme="6"/>
      </right>
      <top/>
      <bottom style="thin">
        <color theme="6"/>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s>
  <cellStyleXfs count="3">
    <xf numFmtId="0" fontId="0" fillId="0" borderId="0"/>
    <xf numFmtId="0" fontId="24" fillId="0" borderId="0" applyNumberFormat="0" applyFill="0" applyBorder="0" applyAlignment="0" applyProtection="0">
      <alignment vertical="top"/>
      <protection locked="0"/>
    </xf>
    <xf numFmtId="0" fontId="47" fillId="0" borderId="0"/>
  </cellStyleXfs>
  <cellXfs count="409">
    <xf numFmtId="0" fontId="0" fillId="0" borderId="0" xfId="0"/>
    <xf numFmtId="0" fontId="13" fillId="8" borderId="0" xfId="0" applyFont="1" applyFill="1" applyAlignment="1" applyProtection="1">
      <alignment horizontal="left" vertical="top"/>
    </xf>
    <xf numFmtId="0" fontId="12" fillId="8" borderId="0" xfId="0" applyFont="1" applyFill="1" applyAlignment="1" applyProtection="1">
      <alignment horizontal="left" wrapText="1"/>
    </xf>
    <xf numFmtId="0" fontId="1" fillId="8" borderId="0" xfId="0" applyFont="1" applyFill="1" applyAlignment="1" applyProtection="1">
      <alignment horizontal="left" wrapText="1"/>
    </xf>
    <xf numFmtId="0" fontId="13" fillId="8" borderId="0" xfId="0" applyFont="1" applyFill="1" applyAlignment="1" applyProtection="1">
      <alignment wrapText="1"/>
    </xf>
    <xf numFmtId="0" fontId="13" fillId="8" borderId="0" xfId="0" applyFont="1" applyFill="1" applyAlignment="1" applyProtection="1"/>
    <xf numFmtId="1" fontId="13" fillId="8" borderId="0" xfId="0" applyNumberFormat="1" applyFont="1" applyFill="1" applyAlignment="1" applyProtection="1">
      <alignment vertical="center"/>
    </xf>
    <xf numFmtId="17" fontId="14" fillId="8" borderId="5" xfId="0" applyNumberFormat="1" applyFont="1" applyFill="1" applyBorder="1" applyAlignment="1" applyProtection="1">
      <alignment horizontal="left" vertical="center" wrapText="1" indent="1"/>
      <protection locked="0"/>
    </xf>
    <xf numFmtId="17" fontId="14" fillId="8" borderId="5" xfId="0" applyNumberFormat="1" applyFont="1" applyFill="1" applyBorder="1" applyAlignment="1" applyProtection="1">
      <alignment horizontal="center" vertical="center" wrapText="1"/>
      <protection locked="0"/>
    </xf>
    <xf numFmtId="17" fontId="15" fillId="8" borderId="5" xfId="0" applyNumberFormat="1" applyFont="1" applyFill="1" applyBorder="1" applyAlignment="1" applyProtection="1">
      <alignment horizontal="left" vertical="center" wrapText="1" indent="1"/>
      <protection locked="0"/>
    </xf>
    <xf numFmtId="17" fontId="15" fillId="8" borderId="5" xfId="0" applyNumberFormat="1" applyFont="1" applyFill="1" applyBorder="1" applyAlignment="1" applyProtection="1">
      <alignment horizontal="center" vertical="center" wrapText="1"/>
      <protection locked="0"/>
    </xf>
    <xf numFmtId="0" fontId="14" fillId="8" borderId="5" xfId="0" applyFont="1" applyFill="1" applyBorder="1" applyAlignment="1" applyProtection="1">
      <alignment horizontal="left" vertical="center" wrapText="1" indent="1"/>
      <protection locked="0"/>
    </xf>
    <xf numFmtId="0" fontId="14" fillId="8" borderId="5" xfId="0" applyFont="1" applyFill="1" applyBorder="1" applyAlignment="1" applyProtection="1">
      <alignment horizontal="center" vertical="center" wrapText="1"/>
      <protection locked="0"/>
    </xf>
    <xf numFmtId="0" fontId="16" fillId="8" borderId="5" xfId="0" applyFont="1" applyFill="1" applyBorder="1" applyAlignment="1" applyProtection="1">
      <alignment horizontal="left" vertical="center" wrapText="1" indent="1"/>
      <protection locked="0"/>
    </xf>
    <xf numFmtId="0" fontId="16" fillId="8" borderId="5" xfId="0" applyFont="1" applyFill="1" applyBorder="1" applyAlignment="1" applyProtection="1">
      <alignment horizontal="center" vertical="center" wrapText="1"/>
      <protection locked="0"/>
    </xf>
    <xf numFmtId="0" fontId="15" fillId="8" borderId="5" xfId="0" applyFont="1" applyFill="1" applyBorder="1" applyAlignment="1" applyProtection="1">
      <alignment horizontal="left" vertical="center" wrapText="1" indent="1"/>
      <protection locked="0"/>
    </xf>
    <xf numFmtId="0" fontId="15" fillId="8" borderId="5" xfId="0" applyFont="1" applyFill="1" applyBorder="1" applyAlignment="1" applyProtection="1">
      <alignment horizontal="center" vertical="center" wrapText="1"/>
      <protection locked="0"/>
    </xf>
    <xf numFmtId="0" fontId="17" fillId="7" borderId="0" xfId="0" applyFont="1" applyFill="1" applyBorder="1" applyAlignment="1">
      <alignment vertical="center" wrapText="1"/>
    </xf>
    <xf numFmtId="0" fontId="18" fillId="8" borderId="0" xfId="0" applyFont="1" applyFill="1" applyAlignment="1">
      <alignment horizontal="center" vertical="center"/>
    </xf>
    <xf numFmtId="0" fontId="18" fillId="8" borderId="0" xfId="0" applyFont="1" applyFill="1" applyAlignment="1">
      <alignment vertical="center"/>
    </xf>
    <xf numFmtId="0" fontId="2" fillId="8" borderId="0" xfId="0" applyFont="1" applyFill="1" applyAlignment="1">
      <alignment vertical="center"/>
    </xf>
    <xf numFmtId="0" fontId="2" fillId="8" borderId="0" xfId="0" applyFont="1" applyFill="1" applyAlignment="1">
      <alignment horizontal="center" vertical="center"/>
    </xf>
    <xf numFmtId="0" fontId="20" fillId="8" borderId="0" xfId="0" applyFont="1" applyFill="1" applyAlignment="1">
      <alignment horizontal="center" vertical="center"/>
    </xf>
    <xf numFmtId="0" fontId="21" fillId="8" borderId="0" xfId="0" applyFont="1" applyFill="1" applyAlignment="1">
      <alignment horizontal="center" vertical="center"/>
    </xf>
    <xf numFmtId="10" fontId="21" fillId="8" borderId="0" xfId="0" applyNumberFormat="1" applyFont="1" applyFill="1" applyAlignment="1">
      <alignment horizontal="center" vertical="center"/>
    </xf>
    <xf numFmtId="0" fontId="20" fillId="8" borderId="0" xfId="0" applyFont="1" applyFill="1" applyAlignment="1">
      <alignment vertical="center"/>
    </xf>
    <xf numFmtId="0" fontId="15" fillId="7" borderId="8" xfId="0" applyFont="1" applyFill="1" applyBorder="1" applyAlignment="1">
      <alignment horizontal="center" vertical="center"/>
    </xf>
    <xf numFmtId="0" fontId="5" fillId="7" borderId="7" xfId="0" applyFont="1" applyFill="1" applyBorder="1" applyAlignment="1">
      <alignment horizontal="left" vertical="center"/>
    </xf>
    <xf numFmtId="0" fontId="15" fillId="7" borderId="0" xfId="0" applyFont="1" applyFill="1" applyAlignment="1">
      <alignment horizontal="center" vertical="center"/>
    </xf>
    <xf numFmtId="10" fontId="15" fillId="7" borderId="0" xfId="0" applyNumberFormat="1" applyFont="1" applyFill="1" applyAlignment="1">
      <alignment horizontal="center" vertical="center"/>
    </xf>
    <xf numFmtId="0" fontId="7" fillId="8" borderId="0" xfId="0" applyFont="1" applyFill="1" applyBorder="1" applyAlignment="1">
      <alignment vertical="center" wrapText="1"/>
    </xf>
    <xf numFmtId="0" fontId="7" fillId="8" borderId="0" xfId="0" applyFont="1" applyFill="1" applyBorder="1" applyAlignment="1">
      <alignment horizontal="center" vertical="center" wrapText="1"/>
    </xf>
    <xf numFmtId="0" fontId="20" fillId="8" borderId="0" xfId="0" applyFont="1" applyFill="1" applyBorder="1" applyAlignment="1">
      <alignment horizontal="center" vertical="center"/>
    </xf>
    <xf numFmtId="0" fontId="20" fillId="8" borderId="0" xfId="0" applyFont="1" applyFill="1" applyBorder="1" applyAlignment="1">
      <alignment vertical="center"/>
    </xf>
    <xf numFmtId="0" fontId="7" fillId="0" borderId="0" xfId="0" applyFont="1" applyFill="1" applyBorder="1" applyAlignment="1">
      <alignment vertical="center" wrapText="1"/>
    </xf>
    <xf numFmtId="0" fontId="2" fillId="0" borderId="0" xfId="0"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10" fontId="22" fillId="0" borderId="0" xfId="0" applyNumberFormat="1" applyFont="1" applyFill="1" applyBorder="1" applyAlignment="1">
      <alignment horizontal="center" vertical="center" wrapText="1"/>
    </xf>
    <xf numFmtId="0" fontId="20" fillId="0" borderId="0" xfId="0" applyFont="1" applyFill="1" applyBorder="1" applyAlignment="1">
      <alignment horizontal="center" vertical="center"/>
    </xf>
    <xf numFmtId="0" fontId="20" fillId="0" borderId="0" xfId="0" applyFont="1" applyFill="1" applyBorder="1" applyAlignment="1">
      <alignment vertical="center"/>
    </xf>
    <xf numFmtId="0" fontId="15" fillId="8" borderId="0" xfId="0" applyFont="1" applyFill="1" applyAlignment="1" applyProtection="1">
      <alignment vertical="center"/>
    </xf>
    <xf numFmtId="10" fontId="2" fillId="8" borderId="0" xfId="0" applyNumberFormat="1" applyFont="1" applyFill="1" applyBorder="1" applyAlignment="1">
      <alignment horizontal="center" vertical="center" wrapText="1"/>
    </xf>
    <xf numFmtId="10" fontId="22" fillId="8" borderId="0" xfId="0" applyNumberFormat="1" applyFont="1" applyFill="1" applyBorder="1" applyAlignment="1">
      <alignment horizontal="center" vertical="center" wrapText="1"/>
    </xf>
    <xf numFmtId="0" fontId="15" fillId="8" borderId="0" xfId="0" applyFont="1" applyFill="1" applyBorder="1" applyAlignment="1" applyProtection="1">
      <alignment vertical="center"/>
    </xf>
    <xf numFmtId="0" fontId="2" fillId="8" borderId="0" xfId="0" applyFont="1" applyFill="1" applyBorder="1" applyAlignment="1">
      <alignment horizontal="center" vertical="center" wrapText="1"/>
    </xf>
    <xf numFmtId="9" fontId="2" fillId="8" borderId="0" xfId="0" applyNumberFormat="1" applyFont="1" applyFill="1" applyBorder="1" applyAlignment="1">
      <alignment horizontal="center" vertical="center" wrapText="1"/>
    </xf>
    <xf numFmtId="10" fontId="2" fillId="8" borderId="0" xfId="0" applyNumberFormat="1" applyFont="1" applyFill="1" applyBorder="1" applyAlignment="1">
      <alignment horizontal="center" vertical="center"/>
    </xf>
    <xf numFmtId="0" fontId="15" fillId="8" borderId="0" xfId="0" applyFont="1" applyFill="1" applyBorder="1" applyAlignment="1">
      <alignment horizontal="center" vertical="center"/>
    </xf>
    <xf numFmtId="0" fontId="15" fillId="8" borderId="0" xfId="0" applyFont="1" applyFill="1" applyAlignment="1" applyProtection="1">
      <alignment horizontal="center" vertical="center"/>
    </xf>
    <xf numFmtId="0" fontId="15" fillId="8" borderId="0" xfId="0" applyFont="1" applyFill="1" applyAlignment="1">
      <alignment horizontal="center" vertical="center"/>
    </xf>
    <xf numFmtId="10" fontId="20" fillId="8" borderId="0" xfId="0" applyNumberFormat="1" applyFont="1" applyFill="1" applyAlignment="1">
      <alignment horizontal="center" vertical="center"/>
    </xf>
    <xf numFmtId="10" fontId="15" fillId="8" borderId="0" xfId="0" applyNumberFormat="1" applyFont="1" applyFill="1" applyBorder="1" applyAlignment="1">
      <alignment horizontal="center" vertical="center"/>
    </xf>
    <xf numFmtId="10" fontId="20" fillId="8" borderId="0" xfId="0" applyNumberFormat="1" applyFont="1" applyFill="1" applyBorder="1" applyAlignment="1">
      <alignment horizontal="center" vertical="center"/>
    </xf>
    <xf numFmtId="10" fontId="24" fillId="8" borderId="0" xfId="1" applyNumberFormat="1" applyFill="1" applyBorder="1" applyAlignment="1" applyProtection="1">
      <alignment horizontal="center" vertical="center"/>
    </xf>
    <xf numFmtId="0" fontId="20" fillId="8" borderId="0" xfId="0" applyFont="1" applyFill="1" applyAlignment="1">
      <alignment horizontal="left" vertical="center" wrapText="1"/>
    </xf>
    <xf numFmtId="0" fontId="5" fillId="7" borderId="11" xfId="0" applyFont="1" applyFill="1" applyBorder="1" applyAlignment="1">
      <alignment vertical="center"/>
    </xf>
    <xf numFmtId="0" fontId="5" fillId="7" borderId="8" xfId="0" applyFont="1" applyFill="1" applyBorder="1" applyAlignment="1">
      <alignment horizontal="center" vertical="center"/>
    </xf>
    <xf numFmtId="0" fontId="5" fillId="7" borderId="9" xfId="0" applyFont="1" applyFill="1" applyBorder="1" applyAlignment="1">
      <alignment horizontal="center" vertical="center"/>
    </xf>
    <xf numFmtId="0" fontId="5" fillId="7" borderId="13" xfId="0" applyFont="1" applyFill="1" applyBorder="1" applyAlignment="1">
      <alignment horizontal="left" vertical="center"/>
    </xf>
    <xf numFmtId="0" fontId="25" fillId="8" borderId="0" xfId="0" applyFont="1" applyFill="1" applyBorder="1" applyAlignment="1">
      <alignment horizontal="left" vertical="center" wrapText="1"/>
    </xf>
    <xf numFmtId="0" fontId="25" fillId="8" borderId="0" xfId="0" applyFont="1" applyFill="1" applyBorder="1" applyAlignment="1">
      <alignment vertical="center" wrapText="1"/>
    </xf>
    <xf numFmtId="0" fontId="19" fillId="8" borderId="0" xfId="0" applyFont="1" applyFill="1" applyAlignment="1">
      <alignment horizontal="center" vertical="center"/>
    </xf>
    <xf numFmtId="0" fontId="5" fillId="7" borderId="13" xfId="0" applyFont="1" applyFill="1" applyBorder="1" applyAlignment="1">
      <alignment horizontal="center" vertical="center"/>
    </xf>
    <xf numFmtId="0" fontId="13" fillId="7" borderId="0" xfId="0" applyFont="1" applyFill="1" applyAlignment="1">
      <alignment horizontal="center" vertical="center"/>
    </xf>
    <xf numFmtId="0" fontId="0" fillId="0" borderId="0" xfId="0" applyAlignment="1">
      <alignment vertical="center"/>
    </xf>
    <xf numFmtId="0" fontId="17" fillId="5" borderId="0" xfId="0" applyFont="1" applyFill="1" applyBorder="1" applyAlignment="1">
      <alignment horizontal="center" vertical="center"/>
    </xf>
    <xf numFmtId="0" fontId="5" fillId="5" borderId="0" xfId="0" applyFont="1" applyFill="1" applyBorder="1" applyAlignment="1">
      <alignment horizontal="center" vertical="center" wrapText="1"/>
    </xf>
    <xf numFmtId="0" fontId="17" fillId="5" borderId="0" xfId="0" applyFont="1" applyFill="1" applyBorder="1" applyAlignment="1">
      <alignment horizontal="left" vertical="center"/>
    </xf>
    <xf numFmtId="0" fontId="17" fillId="5" borderId="0" xfId="0" applyFont="1" applyFill="1" applyBorder="1" applyAlignment="1">
      <alignment horizontal="center" vertical="center" wrapText="1"/>
    </xf>
    <xf numFmtId="10" fontId="17" fillId="5" borderId="0" xfId="0" applyNumberFormat="1" applyFont="1" applyFill="1" applyBorder="1" applyAlignment="1">
      <alignment horizontal="center" vertical="center" wrapText="1"/>
    </xf>
    <xf numFmtId="0" fontId="17" fillId="5" borderId="0" xfId="0" applyFont="1" applyFill="1" applyBorder="1" applyAlignment="1">
      <alignment horizontal="left" vertical="center" wrapText="1"/>
    </xf>
    <xf numFmtId="0" fontId="7" fillId="13" borderId="14" xfId="0" applyFont="1" applyFill="1" applyBorder="1" applyAlignment="1">
      <alignment vertical="center" wrapText="1"/>
    </xf>
    <xf numFmtId="0" fontId="2" fillId="0" borderId="14" xfId="0" applyFont="1" applyFill="1" applyBorder="1" applyAlignment="1">
      <alignment horizontal="center" vertical="center" wrapText="1"/>
    </xf>
    <xf numFmtId="10" fontId="2" fillId="0" borderId="14" xfId="0" applyNumberFormat="1" applyFont="1" applyFill="1" applyBorder="1" applyAlignment="1">
      <alignment horizontal="center" vertical="center" wrapText="1"/>
    </xf>
    <xf numFmtId="10" fontId="2" fillId="0" borderId="14" xfId="0" applyNumberFormat="1" applyFont="1" applyFill="1" applyBorder="1" applyAlignment="1">
      <alignment horizontal="center" vertical="center" wrapText="1"/>
    </xf>
    <xf numFmtId="0" fontId="5" fillId="12" borderId="14" xfId="0" applyFont="1" applyFill="1" applyBorder="1" applyAlignment="1">
      <alignment vertical="center" wrapText="1"/>
    </xf>
    <xf numFmtId="0" fontId="7" fillId="0" borderId="14" xfId="0" applyFont="1" applyFill="1" applyBorder="1" applyAlignment="1">
      <alignment vertical="center" wrapText="1"/>
    </xf>
    <xf numFmtId="10" fontId="2" fillId="0" borderId="14" xfId="0" applyNumberFormat="1" applyFont="1" applyFill="1" applyBorder="1" applyAlignment="1">
      <alignment horizontal="center" vertical="center"/>
    </xf>
    <xf numFmtId="0" fontId="15" fillId="8" borderId="14" xfId="0" applyFont="1" applyFill="1" applyBorder="1" applyAlignment="1">
      <alignment vertical="center" wrapText="1"/>
    </xf>
    <xf numFmtId="10" fontId="15" fillId="8" borderId="14" xfId="0" applyNumberFormat="1" applyFont="1" applyFill="1" applyBorder="1" applyAlignment="1">
      <alignment horizontal="center" vertical="center"/>
    </xf>
    <xf numFmtId="0" fontId="25" fillId="8" borderId="14" xfId="0" applyFont="1" applyFill="1" applyBorder="1" applyAlignment="1">
      <alignment vertical="center" wrapText="1"/>
    </xf>
    <xf numFmtId="0" fontId="2" fillId="8" borderId="14" xfId="0" applyFont="1" applyFill="1" applyBorder="1" applyAlignment="1">
      <alignment horizontal="center" vertical="center"/>
    </xf>
    <xf numFmtId="0" fontId="5" fillId="7" borderId="10" xfId="0" applyFont="1" applyFill="1" applyBorder="1" applyAlignment="1">
      <alignment vertical="center" wrapText="1"/>
    </xf>
    <xf numFmtId="0" fontId="15" fillId="7" borderId="12" xfId="0" applyFont="1" applyFill="1" applyBorder="1" applyAlignment="1">
      <alignment horizontal="center" vertical="center"/>
    </xf>
    <xf numFmtId="0" fontId="15" fillId="7" borderId="18" xfId="0" applyFont="1" applyFill="1" applyBorder="1" applyAlignment="1">
      <alignment horizontal="center" vertical="center"/>
    </xf>
    <xf numFmtId="0" fontId="7" fillId="3" borderId="14" xfId="0" applyFont="1" applyFill="1" applyBorder="1" applyAlignment="1">
      <alignment horizontal="center" vertical="center" wrapText="1"/>
    </xf>
    <xf numFmtId="0" fontId="5" fillId="7" borderId="19" xfId="0" applyFont="1" applyFill="1" applyBorder="1" applyAlignment="1">
      <alignment vertical="center"/>
    </xf>
    <xf numFmtId="0" fontId="5" fillId="7" borderId="12" xfId="0" applyFont="1" applyFill="1" applyBorder="1" applyAlignment="1">
      <alignment horizontal="center" vertical="center"/>
    </xf>
    <xf numFmtId="0" fontId="5" fillId="7" borderId="18" xfId="0" applyFont="1" applyFill="1" applyBorder="1" applyAlignment="1">
      <alignment horizontal="center" vertical="center"/>
    </xf>
    <xf numFmtId="0" fontId="2" fillId="0" borderId="20" xfId="0" applyFont="1" applyFill="1" applyBorder="1" applyAlignment="1">
      <alignment horizontal="center" vertical="center" wrapText="1"/>
    </xf>
    <xf numFmtId="0" fontId="25" fillId="8" borderId="21" xfId="0" applyFont="1" applyFill="1" applyBorder="1" applyAlignment="1">
      <alignment vertical="center" wrapText="1"/>
    </xf>
    <xf numFmtId="0" fontId="17" fillId="5" borderId="0" xfId="0" applyFont="1" applyFill="1" applyBorder="1" applyAlignment="1">
      <alignment vertical="center"/>
    </xf>
    <xf numFmtId="0" fontId="7" fillId="11" borderId="14" xfId="0" applyFont="1" applyFill="1" applyBorder="1" applyAlignment="1">
      <alignment horizontal="left" vertical="center"/>
    </xf>
    <xf numFmtId="0" fontId="7" fillId="0" borderId="14"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32" fillId="16" borderId="0" xfId="0" applyFont="1" applyFill="1"/>
    <xf numFmtId="0" fontId="27" fillId="16" borderId="0" xfId="0" applyFont="1" applyFill="1"/>
    <xf numFmtId="9" fontId="27" fillId="16" borderId="0" xfId="0" applyNumberFormat="1" applyFont="1" applyFill="1"/>
    <xf numFmtId="0" fontId="29" fillId="16" borderId="0" xfId="1" applyFont="1" applyFill="1" applyBorder="1" applyAlignment="1" applyProtection="1">
      <alignment horizontal="left"/>
    </xf>
    <xf numFmtId="0" fontId="1" fillId="16" borderId="0" xfId="0" applyFont="1" applyFill="1"/>
    <xf numFmtId="0" fontId="18" fillId="16" borderId="0" xfId="0" applyFont="1" applyFill="1"/>
    <xf numFmtId="0" fontId="29" fillId="16" borderId="0" xfId="1" applyFont="1" applyFill="1" applyBorder="1" applyAlignment="1" applyProtection="1">
      <alignment horizontal="center"/>
    </xf>
    <xf numFmtId="9" fontId="1" fillId="16" borderId="0" xfId="0" applyNumberFormat="1" applyFont="1" applyFill="1"/>
    <xf numFmtId="9" fontId="18" fillId="16" borderId="0" xfId="0" applyNumberFormat="1" applyFont="1" applyFill="1"/>
    <xf numFmtId="10" fontId="18" fillId="16" borderId="0" xfId="0" applyNumberFormat="1" applyFont="1" applyFill="1" applyBorder="1" applyAlignment="1">
      <alignment horizontal="center" vertical="center"/>
    </xf>
    <xf numFmtId="0" fontId="31" fillId="16" borderId="0" xfId="0" applyFont="1" applyFill="1" applyBorder="1"/>
    <xf numFmtId="0" fontId="30" fillId="16" borderId="0" xfId="0" applyFont="1" applyFill="1"/>
    <xf numFmtId="0" fontId="33" fillId="16" borderId="0" xfId="0" applyFont="1" applyFill="1"/>
    <xf numFmtId="9" fontId="19" fillId="16" borderId="0" xfId="0" applyNumberFormat="1" applyFont="1" applyFill="1"/>
    <xf numFmtId="0" fontId="19" fillId="16" borderId="0" xfId="0" applyFont="1" applyFill="1" applyBorder="1"/>
    <xf numFmtId="9" fontId="34" fillId="16" borderId="7" xfId="0" applyNumberFormat="1" applyFont="1" applyFill="1" applyBorder="1" applyAlignment="1">
      <alignment horizontal="center"/>
    </xf>
    <xf numFmtId="0" fontId="34" fillId="16" borderId="7" xfId="0" applyFont="1" applyFill="1" applyBorder="1"/>
    <xf numFmtId="10" fontId="19" fillId="16" borderId="7" xfId="0" applyNumberFormat="1" applyFont="1" applyFill="1" applyBorder="1" applyAlignment="1">
      <alignment horizontal="center" vertical="center"/>
    </xf>
    <xf numFmtId="9" fontId="34" fillId="16" borderId="0" xfId="0" applyNumberFormat="1" applyFont="1" applyFill="1" applyBorder="1" applyAlignment="1">
      <alignment horizontal="center"/>
    </xf>
    <xf numFmtId="0" fontId="35" fillId="16" borderId="0" xfId="0" applyFont="1" applyFill="1" applyBorder="1"/>
    <xf numFmtId="9" fontId="19" fillId="16" borderId="0" xfId="0" applyNumberFormat="1" applyFont="1" applyFill="1" applyBorder="1" applyAlignment="1">
      <alignment horizontal="center" vertical="center"/>
    </xf>
    <xf numFmtId="9" fontId="19" fillId="16" borderId="0" xfId="0" applyNumberFormat="1" applyFont="1" applyFill="1" applyBorder="1"/>
    <xf numFmtId="0" fontId="19" fillId="16" borderId="0" xfId="0" applyFont="1" applyFill="1"/>
    <xf numFmtId="9" fontId="34" fillId="16" borderId="0" xfId="0" applyNumberFormat="1" applyFont="1" applyFill="1"/>
    <xf numFmtId="0" fontId="34" fillId="16" borderId="0" xfId="0" applyFont="1" applyFill="1" applyBorder="1"/>
    <xf numFmtId="10" fontId="2" fillId="8" borderId="0" xfId="0" applyNumberFormat="1" applyFont="1" applyFill="1" applyBorder="1" applyAlignment="1">
      <alignment vertical="center" wrapText="1"/>
    </xf>
    <xf numFmtId="10" fontId="2" fillId="8" borderId="0" xfId="0" applyNumberFormat="1" applyFont="1" applyFill="1" applyBorder="1" applyAlignment="1">
      <alignment vertical="center"/>
    </xf>
    <xf numFmtId="10" fontId="15" fillId="8" borderId="0" xfId="0" applyNumberFormat="1" applyFont="1" applyFill="1" applyBorder="1" applyAlignment="1">
      <alignment vertical="center"/>
    </xf>
    <xf numFmtId="9" fontId="24" fillId="8" borderId="0" xfId="1" applyNumberFormat="1" applyFill="1" applyBorder="1" applyAlignment="1" applyProtection="1">
      <alignment horizontal="center" vertical="center"/>
    </xf>
    <xf numFmtId="0" fontId="15" fillId="8" borderId="0" xfId="0" applyFont="1" applyFill="1" applyBorder="1" applyAlignment="1">
      <alignment vertical="center"/>
    </xf>
    <xf numFmtId="0" fontId="0" fillId="8" borderId="0" xfId="0" applyFill="1" applyAlignment="1">
      <alignment vertical="center"/>
    </xf>
    <xf numFmtId="0" fontId="36" fillId="8" borderId="0" xfId="1" applyFont="1" applyFill="1" applyBorder="1" applyAlignment="1" applyProtection="1">
      <alignment horizontal="center" vertical="center"/>
    </xf>
    <xf numFmtId="9" fontId="0" fillId="8" borderId="0" xfId="0" applyNumberFormat="1" applyFill="1" applyAlignment="1">
      <alignment vertical="center"/>
    </xf>
    <xf numFmtId="0" fontId="39" fillId="8" borderId="37" xfId="0" applyFont="1" applyFill="1" applyBorder="1" applyAlignment="1">
      <alignment horizontal="center" vertical="center" wrapText="1"/>
    </xf>
    <xf numFmtId="9" fontId="39" fillId="8" borderId="37" xfId="0" applyNumberFormat="1" applyFont="1" applyFill="1" applyBorder="1" applyAlignment="1">
      <alignment horizontal="center" vertical="center" wrapText="1"/>
    </xf>
    <xf numFmtId="0" fontId="39" fillId="8" borderId="38" xfId="0" applyFont="1" applyFill="1" applyBorder="1" applyAlignment="1">
      <alignment horizontal="center" vertical="center" wrapText="1"/>
    </xf>
    <xf numFmtId="10" fontId="39" fillId="8" borderId="39" xfId="0" applyNumberFormat="1" applyFont="1" applyFill="1" applyBorder="1" applyAlignment="1">
      <alignment horizontal="center" vertical="center" wrapText="1"/>
    </xf>
    <xf numFmtId="0" fontId="1" fillId="8" borderId="0" xfId="0" applyFont="1" applyFill="1" applyAlignment="1">
      <alignment vertical="center"/>
    </xf>
    <xf numFmtId="0" fontId="17" fillId="7" borderId="40" xfId="0" applyFont="1" applyFill="1" applyBorder="1" applyAlignment="1">
      <alignment vertical="center" wrapText="1"/>
    </xf>
    <xf numFmtId="9" fontId="17" fillId="7" borderId="0" xfId="0" applyNumberFormat="1" applyFont="1" applyFill="1" applyBorder="1" applyAlignment="1">
      <alignment vertical="center" wrapText="1"/>
    </xf>
    <xf numFmtId="0" fontId="17" fillId="7" borderId="41" xfId="0" applyFont="1" applyFill="1" applyBorder="1" applyAlignment="1">
      <alignment vertical="center" wrapText="1"/>
    </xf>
    <xf numFmtId="0" fontId="1" fillId="0" borderId="0" xfId="0" applyFont="1" applyAlignment="1">
      <alignment vertical="center"/>
    </xf>
    <xf numFmtId="0" fontId="12" fillId="8" borderId="0" xfId="0" applyFont="1" applyFill="1" applyAlignment="1">
      <alignment vertical="center"/>
    </xf>
    <xf numFmtId="0" fontId="40" fillId="8" borderId="42" xfId="0" applyFont="1" applyFill="1" applyBorder="1" applyAlignment="1">
      <alignment horizontal="right" vertical="center" wrapText="1"/>
    </xf>
    <xf numFmtId="0" fontId="41" fillId="8" borderId="37" xfId="0" applyFont="1" applyFill="1" applyBorder="1" applyAlignment="1">
      <alignment horizontal="center" vertical="center" wrapText="1"/>
    </xf>
    <xf numFmtId="10" fontId="39" fillId="8" borderId="37" xfId="0" applyNumberFormat="1" applyFont="1" applyFill="1" applyBorder="1" applyAlignment="1">
      <alignment horizontal="center" vertical="center" wrapText="1"/>
    </xf>
    <xf numFmtId="0" fontId="41" fillId="8" borderId="38" xfId="0" applyFont="1" applyFill="1" applyBorder="1" applyAlignment="1">
      <alignment horizontal="center" vertical="center" wrapText="1"/>
    </xf>
    <xf numFmtId="0" fontId="12" fillId="0" borderId="0" xfId="0" applyFont="1" applyAlignment="1">
      <alignment vertical="center"/>
    </xf>
    <xf numFmtId="0" fontId="17" fillId="7" borderId="40" xfId="0" applyFont="1" applyFill="1" applyBorder="1" applyAlignment="1">
      <alignment horizontal="left" vertical="center" wrapText="1"/>
    </xf>
    <xf numFmtId="0" fontId="39" fillId="7" borderId="0" xfId="0" applyFont="1" applyFill="1" applyBorder="1" applyAlignment="1">
      <alignment vertical="center" wrapText="1"/>
    </xf>
    <xf numFmtId="10" fontId="39" fillId="7" borderId="0" xfId="0" applyNumberFormat="1" applyFont="1" applyFill="1" applyBorder="1" applyAlignment="1">
      <alignment vertical="center" wrapText="1"/>
    </xf>
    <xf numFmtId="10" fontId="39" fillId="7" borderId="41" xfId="0" applyNumberFormat="1" applyFont="1" applyFill="1" applyBorder="1" applyAlignment="1">
      <alignment vertical="center" wrapText="1"/>
    </xf>
    <xf numFmtId="1" fontId="41" fillId="8" borderId="43" xfId="0" applyNumberFormat="1" applyFont="1" applyFill="1" applyBorder="1" applyAlignment="1">
      <alignment horizontal="center" vertical="center" wrapText="1"/>
    </xf>
    <xf numFmtId="9" fontId="0" fillId="0" borderId="0" xfId="0" applyNumberFormat="1" applyAlignment="1">
      <alignment vertical="center"/>
    </xf>
    <xf numFmtId="0" fontId="39" fillId="8" borderId="45" xfId="0" applyFont="1" applyFill="1" applyBorder="1" applyAlignment="1">
      <alignment horizontal="center" vertical="center" wrapText="1"/>
    </xf>
    <xf numFmtId="10" fontId="39" fillId="8" borderId="45" xfId="0" applyNumberFormat="1" applyFont="1" applyFill="1" applyBorder="1" applyAlignment="1">
      <alignment horizontal="center" vertical="center" wrapText="1"/>
    </xf>
    <xf numFmtId="0" fontId="41" fillId="8" borderId="46" xfId="0" applyFont="1" applyFill="1" applyBorder="1" applyAlignment="1">
      <alignment horizontal="center" vertical="center" wrapText="1"/>
    </xf>
    <xf numFmtId="10" fontId="39" fillId="8" borderId="46" xfId="0" applyNumberFormat="1" applyFont="1" applyFill="1" applyBorder="1" applyAlignment="1">
      <alignment horizontal="center" vertical="center" wrapText="1"/>
    </xf>
    <xf numFmtId="0" fontId="7" fillId="18" borderId="47" xfId="0" applyFont="1" applyFill="1" applyBorder="1" applyAlignment="1">
      <alignment vertical="center" wrapText="1"/>
    </xf>
    <xf numFmtId="0" fontId="2" fillId="0" borderId="47" xfId="0" applyFont="1" applyFill="1" applyBorder="1" applyAlignment="1">
      <alignment horizontal="center" vertical="center" wrapText="1"/>
    </xf>
    <xf numFmtId="10" fontId="2" fillId="0" borderId="47" xfId="0" applyNumberFormat="1" applyFont="1" applyFill="1" applyBorder="1" applyAlignment="1">
      <alignment horizontal="center" vertical="center" wrapText="1"/>
    </xf>
    <xf numFmtId="10" fontId="2" fillId="0" borderId="47" xfId="0" applyNumberFormat="1" applyFont="1" applyFill="1" applyBorder="1" applyAlignment="1">
      <alignment vertical="center" wrapText="1"/>
    </xf>
    <xf numFmtId="0" fontId="7" fillId="12" borderId="47" xfId="0" applyFont="1" applyFill="1" applyBorder="1" applyAlignment="1">
      <alignment vertical="center" wrapText="1"/>
    </xf>
    <xf numFmtId="10" fontId="2" fillId="0" borderId="47" xfId="0" applyNumberFormat="1" applyFont="1" applyFill="1" applyBorder="1" applyAlignment="1">
      <alignment horizontal="center" vertical="center"/>
    </xf>
    <xf numFmtId="10" fontId="15" fillId="8" borderId="47" xfId="0" applyNumberFormat="1" applyFont="1" applyFill="1" applyBorder="1" applyAlignment="1">
      <alignment horizontal="center" vertical="center"/>
    </xf>
    <xf numFmtId="0" fontId="7" fillId="0" borderId="47" xfId="0" applyFont="1" applyFill="1" applyBorder="1" applyAlignment="1">
      <alignment vertical="center" wrapText="1"/>
    </xf>
    <xf numFmtId="0" fontId="15" fillId="8" borderId="47" xfId="0" applyFont="1" applyFill="1" applyBorder="1" applyAlignment="1">
      <alignment vertical="center" wrapText="1"/>
    </xf>
    <xf numFmtId="0" fontId="25" fillId="8" borderId="47" xfId="0" applyFont="1" applyFill="1" applyBorder="1" applyAlignment="1">
      <alignment vertical="center" wrapText="1"/>
    </xf>
    <xf numFmtId="0" fontId="2" fillId="8" borderId="47" xfId="0" applyFont="1" applyFill="1" applyBorder="1" applyAlignment="1">
      <alignment horizontal="center" vertical="center"/>
    </xf>
    <xf numFmtId="0" fontId="5" fillId="15" borderId="47" xfId="0" applyFont="1" applyFill="1" applyBorder="1" applyAlignment="1">
      <alignment vertical="center" wrapText="1"/>
    </xf>
    <xf numFmtId="0" fontId="15" fillId="15" borderId="47" xfId="0" applyFont="1" applyFill="1" applyBorder="1" applyAlignment="1">
      <alignment horizontal="center" vertical="center"/>
    </xf>
    <xf numFmtId="0" fontId="15" fillId="15" borderId="47" xfId="0" applyFont="1" applyFill="1" applyBorder="1" applyAlignment="1">
      <alignment vertical="center"/>
    </xf>
    <xf numFmtId="0" fontId="7" fillId="10" borderId="47" xfId="0" applyFont="1" applyFill="1" applyBorder="1" applyAlignment="1">
      <alignment vertical="center" wrapText="1"/>
    </xf>
    <xf numFmtId="0" fontId="7" fillId="10" borderId="47" xfId="0" applyFont="1" applyFill="1" applyBorder="1" applyAlignment="1">
      <alignment horizontal="center" vertical="center" wrapText="1"/>
    </xf>
    <xf numFmtId="0" fontId="17" fillId="7" borderId="0" xfId="0" applyFont="1" applyFill="1" applyBorder="1" applyAlignment="1">
      <alignment horizontal="left" vertical="center"/>
    </xf>
    <xf numFmtId="0" fontId="17" fillId="7" borderId="0" xfId="0" applyFont="1" applyFill="1" applyBorder="1" applyAlignment="1">
      <alignment horizontal="center" vertical="center"/>
    </xf>
    <xf numFmtId="0" fontId="5" fillId="7" borderId="0" xfId="0" applyFont="1" applyFill="1" applyBorder="1" applyAlignment="1">
      <alignment horizontal="center" vertical="center" wrapText="1"/>
    </xf>
    <xf numFmtId="0" fontId="5" fillId="7" borderId="0" xfId="0" applyFont="1" applyFill="1" applyBorder="1" applyAlignment="1">
      <alignment vertical="center" wrapText="1"/>
    </xf>
    <xf numFmtId="0" fontId="5" fillId="15" borderId="47" xfId="0" applyFont="1" applyFill="1" applyBorder="1" applyAlignment="1">
      <alignment vertical="center"/>
    </xf>
    <xf numFmtId="0" fontId="15" fillId="8" borderId="0" xfId="0" applyFont="1" applyFill="1" applyBorder="1" applyAlignment="1" applyProtection="1">
      <alignment horizontal="center" vertical="center"/>
    </xf>
    <xf numFmtId="0" fontId="19" fillId="8" borderId="0" xfId="0" applyFont="1" applyFill="1" applyBorder="1" applyAlignment="1">
      <alignment horizontal="center" vertical="center"/>
    </xf>
    <xf numFmtId="0" fontId="5" fillId="8" borderId="0" xfId="0" applyFont="1" applyFill="1" applyBorder="1" applyAlignment="1">
      <alignment horizontal="left" vertical="center"/>
    </xf>
    <xf numFmtId="0" fontId="5" fillId="8" borderId="0" xfId="0" applyFont="1" applyFill="1" applyBorder="1" applyAlignment="1">
      <alignment horizontal="center" vertical="center"/>
    </xf>
    <xf numFmtId="0" fontId="13" fillId="8" borderId="0" xfId="0" applyFont="1" applyFill="1" applyBorder="1" applyAlignment="1">
      <alignment horizontal="center" vertical="center"/>
    </xf>
    <xf numFmtId="0" fontId="17" fillId="7" borderId="0" xfId="0" applyFont="1" applyFill="1" applyBorder="1" applyAlignment="1">
      <alignment horizontal="left" vertical="center" wrapText="1"/>
    </xf>
    <xf numFmtId="0" fontId="17" fillId="7" borderId="0" xfId="0" applyFont="1" applyFill="1" applyBorder="1" applyAlignment="1">
      <alignment horizontal="center" vertical="center" wrapText="1"/>
    </xf>
    <xf numFmtId="10" fontId="17" fillId="7" borderId="0" xfId="0" applyNumberFormat="1" applyFont="1" applyFill="1" applyBorder="1" applyAlignment="1">
      <alignment horizontal="center" vertical="center" wrapText="1"/>
    </xf>
    <xf numFmtId="0" fontId="40" fillId="0" borderId="44" xfId="0" applyFont="1" applyFill="1" applyBorder="1" applyAlignment="1">
      <alignment horizontal="right" vertical="center" wrapText="1"/>
    </xf>
    <xf numFmtId="0" fontId="41" fillId="0" borderId="37" xfId="0" applyFont="1" applyFill="1" applyBorder="1" applyAlignment="1">
      <alignment horizontal="center" vertical="center" wrapText="1"/>
    </xf>
    <xf numFmtId="10" fontId="39" fillId="0" borderId="37" xfId="0" applyNumberFormat="1" applyFont="1" applyFill="1" applyBorder="1" applyAlignment="1">
      <alignment horizontal="center" vertical="center" wrapText="1"/>
    </xf>
    <xf numFmtId="1" fontId="41" fillId="0" borderId="43" xfId="0" applyNumberFormat="1" applyFont="1" applyFill="1" applyBorder="1" applyAlignment="1">
      <alignment horizontal="center" vertical="center" wrapText="1"/>
    </xf>
    <xf numFmtId="10" fontId="39" fillId="0" borderId="39" xfId="0" applyNumberFormat="1" applyFont="1" applyFill="1" applyBorder="1" applyAlignment="1">
      <alignment horizontal="center" vertical="center" wrapText="1"/>
    </xf>
    <xf numFmtId="0" fontId="41" fillId="0" borderId="46" xfId="0" applyFont="1" applyFill="1" applyBorder="1" applyAlignment="1">
      <alignment horizontal="center" vertical="center" wrapText="1"/>
    </xf>
    <xf numFmtId="10" fontId="39" fillId="0" borderId="46" xfId="0" applyNumberFormat="1" applyFont="1" applyFill="1" applyBorder="1" applyAlignment="1">
      <alignment horizontal="center" vertical="center" wrapText="1"/>
    </xf>
    <xf numFmtId="0" fontId="41" fillId="0" borderId="43" xfId="0" applyFont="1" applyFill="1" applyBorder="1" applyAlignment="1">
      <alignment horizontal="center" vertical="center" wrapText="1"/>
    </xf>
    <xf numFmtId="0" fontId="27" fillId="19" borderId="0" xfId="0" applyFont="1" applyFill="1"/>
    <xf numFmtId="0" fontId="1" fillId="19" borderId="0" xfId="0" applyFont="1" applyFill="1"/>
    <xf numFmtId="0" fontId="18" fillId="19" borderId="0" xfId="0" applyFont="1" applyFill="1"/>
    <xf numFmtId="0" fontId="29" fillId="19" borderId="0" xfId="1" applyFont="1" applyFill="1" applyBorder="1" applyAlignment="1" applyProtection="1">
      <alignment horizontal="center"/>
    </xf>
    <xf numFmtId="10" fontId="18" fillId="19" borderId="0" xfId="0" applyNumberFormat="1" applyFont="1" applyFill="1" applyBorder="1" applyAlignment="1">
      <alignment horizontal="center" vertical="center"/>
    </xf>
    <xf numFmtId="0" fontId="30" fillId="19" borderId="0" xfId="0" applyFont="1" applyFill="1"/>
    <xf numFmtId="0" fontId="42" fillId="19" borderId="0" xfId="0" applyFont="1" applyFill="1"/>
    <xf numFmtId="0" fontId="12" fillId="19" borderId="0" xfId="0" applyFont="1" applyFill="1"/>
    <xf numFmtId="0" fontId="33" fillId="19" borderId="0" xfId="0" applyFont="1" applyFill="1"/>
    <xf numFmtId="0" fontId="19" fillId="19" borderId="0" xfId="0" applyFont="1" applyFill="1"/>
    <xf numFmtId="0" fontId="19" fillId="19" borderId="0" xfId="0" applyFont="1" applyFill="1" applyBorder="1"/>
    <xf numFmtId="0" fontId="34" fillId="19" borderId="7" xfId="0" applyFont="1" applyFill="1" applyBorder="1" applyAlignment="1">
      <alignment horizontal="center"/>
    </xf>
    <xf numFmtId="0" fontId="34" fillId="19" borderId="7" xfId="0" applyFont="1" applyFill="1" applyBorder="1"/>
    <xf numFmtId="10" fontId="19" fillId="19" borderId="7" xfId="0" applyNumberFormat="1" applyFont="1" applyFill="1" applyBorder="1" applyAlignment="1">
      <alignment horizontal="center" vertical="center"/>
    </xf>
    <xf numFmtId="0" fontId="34" fillId="19" borderId="0" xfId="0" applyFont="1" applyFill="1" applyBorder="1" applyAlignment="1">
      <alignment horizontal="center"/>
    </xf>
    <xf numFmtId="0" fontId="35" fillId="19" borderId="0" xfId="0" applyFont="1" applyFill="1" applyBorder="1"/>
    <xf numFmtId="10" fontId="19" fillId="19" borderId="0" xfId="0" applyNumberFormat="1" applyFont="1" applyFill="1" applyBorder="1" applyAlignment="1">
      <alignment horizontal="center" vertical="center"/>
    </xf>
    <xf numFmtId="0" fontId="34" fillId="19" borderId="0" xfId="0" applyFont="1" applyFill="1"/>
    <xf numFmtId="0" fontId="34" fillId="19" borderId="0" xfId="0" applyFont="1" applyFill="1" applyBorder="1"/>
    <xf numFmtId="0" fontId="12" fillId="19" borderId="0" xfId="0" applyFont="1" applyFill="1" applyBorder="1"/>
    <xf numFmtId="0" fontId="1" fillId="19" borderId="0" xfId="0" applyFont="1" applyFill="1" applyBorder="1"/>
    <xf numFmtId="0" fontId="33" fillId="19" borderId="0" xfId="0" applyFont="1" applyFill="1" applyBorder="1"/>
    <xf numFmtId="0" fontId="44" fillId="0" borderId="0" xfId="1" applyFont="1" applyFill="1" applyBorder="1" applyAlignment="1" applyProtection="1">
      <alignment horizontal="left"/>
    </xf>
    <xf numFmtId="0" fontId="45" fillId="8" borderId="0" xfId="0" applyFont="1" applyFill="1" applyProtection="1"/>
    <xf numFmtId="0" fontId="45" fillId="8" borderId="0" xfId="0" applyFont="1" applyFill="1" applyAlignment="1" applyProtection="1">
      <alignment horizontal="left" vertical="top" wrapText="1"/>
    </xf>
    <xf numFmtId="0" fontId="48" fillId="8" borderId="0" xfId="0" applyFont="1" applyFill="1" applyProtection="1"/>
    <xf numFmtId="0" fontId="48" fillId="0" borderId="0" xfId="0" applyFont="1" applyProtection="1"/>
    <xf numFmtId="0" fontId="15" fillId="8" borderId="0" xfId="0" applyFont="1" applyFill="1" applyBorder="1" applyAlignment="1" applyProtection="1">
      <alignment horizontal="center" vertical="center" wrapText="1"/>
    </xf>
    <xf numFmtId="1" fontId="5" fillId="17" borderId="7" xfId="0" applyNumberFormat="1" applyFont="1" applyFill="1" applyBorder="1" applyAlignment="1" applyProtection="1">
      <alignment horizontal="center" vertical="center" wrapText="1"/>
    </xf>
    <xf numFmtId="0" fontId="50" fillId="8" borderId="7" xfId="0" applyFont="1" applyFill="1" applyBorder="1" applyAlignment="1" applyProtection="1">
      <alignment horizontal="center" vertical="center" wrapText="1"/>
    </xf>
    <xf numFmtId="0" fontId="51" fillId="8" borderId="7" xfId="0" applyFont="1" applyFill="1" applyBorder="1" applyAlignment="1" applyProtection="1">
      <alignment horizontal="center" vertical="center"/>
    </xf>
    <xf numFmtId="0" fontId="0" fillId="8" borderId="0" xfId="0" applyFill="1" applyProtection="1"/>
    <xf numFmtId="0" fontId="52" fillId="8" borderId="53" xfId="0" applyFont="1" applyFill="1" applyBorder="1" applyAlignment="1" applyProtection="1">
      <alignment horizontal="center" vertical="center" wrapText="1"/>
    </xf>
    <xf numFmtId="0" fontId="0" fillId="0" borderId="0" xfId="0" applyProtection="1"/>
    <xf numFmtId="0" fontId="53" fillId="8" borderId="0" xfId="0" applyFont="1" applyFill="1" applyProtection="1"/>
    <xf numFmtId="0" fontId="51" fillId="0" borderId="7" xfId="0" applyFont="1" applyFill="1" applyBorder="1" applyAlignment="1" applyProtection="1">
      <alignment horizontal="center" vertical="center"/>
    </xf>
    <xf numFmtId="0" fontId="50" fillId="8" borderId="53" xfId="0" applyFont="1" applyFill="1" applyBorder="1" applyAlignment="1" applyProtection="1">
      <alignment horizontal="center" vertical="center" wrapText="1"/>
    </xf>
    <xf numFmtId="0" fontId="54" fillId="8" borderId="0" xfId="0" applyFont="1" applyFill="1" applyAlignment="1" applyProtection="1">
      <alignment horizontal="center" vertical="center"/>
    </xf>
    <xf numFmtId="0" fontId="55" fillId="8" borderId="51" xfId="0" applyFont="1" applyFill="1" applyBorder="1" applyAlignment="1" applyProtection="1">
      <alignment horizontal="center" vertical="center"/>
    </xf>
    <xf numFmtId="0" fontId="23" fillId="8" borderId="0" xfId="0" applyFont="1" applyFill="1" applyBorder="1" applyAlignment="1" applyProtection="1">
      <alignment horizontal="left" vertical="top"/>
    </xf>
    <xf numFmtId="0" fontId="23" fillId="8" borderId="0" xfId="0" applyFont="1" applyFill="1" applyBorder="1" applyAlignment="1" applyProtection="1">
      <alignment horizontal="left" vertical="center"/>
    </xf>
    <xf numFmtId="0" fontId="23" fillId="8" borderId="0" xfId="0" applyFont="1" applyFill="1" applyBorder="1" applyAlignment="1" applyProtection="1">
      <alignment horizontal="left" vertical="center"/>
      <protection locked="0"/>
    </xf>
    <xf numFmtId="0" fontId="23" fillId="8" borderId="0" xfId="0" applyFont="1" applyFill="1" applyBorder="1" applyAlignment="1" applyProtection="1">
      <alignment horizontal="left" vertical="top"/>
      <protection locked="0"/>
    </xf>
    <xf numFmtId="0" fontId="23" fillId="8" borderId="0" xfId="0" applyFont="1" applyFill="1" applyBorder="1" applyAlignment="1" applyProtection="1">
      <alignment horizontal="center" vertical="center"/>
    </xf>
    <xf numFmtId="0" fontId="0" fillId="8" borderId="0" xfId="0" applyFill="1" applyBorder="1" applyAlignment="1" applyProtection="1">
      <alignment horizontal="center" vertical="center" wrapText="1"/>
    </xf>
    <xf numFmtId="0" fontId="0" fillId="8" borderId="0" xfId="0" applyFill="1" applyBorder="1" applyAlignment="1" applyProtection="1">
      <alignment wrapText="1"/>
    </xf>
    <xf numFmtId="0" fontId="0" fillId="0" borderId="0" xfId="0" applyBorder="1" applyAlignment="1" applyProtection="1">
      <alignment wrapText="1"/>
    </xf>
    <xf numFmtId="0" fontId="51" fillId="8" borderId="10" xfId="0" applyFont="1" applyFill="1" applyBorder="1" applyAlignment="1" applyProtection="1">
      <alignment horizontal="center" vertical="center"/>
    </xf>
    <xf numFmtId="1" fontId="5" fillId="17" borderId="51" xfId="0" applyNumberFormat="1" applyFont="1" applyFill="1" applyBorder="1" applyAlignment="1" applyProtection="1">
      <alignment horizontal="center" vertical="center" wrapText="1"/>
    </xf>
    <xf numFmtId="0" fontId="56" fillId="0" borderId="54" xfId="0" applyFont="1" applyFill="1" applyBorder="1" applyAlignment="1" applyProtection="1">
      <alignment horizontal="center" vertical="center"/>
    </xf>
    <xf numFmtId="0" fontId="57" fillId="8" borderId="0" xfId="0" applyFont="1" applyFill="1" applyProtection="1"/>
    <xf numFmtId="0" fontId="57" fillId="0" borderId="0" xfId="0" applyFont="1" applyProtection="1"/>
    <xf numFmtId="0" fontId="5" fillId="8" borderId="0" xfId="0" applyFont="1" applyFill="1" applyBorder="1" applyAlignment="1" applyProtection="1">
      <alignment horizontal="left" vertical="top" wrapText="1"/>
    </xf>
    <xf numFmtId="0" fontId="5" fillId="8" borderId="0" xfId="0" applyFont="1" applyFill="1" applyBorder="1" applyAlignment="1" applyProtection="1">
      <alignment horizontal="center" vertical="center" wrapText="1"/>
    </xf>
    <xf numFmtId="0" fontId="5" fillId="8" borderId="0" xfId="0" applyFont="1" applyFill="1" applyBorder="1" applyAlignment="1" applyProtection="1">
      <alignment horizontal="left" vertical="center" wrapText="1"/>
    </xf>
    <xf numFmtId="0" fontId="5" fillId="8" borderId="0" xfId="0" applyFont="1" applyFill="1" applyBorder="1" applyAlignment="1" applyProtection="1">
      <alignment horizontal="left" vertical="center" wrapText="1"/>
      <protection locked="0"/>
    </xf>
    <xf numFmtId="0" fontId="5" fillId="8" borderId="0" xfId="0" applyFont="1" applyFill="1" applyBorder="1" applyAlignment="1" applyProtection="1">
      <alignment horizontal="left" vertical="top" wrapText="1"/>
      <protection locked="0"/>
    </xf>
    <xf numFmtId="0" fontId="58" fillId="8" borderId="0" xfId="0" applyFont="1" applyFill="1" applyBorder="1" applyAlignment="1" applyProtection="1">
      <alignment horizontal="center" vertical="center" wrapText="1"/>
    </xf>
    <xf numFmtId="0" fontId="56" fillId="0" borderId="8" xfId="0" applyFont="1" applyFill="1" applyBorder="1" applyAlignment="1" applyProtection="1">
      <alignment horizontal="center" vertical="center"/>
    </xf>
    <xf numFmtId="0" fontId="0" fillId="8" borderId="0" xfId="0" applyFill="1" applyAlignment="1" applyProtection="1">
      <alignment horizontal="left" vertical="top" wrapText="1"/>
    </xf>
    <xf numFmtId="0" fontId="0" fillId="0" borderId="0" xfId="0" applyAlignment="1" applyProtection="1">
      <alignment horizontal="left" vertical="top" wrapText="1"/>
    </xf>
    <xf numFmtId="17" fontId="49" fillId="22" borderId="51" xfId="0" applyNumberFormat="1" applyFont="1" applyFill="1" applyBorder="1" applyAlignment="1" applyProtection="1">
      <alignment horizontal="center" vertical="center" wrapText="1"/>
    </xf>
    <xf numFmtId="17" fontId="49" fillId="22" borderId="52" xfId="0" applyNumberFormat="1" applyFont="1" applyFill="1" applyBorder="1" applyAlignment="1" applyProtection="1">
      <alignment horizontal="center" vertical="center" wrapText="1"/>
    </xf>
    <xf numFmtId="17" fontId="49" fillId="22" borderId="7" xfId="0" applyNumberFormat="1" applyFont="1" applyFill="1" applyBorder="1" applyAlignment="1" applyProtection="1">
      <alignment horizontal="center" vertical="center" wrapText="1"/>
    </xf>
    <xf numFmtId="0" fontId="59" fillId="20" borderId="51" xfId="0" applyFont="1" applyFill="1" applyBorder="1" applyAlignment="1" applyProtection="1">
      <alignment horizontal="left" vertical="center" wrapText="1"/>
    </xf>
    <xf numFmtId="0" fontId="60" fillId="21" borderId="7" xfId="0" applyFont="1" applyFill="1" applyBorder="1" applyAlignment="1" applyProtection="1">
      <alignment horizontal="left" vertical="center" wrapText="1"/>
    </xf>
    <xf numFmtId="0" fontId="60" fillId="21" borderId="51" xfId="0" applyFont="1" applyFill="1" applyBorder="1" applyAlignment="1" applyProtection="1">
      <alignment horizontal="left" vertical="center" wrapText="1"/>
    </xf>
    <xf numFmtId="0" fontId="50" fillId="8" borderId="51" xfId="0" applyFont="1" applyFill="1" applyBorder="1" applyAlignment="1" applyProtection="1">
      <alignment horizontal="center" vertical="center" wrapText="1"/>
    </xf>
    <xf numFmtId="0" fontId="51" fillId="8" borderId="51" xfId="0" applyFont="1" applyFill="1" applyBorder="1" applyAlignment="1" applyProtection="1">
      <alignment horizontal="center" vertical="center"/>
    </xf>
    <xf numFmtId="0" fontId="46" fillId="7" borderId="7" xfId="0" applyFont="1" applyFill="1" applyBorder="1" applyAlignment="1" applyProtection="1">
      <alignment horizontal="center" vertical="center" wrapText="1"/>
    </xf>
    <xf numFmtId="49" fontId="17" fillId="7" borderId="7" xfId="2" applyNumberFormat="1" applyFont="1" applyFill="1" applyBorder="1" applyAlignment="1" applyProtection="1">
      <alignment horizontal="center" vertical="center" wrapText="1"/>
    </xf>
    <xf numFmtId="0" fontId="0" fillId="8" borderId="0" xfId="0" applyFill="1"/>
    <xf numFmtId="0" fontId="43" fillId="8" borderId="0" xfId="0" applyFont="1" applyFill="1"/>
    <xf numFmtId="0" fontId="0" fillId="0" borderId="0" xfId="0" applyFill="1"/>
    <xf numFmtId="0" fontId="61" fillId="0" borderId="0" xfId="0" applyFont="1" applyFill="1"/>
    <xf numFmtId="0" fontId="24" fillId="8" borderId="0" xfId="1" applyFill="1" applyAlignment="1" applyProtection="1"/>
    <xf numFmtId="0" fontId="0" fillId="0" borderId="0" xfId="0" applyAlignment="1">
      <alignment horizontal="left"/>
    </xf>
    <xf numFmtId="0" fontId="0" fillId="0" borderId="0" xfId="0" applyAlignment="1">
      <alignment horizontal="left" indent="1"/>
    </xf>
    <xf numFmtId="0" fontId="0" fillId="0" borderId="0" xfId="0" applyNumberFormat="1"/>
    <xf numFmtId="17" fontId="14" fillId="8" borderId="56" xfId="0" applyNumberFormat="1" applyFont="1" applyFill="1" applyBorder="1" applyAlignment="1" applyProtection="1">
      <alignment horizontal="left" vertical="center" wrapText="1" indent="1"/>
      <protection locked="0"/>
    </xf>
    <xf numFmtId="17" fontId="15" fillId="8" borderId="56" xfId="0" applyNumberFormat="1" applyFont="1" applyFill="1" applyBorder="1" applyAlignment="1" applyProtection="1">
      <alignment horizontal="left" vertical="center" wrapText="1" indent="1"/>
      <protection locked="0"/>
    </xf>
    <xf numFmtId="0" fontId="14" fillId="8" borderId="56" xfId="0" applyFont="1" applyFill="1" applyBorder="1" applyAlignment="1" applyProtection="1">
      <alignment horizontal="left" vertical="center" wrapText="1" indent="1"/>
      <protection locked="0"/>
    </xf>
    <xf numFmtId="0" fontId="15" fillId="8" borderId="56" xfId="0" applyFont="1" applyFill="1" applyBorder="1" applyAlignment="1" applyProtection="1">
      <alignment horizontal="left" vertical="center" wrapText="1" indent="1"/>
      <protection locked="0"/>
    </xf>
    <xf numFmtId="0" fontId="8" fillId="0" borderId="1" xfId="0" applyFont="1" applyBorder="1" applyAlignment="1" applyProtection="1">
      <alignment horizontal="left" vertical="center" wrapText="1" indent="1"/>
    </xf>
    <xf numFmtId="0" fontId="0" fillId="0" borderId="1" xfId="0" applyBorder="1" applyAlignment="1" applyProtection="1">
      <alignment horizontal="center" vertical="center" wrapText="1"/>
    </xf>
    <xf numFmtId="0" fontId="0" fillId="0" borderId="1" xfId="0" applyBorder="1" applyAlignment="1" applyProtection="1">
      <alignment horizontal="left" vertical="center" wrapText="1" indent="1"/>
    </xf>
    <xf numFmtId="0" fontId="0" fillId="0" borderId="2" xfId="0" applyBorder="1" applyAlignment="1" applyProtection="1">
      <alignment horizontal="center" vertical="center" wrapText="1"/>
    </xf>
    <xf numFmtId="0" fontId="0" fillId="0" borderId="3" xfId="0" applyBorder="1" applyAlignment="1" applyProtection="1">
      <alignment horizontal="center" vertical="center" wrapText="1"/>
    </xf>
    <xf numFmtId="49" fontId="0" fillId="0" borderId="1" xfId="0" applyNumberFormat="1" applyBorder="1" applyAlignment="1" applyProtection="1">
      <alignment horizontal="center" vertical="center" wrapText="1"/>
    </xf>
    <xf numFmtId="0" fontId="0" fillId="0" borderId="0" xfId="0" applyAlignment="1" applyProtection="1">
      <alignment wrapText="1"/>
    </xf>
    <xf numFmtId="0" fontId="5" fillId="5" borderId="1" xfId="0" applyFont="1" applyFill="1" applyBorder="1" applyAlignment="1" applyProtection="1">
      <alignment horizontal="left" vertical="center" wrapText="1" indent="1"/>
    </xf>
    <xf numFmtId="0" fontId="5" fillId="9" borderId="1" xfId="0" applyFont="1" applyFill="1" applyBorder="1" applyAlignment="1" applyProtection="1">
      <alignment horizontal="center" vertical="center" wrapText="1"/>
    </xf>
    <xf numFmtId="0" fontId="5" fillId="9" borderId="1" xfId="0" applyFont="1" applyFill="1" applyBorder="1" applyAlignment="1" applyProtection="1">
      <alignment horizontal="left" vertical="center" wrapText="1" indent="1"/>
    </xf>
    <xf numFmtId="0" fontId="5" fillId="9" borderId="2" xfId="0" applyFont="1" applyFill="1" applyBorder="1" applyAlignment="1" applyProtection="1">
      <alignment horizontal="center" vertical="center" wrapText="1"/>
    </xf>
    <xf numFmtId="164" fontId="5" fillId="7" borderId="6" xfId="0" applyNumberFormat="1" applyFont="1" applyFill="1" applyBorder="1" applyAlignment="1" applyProtection="1">
      <alignment horizontal="center" vertical="center" wrapText="1"/>
    </xf>
    <xf numFmtId="0" fontId="5" fillId="5" borderId="3" xfId="0" applyFont="1" applyFill="1" applyBorder="1" applyAlignment="1" applyProtection="1">
      <alignment horizontal="center" vertical="center" wrapText="1"/>
    </xf>
    <xf numFmtId="49" fontId="5" fillId="5" borderId="1" xfId="0" applyNumberFormat="1" applyFont="1" applyFill="1" applyBorder="1" applyAlignment="1" applyProtection="1">
      <alignment horizontal="center" vertical="center" wrapText="1"/>
    </xf>
    <xf numFmtId="0" fontId="1" fillId="0" borderId="0" xfId="0" applyFont="1" applyAlignment="1" applyProtection="1">
      <alignment wrapText="1"/>
    </xf>
    <xf numFmtId="0" fontId="2" fillId="4" borderId="1" xfId="0" applyFont="1" applyFill="1" applyBorder="1" applyAlignment="1" applyProtection="1">
      <alignment horizontal="left" vertical="center" wrapText="1" indent="1"/>
    </xf>
    <xf numFmtId="0" fontId="2" fillId="6" borderId="1" xfId="0" applyFont="1" applyFill="1" applyBorder="1" applyAlignment="1" applyProtection="1">
      <alignment horizontal="center" vertical="center" wrapText="1"/>
    </xf>
    <xf numFmtId="0" fontId="3" fillId="3" borderId="1" xfId="0" applyFont="1" applyFill="1" applyBorder="1" applyAlignment="1" applyProtection="1">
      <alignment horizontal="left" vertical="center" wrapText="1" indent="1"/>
    </xf>
    <xf numFmtId="0" fontId="3" fillId="2" borderId="1" xfId="0" applyFont="1" applyFill="1" applyBorder="1" applyAlignment="1" applyProtection="1">
      <alignment horizontal="left" vertical="center" wrapText="1" indent="1"/>
    </xf>
    <xf numFmtId="17" fontId="3" fillId="2" borderId="2" xfId="0" applyNumberFormat="1" applyFont="1" applyFill="1" applyBorder="1" applyAlignment="1" applyProtection="1">
      <alignment horizontal="center" vertical="center" wrapText="1"/>
    </xf>
    <xf numFmtId="17" fontId="14" fillId="8" borderId="5" xfId="0" applyNumberFormat="1" applyFont="1" applyFill="1" applyBorder="1" applyAlignment="1" applyProtection="1">
      <alignment horizontal="left" vertical="center" wrapText="1" indent="1"/>
    </xf>
    <xf numFmtId="17" fontId="14" fillId="8" borderId="5" xfId="0" applyNumberFormat="1" applyFont="1" applyFill="1" applyBorder="1" applyAlignment="1" applyProtection="1">
      <alignment horizontal="center" vertical="center" wrapText="1"/>
    </xf>
    <xf numFmtId="17" fontId="14" fillId="8" borderId="56" xfId="0" applyNumberFormat="1" applyFont="1" applyFill="1" applyBorder="1" applyAlignment="1" applyProtection="1">
      <alignment horizontal="left" vertical="center" wrapText="1" indent="1"/>
    </xf>
    <xf numFmtId="17" fontId="14" fillId="8" borderId="55" xfId="0" applyNumberFormat="1" applyFont="1" applyFill="1" applyBorder="1" applyAlignment="1" applyProtection="1">
      <alignment horizontal="left" vertical="center" wrapText="1" indent="1"/>
    </xf>
    <xf numFmtId="17" fontId="3" fillId="3" borderId="3" xfId="0" applyNumberFormat="1" applyFont="1" applyFill="1" applyBorder="1" applyAlignment="1" applyProtection="1">
      <alignment horizontal="center" vertical="center" wrapText="1"/>
    </xf>
    <xf numFmtId="49" fontId="3" fillId="3" borderId="1" xfId="0" applyNumberFormat="1" applyFont="1" applyFill="1" applyBorder="1" applyAlignment="1" applyProtection="1">
      <alignment horizontal="center" vertical="center" wrapText="1"/>
    </xf>
    <xf numFmtId="0" fontId="2" fillId="2" borderId="1" xfId="0" applyFont="1" applyFill="1" applyBorder="1" applyAlignment="1" applyProtection="1">
      <alignment horizontal="left" vertical="center" wrapText="1" indent="1"/>
    </xf>
    <xf numFmtId="17" fontId="2" fillId="2" borderId="2" xfId="0" applyNumberFormat="1" applyFont="1" applyFill="1" applyBorder="1" applyAlignment="1" applyProtection="1">
      <alignment horizontal="center" vertical="center" wrapText="1"/>
    </xf>
    <xf numFmtId="17" fontId="15" fillId="8" borderId="5" xfId="0" applyNumberFormat="1" applyFont="1" applyFill="1" applyBorder="1" applyAlignment="1" applyProtection="1">
      <alignment horizontal="left" vertical="center" wrapText="1" indent="1"/>
    </xf>
    <xf numFmtId="17" fontId="15" fillId="8" borderId="5" xfId="0" applyNumberFormat="1" applyFont="1" applyFill="1" applyBorder="1" applyAlignment="1" applyProtection="1">
      <alignment horizontal="center" vertical="center" wrapText="1"/>
    </xf>
    <xf numFmtId="17" fontId="15" fillId="8" borderId="56" xfId="0" applyNumberFormat="1" applyFont="1" applyFill="1" applyBorder="1" applyAlignment="1" applyProtection="1">
      <alignment horizontal="left" vertical="center" wrapText="1" indent="1"/>
    </xf>
    <xf numFmtId="17" fontId="15" fillId="8" borderId="55" xfId="0" applyNumberFormat="1" applyFont="1" applyFill="1" applyBorder="1" applyAlignment="1" applyProtection="1">
      <alignment horizontal="left" vertical="center" wrapText="1" indent="1"/>
    </xf>
    <xf numFmtId="17" fontId="2" fillId="3" borderId="3" xfId="0" applyNumberFormat="1" applyFont="1" applyFill="1" applyBorder="1" applyAlignment="1" applyProtection="1">
      <alignment horizontal="center" vertical="center" wrapText="1"/>
    </xf>
    <xf numFmtId="0" fontId="2" fillId="3" borderId="1" xfId="0" applyFont="1" applyFill="1" applyBorder="1" applyAlignment="1" applyProtection="1">
      <alignment horizontal="left" vertical="center" wrapText="1" indent="1"/>
    </xf>
    <xf numFmtId="0" fontId="9" fillId="2" borderId="1" xfId="0" applyFont="1" applyFill="1" applyBorder="1" applyAlignment="1" applyProtection="1">
      <alignment horizontal="left" vertical="center" wrapText="1" indent="1"/>
    </xf>
    <xf numFmtId="0" fontId="3" fillId="2" borderId="2" xfId="0" applyFont="1" applyFill="1" applyBorder="1" applyAlignment="1" applyProtection="1">
      <alignment horizontal="center" vertical="center" wrapText="1"/>
    </xf>
    <xf numFmtId="0" fontId="14" fillId="8" borderId="5" xfId="0" applyFont="1" applyFill="1" applyBorder="1" applyAlignment="1" applyProtection="1">
      <alignment horizontal="left" vertical="center" wrapText="1" indent="1"/>
    </xf>
    <xf numFmtId="0" fontId="14" fillId="8" borderId="5" xfId="0" applyFont="1" applyFill="1" applyBorder="1" applyAlignment="1" applyProtection="1">
      <alignment horizontal="center" vertical="center" wrapText="1"/>
    </xf>
    <xf numFmtId="0" fontId="14" fillId="8" borderId="56" xfId="0" applyFont="1" applyFill="1" applyBorder="1" applyAlignment="1" applyProtection="1">
      <alignment horizontal="left" vertical="center" wrapText="1" indent="1"/>
    </xf>
    <xf numFmtId="0" fontId="14" fillId="8" borderId="55" xfId="0" applyFont="1" applyFill="1" applyBorder="1" applyAlignment="1" applyProtection="1">
      <alignment horizontal="left" vertical="center" wrapText="1" indent="1"/>
    </xf>
    <xf numFmtId="0" fontId="3" fillId="3" borderId="3"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4" borderId="1" xfId="0" applyFont="1" applyFill="1" applyBorder="1" applyAlignment="1" applyProtection="1">
      <alignment horizontal="left" vertical="center" wrapText="1" indent="1"/>
    </xf>
    <xf numFmtId="0" fontId="7" fillId="2" borderId="1" xfId="0" applyFont="1" applyFill="1" applyBorder="1" applyAlignment="1" applyProtection="1">
      <alignment horizontal="left" vertical="center" wrapText="1" indent="1"/>
    </xf>
    <xf numFmtId="0" fontId="10" fillId="2" borderId="1" xfId="0" applyFont="1" applyFill="1" applyBorder="1" applyAlignment="1" applyProtection="1">
      <alignment horizontal="left" vertical="center" wrapText="1" indent="1"/>
    </xf>
    <xf numFmtId="0" fontId="4" fillId="2" borderId="2" xfId="0" applyFont="1" applyFill="1" applyBorder="1" applyAlignment="1" applyProtection="1">
      <alignment horizontal="center" vertical="center" wrapText="1"/>
    </xf>
    <xf numFmtId="0" fontId="16" fillId="8" borderId="5" xfId="0" applyFont="1" applyFill="1" applyBorder="1" applyAlignment="1" applyProtection="1">
      <alignment horizontal="left" vertical="center" wrapText="1" indent="1"/>
    </xf>
    <xf numFmtId="0" fontId="16" fillId="8" borderId="5" xfId="0" applyFont="1" applyFill="1" applyBorder="1" applyAlignment="1" applyProtection="1">
      <alignment horizontal="center" vertical="center" wrapText="1"/>
    </xf>
    <xf numFmtId="0" fontId="16" fillId="8" borderId="56" xfId="0" applyFont="1" applyFill="1" applyBorder="1" applyAlignment="1" applyProtection="1">
      <alignment horizontal="left" vertical="center" wrapText="1" indent="1"/>
    </xf>
    <xf numFmtId="0" fontId="16" fillId="8" borderId="55" xfId="0" applyFont="1" applyFill="1" applyBorder="1" applyAlignment="1" applyProtection="1">
      <alignment horizontal="left" vertical="center" wrapText="1" indent="1"/>
    </xf>
    <xf numFmtId="0" fontId="2" fillId="2" borderId="2" xfId="0" applyFont="1" applyFill="1" applyBorder="1" applyAlignment="1" applyProtection="1">
      <alignment horizontal="center" vertical="center" wrapText="1"/>
    </xf>
    <xf numFmtId="0" fontId="15" fillId="8" borderId="5" xfId="0" applyFont="1" applyFill="1" applyBorder="1" applyAlignment="1" applyProtection="1">
      <alignment horizontal="left" vertical="center" wrapText="1" indent="1"/>
    </xf>
    <xf numFmtId="0" fontId="15" fillId="8" borderId="5" xfId="0" applyFont="1" applyFill="1" applyBorder="1" applyAlignment="1" applyProtection="1">
      <alignment horizontal="center" vertical="center" wrapText="1"/>
    </xf>
    <xf numFmtId="0" fontId="15" fillId="8" borderId="56" xfId="0" applyFont="1" applyFill="1" applyBorder="1" applyAlignment="1" applyProtection="1">
      <alignment horizontal="left" vertical="center" wrapText="1" indent="1"/>
    </xf>
    <xf numFmtId="0" fontId="15" fillId="8" borderId="55" xfId="0" applyFont="1" applyFill="1" applyBorder="1" applyAlignment="1" applyProtection="1">
      <alignment horizontal="left" vertical="center" wrapText="1" indent="1"/>
    </xf>
    <xf numFmtId="0" fontId="2" fillId="3" borderId="3"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0" fillId="0" borderId="4" xfId="0" applyBorder="1" applyAlignment="1" applyProtection="1">
      <alignment horizontal="left" vertical="center" wrapText="1"/>
    </xf>
    <xf numFmtId="0" fontId="0" fillId="0" borderId="1" xfId="0" applyBorder="1" applyAlignment="1" applyProtection="1">
      <alignment horizontal="left" vertical="center" wrapText="1"/>
    </xf>
    <xf numFmtId="9" fontId="14" fillId="8" borderId="5" xfId="0" applyNumberFormat="1" applyFont="1" applyFill="1" applyBorder="1" applyAlignment="1" applyProtection="1">
      <alignment horizontal="left" vertical="center" wrapText="1" indent="1"/>
      <protection locked="0"/>
    </xf>
    <xf numFmtId="10" fontId="14" fillId="8" borderId="5" xfId="0" applyNumberFormat="1" applyFont="1" applyFill="1" applyBorder="1" applyAlignment="1" applyProtection="1">
      <alignment horizontal="left" vertical="center" wrapText="1" indent="1"/>
      <protection locked="0"/>
    </xf>
    <xf numFmtId="8" fontId="14" fillId="8" borderId="5" xfId="0" applyNumberFormat="1" applyFont="1" applyFill="1" applyBorder="1" applyAlignment="1" applyProtection="1">
      <alignment horizontal="left" vertical="center" wrapText="1" indent="1"/>
      <protection locked="0"/>
    </xf>
    <xf numFmtId="6" fontId="14" fillId="8" borderId="5" xfId="0" applyNumberFormat="1" applyFont="1" applyFill="1" applyBorder="1" applyAlignment="1" applyProtection="1">
      <alignment horizontal="left" vertical="center" wrapText="1" indent="1"/>
      <protection locked="0"/>
    </xf>
    <xf numFmtId="2" fontId="15" fillId="8" borderId="5" xfId="0" applyNumberFormat="1" applyFont="1" applyFill="1" applyBorder="1" applyAlignment="1" applyProtection="1">
      <alignment horizontal="left" vertical="center" wrapText="1" indent="1"/>
      <protection locked="0"/>
    </xf>
    <xf numFmtId="0" fontId="15" fillId="8" borderId="5" xfId="0" applyNumberFormat="1" applyFont="1" applyFill="1" applyBorder="1" applyAlignment="1" applyProtection="1">
      <alignment horizontal="left" vertical="center" wrapText="1" indent="1"/>
      <protection locked="0"/>
    </xf>
    <xf numFmtId="9" fontId="13" fillId="8" borderId="5" xfId="0" applyNumberFormat="1" applyFont="1" applyFill="1" applyBorder="1" applyAlignment="1" applyProtection="1">
      <alignment horizontal="left" vertical="center" wrapText="1" indent="1"/>
      <protection locked="0"/>
    </xf>
    <xf numFmtId="0" fontId="13" fillId="8" borderId="56" xfId="0" applyFont="1" applyFill="1" applyBorder="1" applyAlignment="1" applyProtection="1">
      <alignment horizontal="left" vertical="center" wrapText="1" indent="1"/>
      <protection locked="0"/>
    </xf>
    <xf numFmtId="0" fontId="13" fillId="8" borderId="5" xfId="0" applyFont="1" applyFill="1" applyBorder="1" applyAlignment="1" applyProtection="1">
      <alignment horizontal="left" vertical="center" wrapText="1" indent="1"/>
      <protection locked="0"/>
    </xf>
    <xf numFmtId="17" fontId="15" fillId="0" borderId="5" xfId="0" applyNumberFormat="1" applyFont="1" applyFill="1" applyBorder="1" applyAlignment="1" applyProtection="1">
      <alignment horizontal="left" vertical="center" wrapText="1" indent="1"/>
      <protection locked="0"/>
    </xf>
    <xf numFmtId="17" fontId="14" fillId="0" borderId="5" xfId="0" applyNumberFormat="1" applyFont="1" applyFill="1" applyBorder="1" applyAlignment="1" applyProtection="1">
      <alignment horizontal="left" vertical="center" wrapText="1" indent="1"/>
      <protection locked="0"/>
    </xf>
    <xf numFmtId="0" fontId="5" fillId="7" borderId="1" xfId="0" applyFont="1" applyFill="1" applyBorder="1" applyAlignment="1" applyProtection="1">
      <alignment horizontal="center" vertical="center" wrapText="1"/>
    </xf>
    <xf numFmtId="0" fontId="28" fillId="8" borderId="31" xfId="0" applyFont="1" applyFill="1" applyBorder="1" applyAlignment="1">
      <alignment horizontal="center" vertical="center" wrapText="1"/>
    </xf>
    <xf numFmtId="0" fontId="28" fillId="8" borderId="36" xfId="0" applyFont="1" applyFill="1" applyBorder="1" applyAlignment="1">
      <alignment horizontal="center" vertical="center" wrapText="1"/>
    </xf>
    <xf numFmtId="0" fontId="37" fillId="17" borderId="32" xfId="0" applyFont="1" applyFill="1" applyBorder="1" applyAlignment="1">
      <alignment horizontal="center" vertical="center" wrapText="1"/>
    </xf>
    <xf numFmtId="0" fontId="37" fillId="17" borderId="33" xfId="0" applyFont="1" applyFill="1" applyBorder="1" applyAlignment="1">
      <alignment horizontal="center" vertical="center" wrapText="1"/>
    </xf>
    <xf numFmtId="0" fontId="38" fillId="11" borderId="34" xfId="0" applyFont="1" applyFill="1" applyBorder="1" applyAlignment="1">
      <alignment horizontal="center" vertical="center" wrapText="1"/>
    </xf>
    <xf numFmtId="0" fontId="38" fillId="11" borderId="35" xfId="0" applyFont="1" applyFill="1" applyBorder="1" applyAlignment="1">
      <alignment horizontal="center" vertical="center" wrapText="1"/>
    </xf>
    <xf numFmtId="0" fontId="37" fillId="12" borderId="45" xfId="0" applyFont="1" applyFill="1" applyBorder="1" applyAlignment="1">
      <alignment horizontal="center" vertical="center" wrapText="1"/>
    </xf>
    <xf numFmtId="10" fontId="2" fillId="0" borderId="14" xfId="0" applyNumberFormat="1" applyFont="1" applyFill="1" applyBorder="1" applyAlignment="1">
      <alignment horizontal="center" vertical="center" wrapText="1"/>
    </xf>
    <xf numFmtId="10" fontId="22" fillId="11" borderId="14" xfId="0" applyNumberFormat="1" applyFont="1" applyFill="1" applyBorder="1" applyAlignment="1">
      <alignment horizontal="center" vertical="center" wrapText="1"/>
    </xf>
    <xf numFmtId="10" fontId="23" fillId="12" borderId="14" xfId="0" applyNumberFormat="1" applyFont="1" applyFill="1" applyBorder="1" applyAlignment="1">
      <alignment horizontal="center" vertical="center" wrapText="1"/>
    </xf>
    <xf numFmtId="0" fontId="7" fillId="14" borderId="15" xfId="0" applyFont="1" applyFill="1" applyBorder="1" applyAlignment="1">
      <alignment vertical="center" wrapText="1"/>
    </xf>
    <xf numFmtId="0" fontId="7" fillId="14" borderId="16" xfId="0" applyFont="1" applyFill="1" applyBorder="1" applyAlignment="1">
      <alignment vertical="center" wrapText="1"/>
    </xf>
    <xf numFmtId="0" fontId="7" fillId="14" borderId="17" xfId="0" applyFont="1" applyFill="1" applyBorder="1" applyAlignment="1">
      <alignment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10" fontId="2" fillId="0" borderId="15" xfId="0" applyNumberFormat="1" applyFont="1" applyFill="1" applyBorder="1" applyAlignment="1">
      <alignment horizontal="center" vertical="center" wrapText="1"/>
    </xf>
    <xf numFmtId="10" fontId="2" fillId="0" borderId="16" xfId="0" applyNumberFormat="1" applyFont="1" applyFill="1" applyBorder="1" applyAlignment="1">
      <alignment horizontal="center" vertical="center" wrapText="1"/>
    </xf>
    <xf numFmtId="10" fontId="2" fillId="0" borderId="17" xfId="0" applyNumberFormat="1" applyFont="1" applyFill="1" applyBorder="1" applyAlignment="1">
      <alignment horizontal="center" vertical="center" wrapText="1"/>
    </xf>
    <xf numFmtId="10" fontId="22" fillId="11" borderId="15" xfId="0" applyNumberFormat="1" applyFont="1" applyFill="1" applyBorder="1" applyAlignment="1">
      <alignment horizontal="center" vertical="center" wrapText="1"/>
    </xf>
    <xf numFmtId="10" fontId="22" fillId="11" borderId="16" xfId="0" applyNumberFormat="1" applyFont="1" applyFill="1" applyBorder="1" applyAlignment="1">
      <alignment horizontal="center" vertical="center" wrapText="1"/>
    </xf>
    <xf numFmtId="10" fontId="22" fillId="11" borderId="17" xfId="0" applyNumberFormat="1" applyFont="1" applyFill="1" applyBorder="1" applyAlignment="1">
      <alignment horizontal="center" vertical="center" wrapText="1"/>
    </xf>
    <xf numFmtId="10" fontId="22" fillId="13" borderId="14" xfId="0" applyNumberFormat="1"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58" xfId="0" applyFont="1" applyFill="1" applyBorder="1" applyAlignment="1">
      <alignment horizontal="center" vertical="center" wrapText="1"/>
    </xf>
    <xf numFmtId="0" fontId="28" fillId="16" borderId="23" xfId="0" applyFont="1" applyFill="1" applyBorder="1" applyAlignment="1">
      <alignment horizontal="left" vertical="center" wrapText="1"/>
    </xf>
    <xf numFmtId="0" fontId="28" fillId="16" borderId="24" xfId="0" applyFont="1" applyFill="1" applyBorder="1" applyAlignment="1">
      <alignment horizontal="left" vertical="center" wrapText="1"/>
    </xf>
    <xf numFmtId="0" fontId="28" fillId="16" borderId="25" xfId="0" applyFont="1" applyFill="1" applyBorder="1" applyAlignment="1">
      <alignment horizontal="left" vertical="center" wrapText="1"/>
    </xf>
    <xf numFmtId="0" fontId="28" fillId="16" borderId="26" xfId="0" applyFont="1" applyFill="1" applyBorder="1" applyAlignment="1">
      <alignment horizontal="left" vertical="center" wrapText="1"/>
    </xf>
    <xf numFmtId="0" fontId="28" fillId="16" borderId="0" xfId="0" applyFont="1" applyFill="1" applyBorder="1" applyAlignment="1">
      <alignment horizontal="left" vertical="center" wrapText="1"/>
    </xf>
    <xf numFmtId="0" fontId="28" fillId="16" borderId="27" xfId="0" applyFont="1" applyFill="1" applyBorder="1" applyAlignment="1">
      <alignment horizontal="left" vertical="center" wrapText="1"/>
    </xf>
    <xf numFmtId="0" fontId="28" fillId="16" borderId="28" xfId="0" applyFont="1" applyFill="1" applyBorder="1" applyAlignment="1">
      <alignment horizontal="left" vertical="center" wrapText="1"/>
    </xf>
    <xf numFmtId="0" fontId="28" fillId="16" borderId="29" xfId="0" applyFont="1" applyFill="1" applyBorder="1" applyAlignment="1">
      <alignment horizontal="left" vertical="center" wrapText="1"/>
    </xf>
    <xf numFmtId="0" fontId="28" fillId="16" borderId="30" xfId="0" applyFont="1" applyFill="1" applyBorder="1" applyAlignment="1">
      <alignment horizontal="left" vertical="center" wrapText="1"/>
    </xf>
    <xf numFmtId="10" fontId="2" fillId="0" borderId="48" xfId="0" applyNumberFormat="1" applyFont="1" applyFill="1" applyBorder="1" applyAlignment="1">
      <alignment vertical="center" wrapText="1"/>
    </xf>
    <xf numFmtId="10" fontId="2" fillId="0" borderId="49" xfId="0" applyNumberFormat="1" applyFont="1" applyFill="1" applyBorder="1" applyAlignment="1">
      <alignment vertical="center" wrapText="1"/>
    </xf>
    <xf numFmtId="10" fontId="2" fillId="0" borderId="50" xfId="0" applyNumberFormat="1" applyFont="1" applyFill="1" applyBorder="1" applyAlignment="1">
      <alignment vertical="center" wrapText="1"/>
    </xf>
    <xf numFmtId="10" fontId="22" fillId="11" borderId="48" xfId="0" applyNumberFormat="1" applyFont="1" applyFill="1" applyBorder="1" applyAlignment="1">
      <alignment horizontal="center" vertical="center" wrapText="1"/>
    </xf>
    <xf numFmtId="10" fontId="22" fillId="11" borderId="49" xfId="0" applyNumberFormat="1" applyFont="1" applyFill="1" applyBorder="1" applyAlignment="1">
      <alignment horizontal="center" vertical="center" wrapText="1"/>
    </xf>
    <xf numFmtId="10" fontId="22" fillId="11" borderId="50" xfId="0" applyNumberFormat="1" applyFont="1" applyFill="1" applyBorder="1" applyAlignment="1">
      <alignment horizontal="center" vertical="center" wrapText="1"/>
    </xf>
    <xf numFmtId="0" fontId="7" fillId="11" borderId="48" xfId="0" applyFont="1" applyFill="1" applyBorder="1" applyAlignment="1">
      <alignment vertical="center" wrapText="1"/>
    </xf>
    <xf numFmtId="0" fontId="7" fillId="11" borderId="49" xfId="0" applyFont="1" applyFill="1" applyBorder="1" applyAlignment="1">
      <alignment vertical="center" wrapText="1"/>
    </xf>
    <xf numFmtId="0" fontId="7" fillId="11" borderId="50" xfId="0" applyFont="1" applyFill="1" applyBorder="1" applyAlignment="1">
      <alignment vertical="center" wrapText="1"/>
    </xf>
    <xf numFmtId="0" fontId="7" fillId="0" borderId="48"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7" fillId="0" borderId="50" xfId="0" applyFont="1" applyFill="1" applyBorder="1" applyAlignment="1">
      <alignment horizontal="center" vertical="center" wrapText="1"/>
    </xf>
    <xf numFmtId="10" fontId="2" fillId="0" borderId="47" xfId="0" applyNumberFormat="1" applyFont="1" applyFill="1" applyBorder="1" applyAlignment="1">
      <alignment horizontal="center" vertical="center" wrapText="1"/>
    </xf>
    <xf numFmtId="10" fontId="22" fillId="12" borderId="47" xfId="0" applyNumberFormat="1" applyFont="1" applyFill="1" applyBorder="1" applyAlignment="1">
      <alignment horizontal="center" vertical="center" wrapText="1"/>
    </xf>
    <xf numFmtId="0" fontId="7" fillId="0" borderId="59" xfId="0" applyFont="1" applyFill="1" applyBorder="1" applyAlignment="1">
      <alignment horizontal="center" vertical="center" wrapText="1"/>
    </xf>
    <xf numFmtId="0" fontId="7" fillId="0" borderId="60" xfId="0" applyFont="1" applyFill="1" applyBorder="1" applyAlignment="1">
      <alignment horizontal="center" vertical="center" wrapText="1"/>
    </xf>
    <xf numFmtId="0" fontId="7" fillId="0" borderId="61" xfId="0" applyFont="1" applyFill="1" applyBorder="1" applyAlignment="1">
      <alignment horizontal="center" vertical="center" wrapText="1"/>
    </xf>
    <xf numFmtId="10" fontId="2" fillId="0" borderId="48" xfId="0" applyNumberFormat="1" applyFont="1" applyFill="1" applyBorder="1" applyAlignment="1">
      <alignment horizontal="center" vertical="center" wrapText="1"/>
    </xf>
    <xf numFmtId="10" fontId="2" fillId="0" borderId="49" xfId="0" applyNumberFormat="1" applyFont="1" applyFill="1" applyBorder="1" applyAlignment="1">
      <alignment horizontal="center" vertical="center" wrapText="1"/>
    </xf>
    <xf numFmtId="10" fontId="2" fillId="0" borderId="50" xfId="0" applyNumberFormat="1" applyFont="1" applyFill="1" applyBorder="1" applyAlignment="1">
      <alignment horizontal="center" vertical="center" wrapText="1"/>
    </xf>
    <xf numFmtId="10" fontId="22" fillId="18" borderId="47" xfId="0" applyNumberFormat="1" applyFont="1" applyFill="1" applyBorder="1" applyAlignment="1">
      <alignment horizontal="center" vertical="center" wrapText="1"/>
    </xf>
    <xf numFmtId="0" fontId="28" fillId="19" borderId="23" xfId="0" applyFont="1" applyFill="1" applyBorder="1" applyAlignment="1">
      <alignment horizontal="left" vertical="center" wrapText="1"/>
    </xf>
    <xf numFmtId="0" fontId="28" fillId="19" borderId="24" xfId="0" applyFont="1" applyFill="1" applyBorder="1" applyAlignment="1">
      <alignment horizontal="left" vertical="center" wrapText="1"/>
    </xf>
    <xf numFmtId="0" fontId="28" fillId="19" borderId="25" xfId="0" applyFont="1" applyFill="1" applyBorder="1" applyAlignment="1">
      <alignment horizontal="left" vertical="center" wrapText="1"/>
    </xf>
    <xf numFmtId="0" fontId="28" fillId="19" borderId="26" xfId="0" applyFont="1" applyFill="1" applyBorder="1" applyAlignment="1">
      <alignment horizontal="left" vertical="center" wrapText="1"/>
    </xf>
    <xf numFmtId="0" fontId="28" fillId="19" borderId="0" xfId="0" applyFont="1" applyFill="1" applyBorder="1" applyAlignment="1">
      <alignment horizontal="left" vertical="center" wrapText="1"/>
    </xf>
    <xf numFmtId="0" fontId="28" fillId="19" borderId="27" xfId="0" applyFont="1" applyFill="1" applyBorder="1" applyAlignment="1">
      <alignment horizontal="left" vertical="center" wrapText="1"/>
    </xf>
    <xf numFmtId="0" fontId="28" fillId="19" borderId="28" xfId="0" applyFont="1" applyFill="1" applyBorder="1" applyAlignment="1">
      <alignment horizontal="left" vertical="center" wrapText="1"/>
    </xf>
    <xf numFmtId="0" fontId="28" fillId="19" borderId="29" xfId="0" applyFont="1" applyFill="1" applyBorder="1" applyAlignment="1">
      <alignment horizontal="left" vertical="center" wrapText="1"/>
    </xf>
    <xf numFmtId="0" fontId="28" fillId="19" borderId="30" xfId="0" applyFont="1" applyFill="1" applyBorder="1" applyAlignment="1">
      <alignment horizontal="left" vertical="center" wrapText="1"/>
    </xf>
  </cellXfs>
  <cellStyles count="3">
    <cellStyle name="Hyperlink" xfId="1" builtinId="8"/>
    <cellStyle name="Normal" xfId="0" builtinId="0"/>
    <cellStyle name="Normal 2 2" xfId="2"/>
  </cellStyles>
  <dxfs count="4211">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FF0000"/>
        </patternFill>
      </fill>
    </dxf>
    <dxf>
      <fill>
        <patternFill>
          <bgColor rgb="FFFFC0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00B0F0"/>
        </patternFill>
      </fill>
    </dxf>
    <dxf>
      <font>
        <b/>
        <i val="0"/>
      </font>
      <fill>
        <patternFill>
          <bgColor rgb="FF92D050"/>
        </patternFill>
      </fill>
    </dxf>
    <dxf>
      <font>
        <b/>
        <i val="0"/>
      </font>
      <fill>
        <patternFill>
          <bgColor rgb="FFFFFF00"/>
        </patternFill>
      </fill>
    </dxf>
    <dxf>
      <font>
        <b/>
        <i val="0"/>
      </font>
      <fill>
        <patternFill>
          <bgColor rgb="FF92D050"/>
        </patternFill>
      </fill>
    </dxf>
    <dxf>
      <font>
        <b/>
        <i val="0"/>
      </font>
      <fill>
        <patternFill>
          <bgColor rgb="FF92D050"/>
        </patternFill>
      </fill>
    </dxf>
    <dxf>
      <font>
        <b/>
        <i val="0"/>
      </font>
      <fill>
        <patternFill>
          <bgColor rgb="FFFFC000"/>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s>
  <tableStyles count="0" defaultTableStyle="TableStyleMedium2" defaultPivotStyle="PivotStyleLight16"/>
  <colors>
    <mruColors>
      <color rgb="FF009900"/>
      <color rgb="FFCC0000"/>
      <color rgb="FF339933"/>
      <color rgb="FF66990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OVERALL PERFORMANCE</a:t>
            </a:r>
          </a:p>
          <a:p>
            <a:pPr>
              <a:defRPr lang="en-US"/>
            </a:pPr>
            <a:r>
              <a:rPr lang="en-US" sz="1100">
                <a:latin typeface="Arial" pitchFamily="34" charset="0"/>
                <a:cs typeface="Arial" pitchFamily="34" charset="0"/>
              </a:rPr>
              <a:t>% of all Corporate Plan indicators that are Red, Amber or Green</a:t>
            </a:r>
          </a:p>
        </c:rich>
      </c:tx>
      <c:overlay val="0"/>
    </c:title>
    <c:autoTitleDeleted val="0"/>
    <c:plotArea>
      <c:layout/>
      <c:lineChart>
        <c:grouping val="standard"/>
        <c:varyColors val="0"/>
        <c:ser>
          <c:idx val="0"/>
          <c:order val="0"/>
          <c:tx>
            <c:strRef>
              <c:f>'2b. Charts by Priority'!$AY$7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Priority'!$AZ$7:$BC$7</c:f>
              <c:numCache>
                <c:formatCode>0.00%</c:formatCode>
                <c:ptCount val="4"/>
                <c:pt idx="0">
                  <c:v>0.96385542168674698</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0-50E2-458F-8C24-A0159BB694B2}"/>
            </c:ext>
          </c:extLst>
        </c:ser>
        <c:ser>
          <c:idx val="1"/>
          <c:order val="1"/>
          <c:tx>
            <c:strRef>
              <c:f>'2b. Charts by Priority'!$AY$8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0E2-458F-8C24-A0159BB694B2}"/>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Priority'!$AZ$8:$BC$8</c:f>
              <c:numCache>
                <c:formatCode>0.00%</c:formatCode>
                <c:ptCount val="4"/>
                <c:pt idx="0">
                  <c:v>2.4096385542168676E-2</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2-50E2-458F-8C24-A0159BB694B2}"/>
            </c:ext>
          </c:extLst>
        </c:ser>
        <c:ser>
          <c:idx val="2"/>
          <c:order val="2"/>
          <c:tx>
            <c:strRef>
              <c:f>'2b. Charts by Priority'!$AY$9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0E2-458F-8C24-A0159BB694B2}"/>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Priority'!$AZ$9:$BC$9</c:f>
              <c:numCache>
                <c:formatCode>0.00%</c:formatCode>
                <c:ptCount val="4"/>
                <c:pt idx="0">
                  <c:v>1.2048192771084338E-2</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4-50E2-458F-8C24-A0159BB694B2}"/>
            </c:ext>
          </c:extLst>
        </c:ser>
        <c:dLbls>
          <c:showLegendKey val="0"/>
          <c:showVal val="1"/>
          <c:showCatName val="0"/>
          <c:showSerName val="0"/>
          <c:showPercent val="0"/>
          <c:showBubbleSize val="0"/>
        </c:dLbls>
        <c:smooth val="0"/>
        <c:axId val="296067568"/>
        <c:axId val="296067960"/>
      </c:lineChart>
      <c:catAx>
        <c:axId val="296067568"/>
        <c:scaling>
          <c:orientation val="minMax"/>
        </c:scaling>
        <c:delete val="0"/>
        <c:axPos val="b"/>
        <c:numFmt formatCode="General" sourceLinked="0"/>
        <c:majorTickMark val="out"/>
        <c:minorTickMark val="none"/>
        <c:tickLblPos val="nextTo"/>
        <c:txPr>
          <a:bodyPr/>
          <a:lstStyle/>
          <a:p>
            <a:pPr>
              <a:defRPr lang="en-US"/>
            </a:pPr>
            <a:endParaRPr lang="en-US"/>
          </a:p>
        </c:txPr>
        <c:crossAx val="296067960"/>
        <c:crosses val="autoZero"/>
        <c:auto val="1"/>
        <c:lblAlgn val="ctr"/>
        <c:lblOffset val="100"/>
        <c:noMultiLvlLbl val="0"/>
      </c:catAx>
      <c:valAx>
        <c:axId val="296067960"/>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29606756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991-448C-94F6-A903985AC43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991-448C-94F6-A903985AC43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991-448C-94F6-A903985AC430}"/>
              </c:ext>
            </c:extLst>
          </c:dPt>
          <c:cat>
            <c:strRef>
              <c:f>'2b. Charts by Priority'!$AY$23:$AY$25</c:f>
              <c:strCache>
                <c:ptCount val="3"/>
                <c:pt idx="0">
                  <c:v>Green</c:v>
                </c:pt>
                <c:pt idx="1">
                  <c:v>Amber</c:v>
                </c:pt>
                <c:pt idx="2">
                  <c:v>Red</c:v>
                </c:pt>
              </c:strCache>
            </c:strRef>
          </c:cat>
          <c:val>
            <c:numRef>
              <c:f>'2b. Charts by Priority'!$BA$23:$BA$25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7991-448C-94F6-A903985AC430}"/>
            </c:ext>
          </c:extLst>
        </c:ser>
        <c:dLbls>
          <c:showLegendKey val="0"/>
          <c:showVal val="0"/>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AND HEALTH &amp; WELL BEING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626-4C92-9DA5-F959AE20197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626-4C92-9DA5-F959AE20197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626-4C92-9DA5-F959AE20197F}"/>
              </c:ext>
            </c:extLst>
          </c:dPt>
          <c:cat>
            <c:strRef>
              <c:f>'2b. Charts by Priority'!$AY$39:$AY$41</c:f>
              <c:strCache>
                <c:ptCount val="3"/>
                <c:pt idx="0">
                  <c:v>Green</c:v>
                </c:pt>
                <c:pt idx="1">
                  <c:v>Amber</c:v>
                </c:pt>
                <c:pt idx="2">
                  <c:v>Red</c:v>
                </c:pt>
              </c:strCache>
            </c:strRef>
          </c:cat>
          <c:val>
            <c:numRef>
              <c:f>'2b. Charts by Priority'!$BA$39:$BA$41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7626-4C92-9DA5-F959AE20197F}"/>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8C3-4D15-B08D-6B38A26E9AA9}"/>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8C3-4D15-B08D-6B38A26E9AA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8C3-4D15-B08D-6B38A26E9AA9}"/>
              </c:ext>
            </c:extLst>
          </c:dPt>
          <c:cat>
            <c:strRef>
              <c:f>'2b. Charts by Priority'!$AY$55:$AY$57</c:f>
              <c:strCache>
                <c:ptCount val="3"/>
                <c:pt idx="0">
                  <c:v>Green</c:v>
                </c:pt>
                <c:pt idx="1">
                  <c:v>Amber</c:v>
                </c:pt>
                <c:pt idx="2">
                  <c:v>Red</c:v>
                </c:pt>
              </c:strCache>
            </c:strRef>
          </c:cat>
          <c:val>
            <c:numRef>
              <c:f>'2b. Charts by Priority'!$BA$55:$BA$57</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88C3-4D15-B08D-6B38A26E9AA9}"/>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A76D-4A4D-AF29-27A678BFA3C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A76D-4A4D-AF29-27A678BFA3C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A76D-4A4D-AF29-27A678BFA3C0}"/>
              </c:ext>
            </c:extLst>
          </c:dPt>
          <c:cat>
            <c:strRef>
              <c:f>'2b. Charts by Priority'!$AY$7:$AY$9</c:f>
              <c:strCache>
                <c:ptCount val="3"/>
                <c:pt idx="0">
                  <c:v>Green</c:v>
                </c:pt>
                <c:pt idx="1">
                  <c:v>Amber</c:v>
                </c:pt>
                <c:pt idx="2">
                  <c:v>Red</c:v>
                </c:pt>
              </c:strCache>
            </c:strRef>
          </c:cat>
          <c:val>
            <c:numRef>
              <c:f>'2b. Charts by Priority'!$BB$7:$BB$9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A76D-4A4D-AF29-27A678BFA3C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51C-4A11-9328-12E5957BA4BE}"/>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51C-4A11-9328-12E5957BA4BE}"/>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51C-4A11-9328-12E5957BA4BE}"/>
              </c:ext>
            </c:extLst>
          </c:dPt>
          <c:cat>
            <c:strRef>
              <c:f>'2b. Charts by Priority'!$AY$7:$AY$9</c:f>
              <c:strCache>
                <c:ptCount val="3"/>
                <c:pt idx="0">
                  <c:v>Green</c:v>
                </c:pt>
                <c:pt idx="1">
                  <c:v>Amber</c:v>
                </c:pt>
                <c:pt idx="2">
                  <c:v>Red</c:v>
                </c:pt>
              </c:strCache>
            </c:strRef>
          </c:cat>
          <c:val>
            <c:numRef>
              <c:f>'2b. Charts by Priority'!$BC$7:$BC$9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951C-4A11-9328-12E5957BA4B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641-4598-B934-C23B09C1EA2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641-4598-B934-C23B09C1EA2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641-4598-B934-C23B09C1EA21}"/>
              </c:ext>
            </c:extLst>
          </c:dPt>
          <c:cat>
            <c:strRef>
              <c:f>'2b. Charts by Priority'!$AY$23:$AY$25</c:f>
              <c:strCache>
                <c:ptCount val="3"/>
                <c:pt idx="0">
                  <c:v>Green</c:v>
                </c:pt>
                <c:pt idx="1">
                  <c:v>Amber</c:v>
                </c:pt>
                <c:pt idx="2">
                  <c:v>Red</c:v>
                </c:pt>
              </c:strCache>
            </c:strRef>
          </c:cat>
          <c:val>
            <c:numRef>
              <c:f>'2b. Charts by Priority'!$BB$23:$BB$25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7641-4598-B934-C23B09C1EA21}"/>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0A41-4000-A8E2-478BCE1665A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0A41-4000-A8E2-478BCE1665A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0A41-4000-A8E2-478BCE1665AD}"/>
              </c:ext>
            </c:extLst>
          </c:dPt>
          <c:cat>
            <c:strRef>
              <c:f>'2b. Charts by Priority'!$AY$23:$AY$25</c:f>
              <c:strCache>
                <c:ptCount val="3"/>
                <c:pt idx="0">
                  <c:v>Green</c:v>
                </c:pt>
                <c:pt idx="1">
                  <c:v>Amber</c:v>
                </c:pt>
                <c:pt idx="2">
                  <c:v>Red</c:v>
                </c:pt>
              </c:strCache>
            </c:strRef>
          </c:cat>
          <c:val>
            <c:numRef>
              <c:f>'2b. Charts by Priority'!$BC$23:$BC$25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0A41-4000-A8E2-478BCE1665A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AND HEALTH &amp; WELL BEING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A9B-478A-B2A9-1B9D10175A4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A9B-478A-B2A9-1B9D10175A4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A9B-478A-B2A9-1B9D10175A4B}"/>
              </c:ext>
            </c:extLst>
          </c:dPt>
          <c:cat>
            <c:strRef>
              <c:f>'2b. Charts by Priority'!$AY$39:$AY$41</c:f>
              <c:strCache>
                <c:ptCount val="3"/>
                <c:pt idx="0">
                  <c:v>Green</c:v>
                </c:pt>
                <c:pt idx="1">
                  <c:v>Amber</c:v>
                </c:pt>
                <c:pt idx="2">
                  <c:v>Red</c:v>
                </c:pt>
              </c:strCache>
            </c:strRef>
          </c:cat>
          <c:val>
            <c:numRef>
              <c:f>'2b. Charts by Priority'!$BB$39:$BB$41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BA9B-478A-B2A9-1B9D10175A4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baseline="0"/>
              <a:t>ENVIRONMENT AND HEALTH &amp; WELL BEING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E504-44CE-97B2-C7B1FE600C2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E504-44CE-97B2-C7B1FE600C2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E504-44CE-97B2-C7B1FE600C20}"/>
              </c:ext>
            </c:extLst>
          </c:dPt>
          <c:cat>
            <c:strRef>
              <c:f>'2b. Charts by Priority'!$AY$39:$AY$41</c:f>
              <c:strCache>
                <c:ptCount val="3"/>
                <c:pt idx="0">
                  <c:v>Green</c:v>
                </c:pt>
                <c:pt idx="1">
                  <c:v>Amber</c:v>
                </c:pt>
                <c:pt idx="2">
                  <c:v>Red</c:v>
                </c:pt>
              </c:strCache>
            </c:strRef>
          </c:cat>
          <c:val>
            <c:numRef>
              <c:f>'2b. Charts by Priority'!$BC$39:$BC$41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E504-44CE-97B2-C7B1FE600C2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67C-498C-8367-702B3FC4C53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67C-498C-8367-702B3FC4C53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67C-498C-8367-702B3FC4C53B}"/>
              </c:ext>
            </c:extLst>
          </c:dPt>
          <c:cat>
            <c:strRef>
              <c:f>'2b. Charts by Priority'!$AY$55:$AY$57</c:f>
              <c:strCache>
                <c:ptCount val="3"/>
                <c:pt idx="0">
                  <c:v>Green</c:v>
                </c:pt>
                <c:pt idx="1">
                  <c:v>Amber</c:v>
                </c:pt>
                <c:pt idx="2">
                  <c:v>Red</c:v>
                </c:pt>
              </c:strCache>
            </c:strRef>
          </c:cat>
          <c:val>
            <c:numRef>
              <c:f>'2b. Charts by Priority'!$BB$55:$BB$57</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B67C-498C-8367-702B3FC4C53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VALUE FOR</a:t>
            </a:r>
            <a:r>
              <a:rPr lang="en-GB" sz="1200" u="sng" baseline="0">
                <a:latin typeface="Arial" pitchFamily="34" charset="0"/>
                <a:cs typeface="Arial" pitchFamily="34" charset="0"/>
              </a:rPr>
              <a:t> MONEY COUNCIL</a:t>
            </a:r>
            <a:endParaRPr lang="en-GB" sz="1200" u="sng">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C7C-4B39-A234-8A7576CDE4FF}"/>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C7C-4B39-A234-8A7576CDE4FF}"/>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Priority'!$AZ$23:$BC$23</c:f>
              <c:numCache>
                <c:formatCode>0.00%</c:formatCode>
                <c:ptCount val="4"/>
                <c:pt idx="0">
                  <c:v>0.96153846153846156</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2-AC7C-4B39-A234-8A7576CDE4FF}"/>
            </c:ext>
          </c:extLst>
        </c:ser>
        <c:ser>
          <c:idx val="1"/>
          <c:order val="1"/>
          <c:tx>
            <c:strRef>
              <c:f>'2b. Charts by Priority'!$AY$24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C7C-4B39-A234-8A7576CDE4FF}"/>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C7C-4B39-A234-8A7576CDE4FF}"/>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Priority'!$AZ$24:$BC$24</c:f>
              <c:numCache>
                <c:formatCode>0.00%</c:formatCode>
                <c:ptCount val="4"/>
                <c:pt idx="0">
                  <c:v>1.9230769230769232E-2</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5-AC7C-4B39-A234-8A7576CDE4FF}"/>
            </c:ext>
          </c:extLst>
        </c:ser>
        <c:ser>
          <c:idx val="2"/>
          <c:order val="2"/>
          <c:tx>
            <c:strRef>
              <c:f>'2b. Charts by Priority'!$AY$25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C7C-4B39-A234-8A7576CDE4FF}"/>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C7C-4B39-A234-8A7576CDE4FF}"/>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Priority'!$AZ$25:$BC$25</c:f>
              <c:numCache>
                <c:formatCode>0.00%</c:formatCode>
                <c:ptCount val="4"/>
                <c:pt idx="0">
                  <c:v>1.9230769230769232E-2</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8-AC7C-4B39-A234-8A7576CDE4FF}"/>
            </c:ext>
          </c:extLst>
        </c:ser>
        <c:dLbls>
          <c:showLegendKey val="0"/>
          <c:showVal val="1"/>
          <c:showCatName val="0"/>
          <c:showSerName val="0"/>
          <c:showPercent val="0"/>
          <c:showBubbleSize val="0"/>
        </c:dLbls>
        <c:smooth val="0"/>
        <c:axId val="296063256"/>
        <c:axId val="296062080"/>
      </c:lineChart>
      <c:catAx>
        <c:axId val="296063256"/>
        <c:scaling>
          <c:orientation val="minMax"/>
        </c:scaling>
        <c:delete val="0"/>
        <c:axPos val="b"/>
        <c:numFmt formatCode="General" sourceLinked="0"/>
        <c:majorTickMark val="out"/>
        <c:minorTickMark val="none"/>
        <c:tickLblPos val="nextTo"/>
        <c:txPr>
          <a:bodyPr/>
          <a:lstStyle/>
          <a:p>
            <a:pPr>
              <a:defRPr lang="en-US"/>
            </a:pPr>
            <a:endParaRPr lang="en-US"/>
          </a:p>
        </c:txPr>
        <c:crossAx val="296062080"/>
        <c:crosses val="autoZero"/>
        <c:auto val="1"/>
        <c:lblAlgn val="ctr"/>
        <c:lblOffset val="100"/>
        <c:noMultiLvlLbl val="0"/>
      </c:catAx>
      <c:valAx>
        <c:axId val="296062080"/>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29606325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End of Year</a:t>
            </a:r>
            <a:endParaRPr lang="en-GB"/>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9.8796159124774768E-2"/>
          <c:y val="0.33291514146016032"/>
          <c:w val="0.81796323866694998"/>
          <c:h val="0.57029011841750465"/>
        </c:manualLayout>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563A-496E-9601-7BADD816C91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63A-496E-9601-7BADD816C91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63A-496E-9601-7BADD816C91D}"/>
              </c:ext>
            </c:extLst>
          </c:dPt>
          <c:cat>
            <c:strRef>
              <c:f>'2b. Charts by Priority'!$AY$55:$AY$57</c:f>
              <c:strCache>
                <c:ptCount val="3"/>
                <c:pt idx="0">
                  <c:v>Green</c:v>
                </c:pt>
                <c:pt idx="1">
                  <c:v>Amber</c:v>
                </c:pt>
                <c:pt idx="2">
                  <c:v>Red</c:v>
                </c:pt>
              </c:strCache>
            </c:strRef>
          </c:cat>
          <c:val>
            <c:numRef>
              <c:f>'2b. Charts by Priority'!$BC$55:$BC$57</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563A-496E-9601-7BADD816C91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LEADER OF THE COUNCIL</a:t>
            </a:r>
          </a:p>
          <a:p>
            <a:pPr>
              <a:defRPr lang="en-US"/>
            </a:pPr>
            <a:r>
              <a:rPr lang="en-GB" sz="1100" b="1" i="0" baseline="0">
                <a:latin typeface="Arial" pitchFamily="34" charset="0"/>
                <a:cs typeface="Arial" pitchFamily="34" charset="0"/>
              </a:rPr>
              <a:t>% of indicators for this portfolio that are Red, Amber or Green </a:t>
            </a:r>
            <a:endParaRPr lang="en-GB" sz="1100">
              <a:latin typeface="Arial" pitchFamily="34" charset="0"/>
              <a:cs typeface="Arial" pitchFamily="34" charset="0"/>
            </a:endParaRPr>
          </a:p>
        </c:rich>
      </c:tx>
      <c:overlay val="0"/>
    </c:title>
    <c:autoTitleDeleted val="0"/>
    <c:plotArea>
      <c:layout/>
      <c:lineChart>
        <c:grouping val="standard"/>
        <c:varyColors val="0"/>
        <c:ser>
          <c:idx val="0"/>
          <c:order val="0"/>
          <c:tx>
            <c:strRef>
              <c:f>'3b. Charts by Portfolio'!$AY$7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Portfolio'!$AZ$7:$BC$7</c:f>
              <c:numCache>
                <c:formatCode>0.00%</c:formatCode>
                <c:ptCount val="4"/>
                <c:pt idx="0">
                  <c:v>1</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0-A7AA-4C01-967B-CC6BF4FF1F5B}"/>
            </c:ext>
          </c:extLst>
        </c:ser>
        <c:ser>
          <c:idx val="1"/>
          <c:order val="1"/>
          <c:tx>
            <c:strRef>
              <c:f>'3b. Charts by Portfolio'!$AY$8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BB1-4423-AA2D-71C03F81381C}"/>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Portfolio'!$AZ$8:$BC$8</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2-A7AA-4C01-967B-CC6BF4FF1F5B}"/>
            </c:ext>
          </c:extLst>
        </c:ser>
        <c:ser>
          <c:idx val="2"/>
          <c:order val="2"/>
          <c:tx>
            <c:strRef>
              <c:f>'3b. Charts by Portfolio'!$AY$9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BB1-4423-AA2D-71C03F81381C}"/>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Portfolio'!$AZ$9:$BC$9</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4-A7AA-4C01-967B-CC6BF4FF1F5B}"/>
            </c:ext>
          </c:extLst>
        </c:ser>
        <c:dLbls>
          <c:showLegendKey val="0"/>
          <c:showVal val="1"/>
          <c:showCatName val="0"/>
          <c:showSerName val="0"/>
          <c:showPercent val="0"/>
          <c:showBubbleSize val="0"/>
        </c:dLbls>
        <c:smooth val="0"/>
        <c:axId val="447459648"/>
        <c:axId val="447460432"/>
      </c:lineChart>
      <c:catAx>
        <c:axId val="447459648"/>
        <c:scaling>
          <c:orientation val="minMax"/>
        </c:scaling>
        <c:delete val="0"/>
        <c:axPos val="b"/>
        <c:numFmt formatCode="General" sourceLinked="1"/>
        <c:majorTickMark val="out"/>
        <c:minorTickMark val="none"/>
        <c:tickLblPos val="nextTo"/>
        <c:txPr>
          <a:bodyPr/>
          <a:lstStyle/>
          <a:p>
            <a:pPr>
              <a:defRPr lang="en-US"/>
            </a:pPr>
            <a:endParaRPr lang="en-US"/>
          </a:p>
        </c:txPr>
        <c:crossAx val="447460432"/>
        <c:crosses val="autoZero"/>
        <c:auto val="1"/>
        <c:lblAlgn val="ctr"/>
        <c:lblOffset val="100"/>
        <c:noMultiLvlLbl val="0"/>
      </c:catAx>
      <c:valAx>
        <c:axId val="44746043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4745964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ENVIRONMENT &amp; HOUSING</a:t>
            </a:r>
            <a:endParaRPr lang="en-GB" sz="11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EC1-42D6-A9C5-700482F9C12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EC1-42D6-A9C5-700482F9C12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Portfolio'!$AZ$23:$BC$23</c:f>
              <c:numCache>
                <c:formatCode>0.00%</c:formatCode>
                <c:ptCount val="4"/>
                <c:pt idx="0">
                  <c:v>0.90909090909090906</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2-4EC1-42D6-A9C5-700482F9C12B}"/>
            </c:ext>
          </c:extLst>
        </c:ser>
        <c:ser>
          <c:idx val="1"/>
          <c:order val="1"/>
          <c:tx>
            <c:strRef>
              <c:f>'3b. Charts by Portfolio'!$AY$24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EC1-42D6-A9C5-700482F9C12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EC1-42D6-A9C5-700482F9C12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Portfolio'!$AZ$24:$BC$24</c:f>
              <c:numCache>
                <c:formatCode>0.00%</c:formatCode>
                <c:ptCount val="4"/>
                <c:pt idx="0">
                  <c:v>9.0909090909090912E-2</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5-4EC1-42D6-A9C5-700482F9C12B}"/>
            </c:ext>
          </c:extLst>
        </c:ser>
        <c:ser>
          <c:idx val="2"/>
          <c:order val="2"/>
          <c:tx>
            <c:strRef>
              <c:f>'3b. Charts by Portfolio'!$AY$25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EC1-42D6-A9C5-700482F9C12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EC1-42D6-A9C5-700482F9C12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Portfolio'!$AZ$25:$BC$25</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8-4EC1-42D6-A9C5-700482F9C12B}"/>
            </c:ext>
          </c:extLst>
        </c:ser>
        <c:dLbls>
          <c:showLegendKey val="0"/>
          <c:showVal val="1"/>
          <c:showCatName val="0"/>
          <c:showSerName val="0"/>
          <c:showPercent val="0"/>
          <c:showBubbleSize val="0"/>
        </c:dLbls>
        <c:smooth val="0"/>
        <c:axId val="296064824"/>
        <c:axId val="296066784"/>
      </c:lineChart>
      <c:catAx>
        <c:axId val="296064824"/>
        <c:scaling>
          <c:orientation val="minMax"/>
        </c:scaling>
        <c:delete val="0"/>
        <c:axPos val="b"/>
        <c:numFmt formatCode="General" sourceLinked="0"/>
        <c:majorTickMark val="out"/>
        <c:minorTickMark val="none"/>
        <c:tickLblPos val="nextTo"/>
        <c:txPr>
          <a:bodyPr/>
          <a:lstStyle/>
          <a:p>
            <a:pPr>
              <a:defRPr lang="en-US"/>
            </a:pPr>
            <a:endParaRPr lang="en-US"/>
          </a:p>
        </c:txPr>
        <c:crossAx val="296066784"/>
        <c:crosses val="autoZero"/>
        <c:auto val="1"/>
        <c:lblAlgn val="ctr"/>
        <c:lblOffset val="100"/>
        <c:noMultiLvlLbl val="0"/>
      </c:catAx>
      <c:valAx>
        <c:axId val="296066784"/>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29606482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b="1" i="0" u="sng" baseline="0">
                <a:effectLst/>
                <a:latin typeface="Arial" panose="020B0604020202020204" pitchFamily="34" charset="0"/>
                <a:cs typeface="Arial" panose="020B0604020202020204" pitchFamily="34" charset="0"/>
              </a:rPr>
              <a:t>LEISURE, CULTURE &amp; TOURISM</a:t>
            </a:r>
            <a:endParaRPr lang="en-GB" sz="1200" u="sng">
              <a:effectLst/>
              <a:latin typeface="Arial" panose="020B0604020202020204" pitchFamily="34" charset="0"/>
              <a:cs typeface="Arial" panose="020B0604020202020204"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215-4B0B-B47F-FB16DB6996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215-4B0B-B47F-FB16DB6996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Portfolio'!$AZ$39:$BC$39</c:f>
              <c:numCache>
                <c:formatCode>0.00%</c:formatCode>
                <c:ptCount val="4"/>
                <c:pt idx="0">
                  <c:v>1</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2-E215-4B0B-B47F-FB16DB6996D9}"/>
            </c:ext>
          </c:extLst>
        </c:ser>
        <c:ser>
          <c:idx val="1"/>
          <c:order val="1"/>
          <c:tx>
            <c:strRef>
              <c:f>'3b. Charts by Portfolio'!$AY$40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215-4B0B-B47F-FB16DB6996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215-4B0B-B47F-FB16DB6996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Portfolio'!$AZ$40:$BC$40</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5-E215-4B0B-B47F-FB16DB6996D9}"/>
            </c:ext>
          </c:extLst>
        </c:ser>
        <c:ser>
          <c:idx val="2"/>
          <c:order val="2"/>
          <c:tx>
            <c:strRef>
              <c:f>'3b. Charts by Portfolio'!$AY$41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215-4B0B-B47F-FB16DB6996D9}"/>
                </c:ext>
                <c:ext xmlns:c15="http://schemas.microsoft.com/office/drawing/2012/chart" uri="{CE6537A1-D6FC-4f65-9D91-7224C49458BB}"/>
              </c:extLst>
            </c:dLbl>
            <c:dLbl>
              <c:idx val="1"/>
              <c:layout>
                <c:manualLayout>
                  <c:x val="-5.4644550522530692E-2"/>
                  <c:y val="-4.42967884828349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215-4B0B-B47F-FB16DB6996D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215-4B0B-B47F-FB16DB6996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E215-4B0B-B47F-FB16DB6996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Portfolio'!$AZ$41:$BC$41</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A-E215-4B0B-B47F-FB16DB6996D9}"/>
            </c:ext>
          </c:extLst>
        </c:ser>
        <c:dLbls>
          <c:showLegendKey val="0"/>
          <c:showVal val="1"/>
          <c:showCatName val="0"/>
          <c:showSerName val="0"/>
          <c:showPercent val="0"/>
          <c:showBubbleSize val="0"/>
        </c:dLbls>
        <c:smooth val="0"/>
        <c:axId val="547249608"/>
        <c:axId val="547244120"/>
      </c:lineChart>
      <c:catAx>
        <c:axId val="547249608"/>
        <c:scaling>
          <c:orientation val="minMax"/>
        </c:scaling>
        <c:delete val="0"/>
        <c:axPos val="b"/>
        <c:numFmt formatCode="General" sourceLinked="0"/>
        <c:majorTickMark val="out"/>
        <c:minorTickMark val="none"/>
        <c:tickLblPos val="nextTo"/>
        <c:txPr>
          <a:bodyPr/>
          <a:lstStyle/>
          <a:p>
            <a:pPr>
              <a:defRPr lang="en-US"/>
            </a:pPr>
            <a:endParaRPr lang="en-US"/>
          </a:p>
        </c:txPr>
        <c:crossAx val="547244120"/>
        <c:crosses val="autoZero"/>
        <c:auto val="1"/>
        <c:lblAlgn val="ctr"/>
        <c:lblOffset val="100"/>
        <c:noMultiLvlLbl val="0"/>
      </c:catAx>
      <c:valAx>
        <c:axId val="547244120"/>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54724960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600" b="1" i="0" u="sng" baseline="0">
                <a:effectLst/>
              </a:rPr>
              <a:t>REGENERATION &amp; PLANNING POLICY</a:t>
            </a:r>
            <a:endParaRPr lang="en-GB" sz="1100" u="sng">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22E-4855-963A-4506A3413D88}"/>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22E-4855-963A-4506A3413D88}"/>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Portfolio'!$AZ$55:$BC$55</c:f>
              <c:numCache>
                <c:formatCode>0.00%</c:formatCode>
                <c:ptCount val="4"/>
                <c:pt idx="0">
                  <c:v>0.96153846153846145</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2-422E-4855-963A-4506A3413D88}"/>
            </c:ext>
          </c:extLst>
        </c:ser>
        <c:ser>
          <c:idx val="1"/>
          <c:order val="1"/>
          <c:tx>
            <c:strRef>
              <c:f>'3b. Charts by Portfolio'!$AY$56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22E-4855-963A-4506A3413D88}"/>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22E-4855-963A-4506A3413D88}"/>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22E-4855-963A-4506A3413D88}"/>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22E-4855-963A-4506A3413D88}"/>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Portfolio'!$AZ$56:$BC$56</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7-422E-4855-963A-4506A3413D88}"/>
            </c:ext>
          </c:extLst>
        </c:ser>
        <c:ser>
          <c:idx val="2"/>
          <c:order val="2"/>
          <c:tx>
            <c:strRef>
              <c:f>'3b. Charts by Portfolio'!$AY$57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22E-4855-963A-4506A3413D88}"/>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422E-4855-963A-4506A3413D88}"/>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422E-4855-963A-4506A3413D88}"/>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Portfolio'!$AZ$57:$BC$57</c:f>
              <c:numCache>
                <c:formatCode>0.00%</c:formatCode>
                <c:ptCount val="4"/>
                <c:pt idx="0">
                  <c:v>3.8461538461538464E-2</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B-422E-4855-963A-4506A3413D88}"/>
            </c:ext>
          </c:extLst>
        </c:ser>
        <c:dLbls>
          <c:showLegendKey val="0"/>
          <c:showVal val="1"/>
          <c:showCatName val="0"/>
          <c:showSerName val="0"/>
          <c:showPercent val="0"/>
          <c:showBubbleSize val="0"/>
        </c:dLbls>
        <c:smooth val="0"/>
        <c:axId val="547242944"/>
        <c:axId val="547248824"/>
      </c:lineChart>
      <c:catAx>
        <c:axId val="547242944"/>
        <c:scaling>
          <c:orientation val="minMax"/>
        </c:scaling>
        <c:delete val="0"/>
        <c:axPos val="b"/>
        <c:numFmt formatCode="General" sourceLinked="0"/>
        <c:majorTickMark val="out"/>
        <c:minorTickMark val="none"/>
        <c:tickLblPos val="nextTo"/>
        <c:txPr>
          <a:bodyPr/>
          <a:lstStyle/>
          <a:p>
            <a:pPr>
              <a:defRPr lang="en-US"/>
            </a:pPr>
            <a:endParaRPr lang="en-US"/>
          </a:p>
        </c:txPr>
        <c:crossAx val="547248824"/>
        <c:crosses val="autoZero"/>
        <c:auto val="1"/>
        <c:lblAlgn val="ctr"/>
        <c:lblOffset val="100"/>
        <c:noMultiLvlLbl val="0"/>
      </c:catAx>
      <c:valAx>
        <c:axId val="547248824"/>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54724294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none" baseline="0"/>
              <a:t>LEADER OF THE COUNCIL</a:t>
            </a:r>
            <a:endParaRPr lang="en-GB" u="none"/>
          </a:p>
          <a:p>
            <a:pPr>
              <a:defRPr lang="en-US" u="none"/>
            </a:pPr>
            <a:r>
              <a:rPr lang="en-US" u="none"/>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Portfolio'!$AZ$6</c:f>
              <c:strCache>
                <c:ptCount val="1"/>
                <c:pt idx="0">
                  <c:v>Q1</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55F9-476C-B40B-AE40098D7A18}"/>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5F9-476C-B40B-AE40098D7A18}"/>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5F9-476C-B40B-AE40098D7A18}"/>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Portfolio'!$AZ$7:$AZ$9</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55F9-476C-B40B-AE40098D7A18}"/>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a:t>ENVIRONMENT</a:t>
            </a:r>
            <a:r>
              <a:rPr lang="en-US" baseline="0"/>
              <a:t> &amp; HOUSING</a:t>
            </a:r>
            <a:endParaRPr lang="en-US"/>
          </a:p>
          <a:p>
            <a:pPr algn="ctr">
              <a:defRPr lang="en-US"/>
            </a:pPr>
            <a:r>
              <a:rPr lang="en-US"/>
              <a:t>- Quarter 1</a:t>
            </a:r>
          </a:p>
        </c:rich>
      </c:tx>
      <c:layout>
        <c:manualLayout>
          <c:xMode val="edge"/>
          <c:yMode val="edge"/>
          <c:x val="0.27281229494763648"/>
          <c:y val="2.777777777779381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Portfolio'!$AY$23</c:f>
              <c:strCache>
                <c:ptCount val="1"/>
                <c:pt idx="0">
                  <c:v>Green</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1-9322-4A15-8F9B-7E05C26A6F5F}"/>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Portfolio'!$AZ$22</c:f>
              <c:strCache>
                <c:ptCount val="1"/>
                <c:pt idx="0">
                  <c:v>Q1</c:v>
                </c:pt>
              </c:strCache>
            </c:strRef>
          </c:cat>
          <c:val>
            <c:numRef>
              <c:f>'3b. Charts by Portfolio'!$AZ$23</c:f>
              <c:numCache>
                <c:formatCode>0.00%</c:formatCode>
                <c:ptCount val="1"/>
                <c:pt idx="0">
                  <c:v>0.90909090909090906</c:v>
                </c:pt>
              </c:numCache>
            </c:numRef>
          </c:val>
          <c:extLst xmlns:c16r2="http://schemas.microsoft.com/office/drawing/2015/06/chart">
            <c:ext xmlns:c16="http://schemas.microsoft.com/office/drawing/2014/chart" uri="{C3380CC4-5D6E-409C-BE32-E72D297353CC}">
              <c16:uniqueId val="{00000002-9322-4A15-8F9B-7E05C26A6F5F}"/>
            </c:ext>
          </c:extLst>
        </c:ser>
        <c:ser>
          <c:idx val="1"/>
          <c:order val="1"/>
          <c:tx>
            <c:strRef>
              <c:f>'3b. Charts by Portfolio'!$AY$24</c:f>
              <c:strCache>
                <c:ptCount val="1"/>
                <c:pt idx="0">
                  <c:v>Amber</c:v>
                </c:pt>
              </c:strCache>
            </c:strRef>
          </c:tx>
          <c:dPt>
            <c:idx val="0"/>
            <c:bubble3D val="0"/>
            <c:spPr>
              <a:solidFill>
                <a:srgbClr val="FFC000"/>
              </a:solidFill>
            </c:spPr>
            <c:extLst xmlns:c16r2="http://schemas.microsoft.com/office/drawing/2015/06/chart">
              <c:ext xmlns:c16="http://schemas.microsoft.com/office/drawing/2014/chart" uri="{C3380CC4-5D6E-409C-BE32-E72D297353CC}">
                <c16:uniqueId val="{00000004-9322-4A15-8F9B-7E05C26A6F5F}"/>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Portfolio'!$AZ$22</c:f>
              <c:strCache>
                <c:ptCount val="1"/>
                <c:pt idx="0">
                  <c:v>Q1</c:v>
                </c:pt>
              </c:strCache>
            </c:strRef>
          </c:cat>
          <c:val>
            <c:numRef>
              <c:f>'3b. Charts by Portfolio'!$AZ$24</c:f>
              <c:numCache>
                <c:formatCode>0.00%</c:formatCode>
                <c:ptCount val="1"/>
                <c:pt idx="0">
                  <c:v>9.0909090909090912E-2</c:v>
                </c:pt>
              </c:numCache>
            </c:numRef>
          </c:val>
          <c:extLst xmlns:c16r2="http://schemas.microsoft.com/office/drawing/2015/06/chart">
            <c:ext xmlns:c16="http://schemas.microsoft.com/office/drawing/2014/chart" uri="{C3380CC4-5D6E-409C-BE32-E72D297353CC}">
              <c16:uniqueId val="{00000005-9322-4A15-8F9B-7E05C26A6F5F}"/>
            </c:ext>
          </c:extLst>
        </c:ser>
        <c:ser>
          <c:idx val="2"/>
          <c:order val="2"/>
          <c:tx>
            <c:strRef>
              <c:f>'3b. Charts by Portfolio'!$AY$25</c:f>
              <c:strCache>
                <c:ptCount val="1"/>
                <c:pt idx="0">
                  <c:v>Red</c:v>
                </c:pt>
              </c:strCache>
            </c:strRef>
          </c:tx>
          <c:dPt>
            <c:idx val="0"/>
            <c:bubble3D val="0"/>
            <c:spPr>
              <a:solidFill>
                <a:srgbClr val="FF0000"/>
              </a:solidFill>
            </c:spPr>
            <c:extLst xmlns:c16r2="http://schemas.microsoft.com/office/drawing/2015/06/chart">
              <c:ext xmlns:c16="http://schemas.microsoft.com/office/drawing/2014/chart" uri="{C3380CC4-5D6E-409C-BE32-E72D297353CC}">
                <c16:uniqueId val="{00000007-9322-4A15-8F9B-7E05C26A6F5F}"/>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Portfolio'!$AZ$22</c:f>
              <c:strCache>
                <c:ptCount val="1"/>
                <c:pt idx="0">
                  <c:v>Q1</c:v>
                </c:pt>
              </c:strCache>
            </c:strRef>
          </c:cat>
          <c:val>
            <c:numRef>
              <c:f>'3b. Charts by Portfolio'!$AZ$25</c:f>
              <c:numCache>
                <c:formatCode>0.00%</c:formatCode>
                <c:ptCount val="1"/>
                <c:pt idx="0">
                  <c:v>0</c:v>
                </c:pt>
              </c:numCache>
            </c:numRef>
          </c:val>
          <c:extLst xmlns:c16r2="http://schemas.microsoft.com/office/drawing/2015/06/chart">
            <c:ext xmlns:c16="http://schemas.microsoft.com/office/drawing/2014/chart" uri="{C3380CC4-5D6E-409C-BE32-E72D297353CC}">
              <c16:uniqueId val="{00000008-9322-4A15-8F9B-7E05C26A6F5F}"/>
            </c:ext>
          </c:extLst>
        </c:ser>
        <c:dLbls>
          <c:showLegendKey val="0"/>
          <c:showVal val="1"/>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LEISURE, CULTURE &amp; TOURISM</a:t>
            </a:r>
            <a:endParaRPr lang="en-US"/>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Portfolio'!$AZ$38</c:f>
              <c:strCache>
                <c:ptCount val="1"/>
                <c:pt idx="0">
                  <c:v>Q1</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9E2F-48C6-9FCA-4594776C5E5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E2F-48C6-9FCA-4594776C5E5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E2F-48C6-9FCA-4594776C5E51}"/>
              </c:ext>
            </c:extLst>
          </c:dPt>
          <c:dLbls>
            <c:spPr>
              <a:noFill/>
              <a:ln>
                <a:noFill/>
              </a:ln>
              <a:effectLst/>
            </c:spPr>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Portfolio'!$AZ$39:$AZ$41</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9E2F-48C6-9FCA-4594776C5E51}"/>
            </c:ext>
          </c:extLst>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none" baseline="0">
                <a:effectLst/>
              </a:rPr>
              <a:t>REGENERATION &amp; PLANNING POLICY</a:t>
            </a:r>
            <a:endParaRPr lang="en-GB" u="none">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Portfolio'!$AZ$54</c:f>
              <c:strCache>
                <c:ptCount val="1"/>
                <c:pt idx="0">
                  <c:v>Q1</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8E56-4E55-85E3-CA2CD9C61B45}"/>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E56-4E55-85E3-CA2CD9C61B45}"/>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E56-4E55-85E3-CA2CD9C61B45}"/>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Portfolio'!$AZ$55:$AZ$57</c:f>
              <c:numCache>
                <c:formatCode>0.00%</c:formatCode>
                <c:ptCount val="3"/>
                <c:pt idx="0">
                  <c:v>0.96153846153846145</c:v>
                </c:pt>
                <c:pt idx="1">
                  <c:v>0</c:v>
                </c:pt>
                <c:pt idx="2">
                  <c:v>3.8461538461538464E-2</c:v>
                </c:pt>
              </c:numCache>
            </c:numRef>
          </c:val>
          <c:extLst xmlns:c16r2="http://schemas.microsoft.com/office/drawing/2015/06/chart">
            <c:ext xmlns:c16="http://schemas.microsoft.com/office/drawing/2014/chart" uri="{C3380CC4-5D6E-409C-BE32-E72D297353CC}">
              <c16:uniqueId val="{00000003-8E56-4E55-85E3-CA2CD9C61B45}"/>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none" baseline="0"/>
              <a:t>LEADER OF THE COUNCIL</a:t>
            </a:r>
            <a:endParaRPr lang="en-GB" u="none"/>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Portfolio'!$BA$6</c:f>
              <c:strCache>
                <c:ptCount val="1"/>
                <c:pt idx="0">
                  <c:v>Q2</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4F11-46D7-AF65-C0358BA75293}"/>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4F11-46D7-AF65-C0358BA75293}"/>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4F11-46D7-AF65-C0358BA75293}"/>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Portfolio'!$BA$7:$BA$9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4F11-46D7-AF65-C0358BA7529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ENVIRONMENT</a:t>
            </a:r>
            <a:r>
              <a:rPr lang="en-GB" sz="1100" baseline="0">
                <a:latin typeface="Arial" pitchFamily="34" charset="0"/>
                <a:cs typeface="Arial" pitchFamily="34" charset="0"/>
              </a:rPr>
              <a:t> AND HEALTH &amp; WELLBEING</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a:t>
            </a:r>
          </a:p>
        </c:rich>
      </c:tx>
      <c:overlay val="0"/>
    </c:title>
    <c:autoTitleDeleted val="0"/>
    <c:plotArea>
      <c:layout/>
      <c:lineChart>
        <c:grouping val="standard"/>
        <c:varyColors val="0"/>
        <c:ser>
          <c:idx val="0"/>
          <c:order val="0"/>
          <c:tx>
            <c:strRef>
              <c:f>'2b. Charts by Priority'!$AY$39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B5E-483E-BF55-1F0165B4F8D4}"/>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B5E-483E-BF55-1F0165B4F8D4}"/>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Priority'!$AZ$39:$BC$39</c:f>
              <c:numCache>
                <c:formatCode>0.00%</c:formatCode>
                <c:ptCount val="4"/>
                <c:pt idx="0">
                  <c:v>0.93333333333333335</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2-CB5E-483E-BF55-1F0165B4F8D4}"/>
            </c:ext>
          </c:extLst>
        </c:ser>
        <c:ser>
          <c:idx val="1"/>
          <c:order val="1"/>
          <c:tx>
            <c:strRef>
              <c:f>'2b. Charts by Priority'!$AY$40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B5E-483E-BF55-1F0165B4F8D4}"/>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B5E-483E-BF55-1F0165B4F8D4}"/>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Priority'!$AZ$40:$BC$40</c:f>
              <c:numCache>
                <c:formatCode>0.00%</c:formatCode>
                <c:ptCount val="4"/>
                <c:pt idx="0">
                  <c:v>6.6666666666666666E-2</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5-CB5E-483E-BF55-1F0165B4F8D4}"/>
            </c:ext>
          </c:extLst>
        </c:ser>
        <c:ser>
          <c:idx val="2"/>
          <c:order val="2"/>
          <c:tx>
            <c:strRef>
              <c:f>'2b. Charts by Priority'!$AY$41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B5E-483E-BF55-1F0165B4F8D4}"/>
                </c:ext>
                <c:ext xmlns:c15="http://schemas.microsoft.com/office/drawing/2012/chart" uri="{CE6537A1-D6FC-4f65-9D91-7224C49458BB}"/>
              </c:extLst>
            </c:dLbl>
            <c:dLbl>
              <c:idx val="1"/>
              <c:layout>
                <c:manualLayout>
                  <c:x val="-5.4644550522530692E-2"/>
                  <c:y val="-4.42967884828349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B5E-483E-BF55-1F0165B4F8D4}"/>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B5E-483E-BF55-1F0165B4F8D4}"/>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CB5E-483E-BF55-1F0165B4F8D4}"/>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Priority'!$AZ$41:$BC$41</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A-CB5E-483E-BF55-1F0165B4F8D4}"/>
            </c:ext>
          </c:extLst>
        </c:ser>
        <c:dLbls>
          <c:showLegendKey val="0"/>
          <c:showVal val="1"/>
          <c:showCatName val="0"/>
          <c:showSerName val="0"/>
          <c:showPercent val="0"/>
          <c:showBubbleSize val="0"/>
        </c:dLbls>
        <c:smooth val="0"/>
        <c:axId val="296063648"/>
        <c:axId val="296068352"/>
      </c:lineChart>
      <c:catAx>
        <c:axId val="296063648"/>
        <c:scaling>
          <c:orientation val="minMax"/>
        </c:scaling>
        <c:delete val="0"/>
        <c:axPos val="b"/>
        <c:numFmt formatCode="General" sourceLinked="0"/>
        <c:majorTickMark val="out"/>
        <c:minorTickMark val="none"/>
        <c:tickLblPos val="nextTo"/>
        <c:txPr>
          <a:bodyPr/>
          <a:lstStyle/>
          <a:p>
            <a:pPr>
              <a:defRPr lang="en-US"/>
            </a:pPr>
            <a:endParaRPr lang="en-US"/>
          </a:p>
        </c:txPr>
        <c:crossAx val="296068352"/>
        <c:crosses val="autoZero"/>
        <c:auto val="1"/>
        <c:lblAlgn val="ctr"/>
        <c:lblOffset val="100"/>
        <c:noMultiLvlLbl val="0"/>
      </c:catAx>
      <c:valAx>
        <c:axId val="29606835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29606364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baseline="0"/>
              <a:t>ENVIRONMENT &amp; HOUSING</a:t>
            </a:r>
            <a:endParaRPr lang="en-GB"/>
          </a:p>
          <a:p>
            <a:pPr>
              <a:defRPr lang="en-US"/>
            </a:pPr>
            <a:r>
              <a:rPr lang="en-US" sz="1800" b="1" i="0" baseline="0"/>
              <a:t>-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Portfolio'!$BA$22</c:f>
              <c:strCache>
                <c:ptCount val="1"/>
                <c:pt idx="0">
                  <c:v>Q2</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9981-4ECA-8145-38C665E1F7E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981-4ECA-8145-38C665E1F7E9}"/>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Portfolio'!$AY$23:$AY$25</c:f>
              <c:strCache>
                <c:ptCount val="3"/>
                <c:pt idx="0">
                  <c:v>Green</c:v>
                </c:pt>
                <c:pt idx="1">
                  <c:v>Amber</c:v>
                </c:pt>
                <c:pt idx="2">
                  <c:v>Red</c:v>
                </c:pt>
              </c:strCache>
            </c:strRef>
          </c:cat>
          <c:val>
            <c:numRef>
              <c:f>'3b. Charts by Portfolio'!$BA$23:$BA$25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9981-4ECA-8145-38C665E1F7E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LEISURE, CULTURE &amp; TOURISM</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Portfolio'!$BA$38</c:f>
              <c:strCache>
                <c:ptCount val="1"/>
                <c:pt idx="0">
                  <c:v>Q2</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6647-440E-AD13-1330B422D0E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6647-440E-AD13-1330B422D0E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6647-440E-AD13-1330B422D0EF}"/>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Portfolio'!$BA$39:$BA$41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6647-440E-AD13-1330B422D0E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effectLst/>
              </a:rPr>
              <a:t>REGENERATION &amp; PLANNING POLICY</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Portfolio'!$BA$54</c:f>
              <c:strCache>
                <c:ptCount val="1"/>
                <c:pt idx="0">
                  <c:v>Q2</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1F5D-4394-8264-45F30C4E27A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1F5D-4394-8264-45F30C4E27A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1F5D-4394-8264-45F30C4E27AF}"/>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Portfolio'!$BA$55:$BA$57</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1F5D-4394-8264-45F30C4E27A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none" baseline="0"/>
              <a:t>LEADER OF THE COUNCIL</a:t>
            </a:r>
          </a:p>
          <a:p>
            <a:pPr>
              <a:defRPr lang="en-US"/>
            </a:pPr>
            <a:r>
              <a:rPr lang="en-US" sz="1800" b="1" i="0" baseline="0"/>
              <a:t>- Quarter 3</a:t>
            </a:r>
            <a:endParaRPr lang="en-GB"/>
          </a:p>
        </c:rich>
      </c:tx>
      <c:layout>
        <c:manualLayout>
          <c:xMode val="edge"/>
          <c:yMode val="edge"/>
          <c:x val="0.28165148742830121"/>
          <c:y val="4.000000000000002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Portfolio'!$BB$6</c:f>
              <c:strCache>
                <c:ptCount val="1"/>
                <c:pt idx="0">
                  <c:v>Q3</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B8E1-4776-BA6B-5DBE755A9E39}"/>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8E1-4776-BA6B-5DBE755A9E3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8E1-4776-BA6B-5DBE755A9E39}"/>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Portfolio'!$BB$7:$BB$9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B8E1-4776-BA6B-5DBE755A9E3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none" baseline="0"/>
              <a:t>LEADER OF THE COUNCIL</a:t>
            </a:r>
          </a:p>
          <a:p>
            <a:pPr>
              <a:defRPr lang="en-US" u="none"/>
            </a:pPr>
            <a:r>
              <a:rPr lang="en-US" sz="1800" b="1" i="0" u="none" baseline="0"/>
              <a:t>- End of Year</a:t>
            </a:r>
            <a:endParaRPr lang="en-GB" u="none"/>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Portfolio'!$BC$6</c:f>
              <c:strCache>
                <c:ptCount val="1"/>
                <c:pt idx="0">
                  <c:v>Q4</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A044-4CDD-BEFC-B41AFA59B1A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A044-4CDD-BEFC-B41AFA59B1A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A044-4CDD-BEFC-B41AFA59B1A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Portfolio'!$BC$7:$BC$9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A044-4CDD-BEFC-B41AFA59B1A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&amp; HOUSING </a:t>
            </a:r>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Portfolio'!$AY$23</c:f>
              <c:strCache>
                <c:ptCount val="1"/>
                <c:pt idx="0">
                  <c:v>Green</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1-DEEF-4D09-BC8A-0971159A9403}"/>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Portfolio'!$BB$22</c:f>
              <c:strCache>
                <c:ptCount val="1"/>
                <c:pt idx="0">
                  <c:v>Q3</c:v>
                </c:pt>
              </c:strCache>
            </c:strRef>
          </c:cat>
          <c:val>
            <c:numRef>
              <c:f>'3b. Charts by Portfolio'!$BB$23</c:f>
              <c:numCache>
                <c:formatCode>0.00%</c:formatCode>
                <c:ptCount val="1"/>
                <c:pt idx="0">
                  <c:v>0</c:v>
                </c:pt>
              </c:numCache>
            </c:numRef>
          </c:val>
          <c:extLst xmlns:c16r2="http://schemas.microsoft.com/office/drawing/2015/06/chart">
            <c:ext xmlns:c16="http://schemas.microsoft.com/office/drawing/2014/chart" uri="{C3380CC4-5D6E-409C-BE32-E72D297353CC}">
              <c16:uniqueId val="{00000002-DEEF-4D09-BC8A-0971159A9403}"/>
            </c:ext>
          </c:extLst>
        </c:ser>
        <c:ser>
          <c:idx val="1"/>
          <c:order val="1"/>
          <c:tx>
            <c:strRef>
              <c:f>'3b. Charts by Portfolio'!$AY$24</c:f>
              <c:strCache>
                <c:ptCount val="1"/>
                <c:pt idx="0">
                  <c:v>Amber</c:v>
                </c:pt>
              </c:strCache>
            </c:strRef>
          </c:tx>
          <c:dPt>
            <c:idx val="0"/>
            <c:bubble3D val="0"/>
            <c:spPr>
              <a:solidFill>
                <a:srgbClr val="FFC000"/>
              </a:solidFill>
            </c:spPr>
            <c:extLst xmlns:c16r2="http://schemas.microsoft.com/office/drawing/2015/06/chart">
              <c:ext xmlns:c16="http://schemas.microsoft.com/office/drawing/2014/chart" uri="{C3380CC4-5D6E-409C-BE32-E72D297353CC}">
                <c16:uniqueId val="{00000004-DEEF-4D09-BC8A-0971159A9403}"/>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Portfolio'!$BB$22</c:f>
              <c:strCache>
                <c:ptCount val="1"/>
                <c:pt idx="0">
                  <c:v>Q3</c:v>
                </c:pt>
              </c:strCache>
            </c:strRef>
          </c:cat>
          <c:val>
            <c:numRef>
              <c:f>'3b. Charts by Portfolio'!$BB$24</c:f>
              <c:numCache>
                <c:formatCode>0.00%</c:formatCode>
                <c:ptCount val="1"/>
                <c:pt idx="0">
                  <c:v>0</c:v>
                </c:pt>
              </c:numCache>
            </c:numRef>
          </c:val>
          <c:extLst xmlns:c16r2="http://schemas.microsoft.com/office/drawing/2015/06/chart">
            <c:ext xmlns:c16="http://schemas.microsoft.com/office/drawing/2014/chart" uri="{C3380CC4-5D6E-409C-BE32-E72D297353CC}">
              <c16:uniqueId val="{00000005-DEEF-4D09-BC8A-0971159A9403}"/>
            </c:ext>
          </c:extLst>
        </c:ser>
        <c:ser>
          <c:idx val="2"/>
          <c:order val="2"/>
          <c:tx>
            <c:strRef>
              <c:f>'3b. Charts by Portfolio'!$AY$25</c:f>
              <c:strCache>
                <c:ptCount val="1"/>
                <c:pt idx="0">
                  <c:v>Red</c:v>
                </c:pt>
              </c:strCache>
            </c:strRef>
          </c:tx>
          <c:dPt>
            <c:idx val="0"/>
            <c:bubble3D val="0"/>
            <c:spPr>
              <a:solidFill>
                <a:srgbClr val="FF0000"/>
              </a:solidFill>
            </c:spPr>
            <c:extLst xmlns:c16r2="http://schemas.microsoft.com/office/drawing/2015/06/chart">
              <c:ext xmlns:c16="http://schemas.microsoft.com/office/drawing/2014/chart" uri="{C3380CC4-5D6E-409C-BE32-E72D297353CC}">
                <c16:uniqueId val="{00000007-DEEF-4D09-BC8A-0971159A9403}"/>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Portfolio'!$BB$22</c:f>
              <c:strCache>
                <c:ptCount val="1"/>
                <c:pt idx="0">
                  <c:v>Q3</c:v>
                </c:pt>
              </c:strCache>
            </c:strRef>
          </c:cat>
          <c:val>
            <c:numRef>
              <c:f>'3b. Charts by Portfolio'!$BB$25</c:f>
              <c:numCache>
                <c:formatCode>0.00%</c:formatCode>
                <c:ptCount val="1"/>
                <c:pt idx="0">
                  <c:v>0</c:v>
                </c:pt>
              </c:numCache>
            </c:numRef>
          </c:val>
          <c:extLst xmlns:c16r2="http://schemas.microsoft.com/office/drawing/2015/06/chart">
            <c:ext xmlns:c16="http://schemas.microsoft.com/office/drawing/2014/chart" uri="{C3380CC4-5D6E-409C-BE32-E72D297353CC}">
              <c16:uniqueId val="{00000008-DEEF-4D09-BC8A-0971159A9403}"/>
            </c:ext>
          </c:extLst>
        </c:ser>
        <c:dLbls>
          <c:showLegendKey val="0"/>
          <c:showVal val="1"/>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a:t>ENVIRONMENT &amp; HOUSING</a:t>
            </a:r>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Portfolio'!$BC$22</c:f>
              <c:strCache>
                <c:ptCount val="1"/>
                <c:pt idx="0">
                  <c:v>Q4</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34FB-4778-BD03-6B685FC94963}"/>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34FB-4778-BD03-6B685FC94963}"/>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34FB-4778-BD03-6B685FC94963}"/>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Portfolio'!$AY$23:$AY$25</c:f>
              <c:strCache>
                <c:ptCount val="3"/>
                <c:pt idx="0">
                  <c:v>Green</c:v>
                </c:pt>
                <c:pt idx="1">
                  <c:v>Amber</c:v>
                </c:pt>
                <c:pt idx="2">
                  <c:v>Red</c:v>
                </c:pt>
              </c:strCache>
            </c:strRef>
          </c:cat>
          <c:val>
            <c:numRef>
              <c:f>'3b. Charts by Portfolio'!$BC$23:$BC$25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34FB-4778-BD03-6B685FC9496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LEISURE, CULTURE &amp; TOURISM</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Portfolio'!$BB$38</c:f>
              <c:strCache>
                <c:ptCount val="1"/>
                <c:pt idx="0">
                  <c:v>Q3</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CC3F-45AC-B5C0-67479774E656}"/>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CC3F-45AC-B5C0-67479774E656}"/>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CC3F-45AC-B5C0-67479774E656}"/>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Portfolio'!$BB$39:$BB$41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CC3F-45AC-B5C0-67479774E656}"/>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baseline="0">
                <a:effectLst/>
              </a:rPr>
              <a:t>LEISURE, CULTURE &amp; TOURISM</a:t>
            </a:r>
            <a:endParaRPr lang="en-GB">
              <a:effectLst/>
            </a:endParaRPr>
          </a:p>
          <a:p>
            <a:pPr algn="ct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Portfolio'!$BC$38</c:f>
              <c:strCache>
                <c:ptCount val="1"/>
                <c:pt idx="0">
                  <c:v>Q4</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36D7-4279-A11D-FA8C082CD372}"/>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36D7-4279-A11D-FA8C082CD372}"/>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36D7-4279-A11D-FA8C082CD372}"/>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Portfolio'!$BC$39:$BC$41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36D7-4279-A11D-FA8C082CD372}"/>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effectLst/>
              </a:rPr>
              <a:t>REGENERATION &amp; PLANNING POLICY</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u="none" strike="noStrike" baseline="0"/>
              <a:t> </a:t>
            </a: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Portfolio'!$BB$54</c:f>
              <c:strCache>
                <c:ptCount val="1"/>
                <c:pt idx="0">
                  <c:v>Q3</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9898-4B87-939D-D47B1872EA7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898-4B87-939D-D47B1872EA7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898-4B87-939D-D47B1872EA7B}"/>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Portfolio'!$BB$55:$BB$57</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9898-4B87-939D-D47B1872EA7B}"/>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COMMUNITY</a:t>
            </a:r>
            <a:r>
              <a:rPr lang="en-GB" sz="1100" baseline="0">
                <a:latin typeface="Arial" pitchFamily="34" charset="0"/>
                <a:cs typeface="Arial" pitchFamily="34" charset="0"/>
              </a:rPr>
              <a:t> REGENERATION</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FD6-404C-92E4-D5A1C46C6F90}"/>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FD6-404C-92E4-D5A1C46C6F90}"/>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Priority'!$AZ$55:$BC$55</c:f>
              <c:numCache>
                <c:formatCode>0.00%</c:formatCode>
                <c:ptCount val="4"/>
                <c:pt idx="0">
                  <c:v>1</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2-1FD6-404C-92E4-D5A1C46C6F90}"/>
            </c:ext>
          </c:extLst>
        </c:ser>
        <c:ser>
          <c:idx val="1"/>
          <c:order val="1"/>
          <c:tx>
            <c:strRef>
              <c:f>'2b. Charts by Priority'!$AY$56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FD6-404C-92E4-D5A1C46C6F90}"/>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FD6-404C-92E4-D5A1C46C6F90}"/>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FD6-404C-92E4-D5A1C46C6F90}"/>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FD6-404C-92E4-D5A1C46C6F90}"/>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Priority'!$AZ$56:$BC$56</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7-1FD6-404C-92E4-D5A1C46C6F90}"/>
            </c:ext>
          </c:extLst>
        </c:ser>
        <c:ser>
          <c:idx val="2"/>
          <c:order val="2"/>
          <c:tx>
            <c:strRef>
              <c:f>'2b. Charts by Priority'!$AY$57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FD6-404C-92E4-D5A1C46C6F90}"/>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1FD6-404C-92E4-D5A1C46C6F90}"/>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1FD6-404C-92E4-D5A1C46C6F90}"/>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Priority'!$AZ$57:$BC$57</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B-1FD6-404C-92E4-D5A1C46C6F90}"/>
            </c:ext>
          </c:extLst>
        </c:ser>
        <c:dLbls>
          <c:showLegendKey val="0"/>
          <c:showVal val="1"/>
          <c:showCatName val="0"/>
          <c:showSerName val="0"/>
          <c:showPercent val="0"/>
          <c:showBubbleSize val="0"/>
        </c:dLbls>
        <c:smooth val="0"/>
        <c:axId val="296069136"/>
        <c:axId val="447461216"/>
      </c:lineChart>
      <c:catAx>
        <c:axId val="296069136"/>
        <c:scaling>
          <c:orientation val="minMax"/>
        </c:scaling>
        <c:delete val="0"/>
        <c:axPos val="b"/>
        <c:numFmt formatCode="General" sourceLinked="0"/>
        <c:majorTickMark val="out"/>
        <c:minorTickMark val="none"/>
        <c:tickLblPos val="nextTo"/>
        <c:txPr>
          <a:bodyPr/>
          <a:lstStyle/>
          <a:p>
            <a:pPr>
              <a:defRPr lang="en-US"/>
            </a:pPr>
            <a:endParaRPr lang="en-US"/>
          </a:p>
        </c:txPr>
        <c:crossAx val="447461216"/>
        <c:crosses val="autoZero"/>
        <c:auto val="1"/>
        <c:lblAlgn val="ctr"/>
        <c:lblOffset val="100"/>
        <c:noMultiLvlLbl val="0"/>
      </c:catAx>
      <c:valAx>
        <c:axId val="44746121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29606913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effectLst/>
              </a:rPr>
              <a:t>REGENERATION &amp; PLANNING POLICY</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Portfolio'!$BC$54</c:f>
              <c:strCache>
                <c:ptCount val="1"/>
                <c:pt idx="0">
                  <c:v>Q4</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8108-493F-A60B-568B8104004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108-493F-A60B-568B8104004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108-493F-A60B-568B8104004D}"/>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Portfolio'!$BC$55:$BC$57</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8108-493F-A60B-568B8104004D}"/>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REGULATORY &amp;</a:t>
            </a:r>
            <a:r>
              <a:rPr lang="en-GB" sz="1200" u="sng" baseline="0">
                <a:latin typeface="Arial" pitchFamily="34" charset="0"/>
                <a:cs typeface="Arial" pitchFamily="34" charset="0"/>
              </a:rPr>
              <a:t> COMMUNITY SUPPORT</a:t>
            </a:r>
            <a:endParaRPr lang="en-GB" sz="12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Portfolio'!$AY$71</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16F-44FD-9A20-5F0AA50C575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16F-44FD-9A20-5F0AA50C575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Portfolio'!$AZ$71:$BC$71</c:f>
              <c:numCache>
                <c:formatCode>0.00%</c:formatCode>
                <c:ptCount val="4"/>
                <c:pt idx="0">
                  <c:v>1</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2-016F-44FD-9A20-5F0AA50C5759}"/>
            </c:ext>
          </c:extLst>
        </c:ser>
        <c:ser>
          <c:idx val="1"/>
          <c:order val="1"/>
          <c:tx>
            <c:strRef>
              <c:f>'3b. Charts by Portfolio'!$AY$72</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16F-44FD-9A20-5F0AA50C5759}"/>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16F-44FD-9A20-5F0AA50C575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16F-44FD-9A20-5F0AA50C575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16F-44FD-9A20-5F0AA50C575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Portfolio'!$AZ$72:$BC$72</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7-016F-44FD-9A20-5F0AA50C5759}"/>
            </c:ext>
          </c:extLst>
        </c:ser>
        <c:ser>
          <c:idx val="2"/>
          <c:order val="2"/>
          <c:tx>
            <c:strRef>
              <c:f>'3b. Charts by Portfolio'!$AY$73</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16F-44FD-9A20-5F0AA50C575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016F-44FD-9A20-5F0AA50C575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016F-44FD-9A20-5F0AA50C575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Portfolio'!$AZ$73:$BC$73</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B-016F-44FD-9A20-5F0AA50C5759}"/>
            </c:ext>
          </c:extLst>
        </c:ser>
        <c:dLbls>
          <c:showLegendKey val="0"/>
          <c:showVal val="1"/>
          <c:showCatName val="0"/>
          <c:showSerName val="0"/>
          <c:showPercent val="0"/>
          <c:showBubbleSize val="0"/>
        </c:dLbls>
        <c:smooth val="0"/>
        <c:axId val="548280288"/>
        <c:axId val="548279896"/>
      </c:lineChart>
      <c:catAx>
        <c:axId val="548280288"/>
        <c:scaling>
          <c:orientation val="minMax"/>
        </c:scaling>
        <c:delete val="0"/>
        <c:axPos val="b"/>
        <c:numFmt formatCode="General" sourceLinked="0"/>
        <c:majorTickMark val="out"/>
        <c:minorTickMark val="none"/>
        <c:tickLblPos val="nextTo"/>
        <c:txPr>
          <a:bodyPr/>
          <a:lstStyle/>
          <a:p>
            <a:pPr>
              <a:defRPr lang="en-US"/>
            </a:pPr>
            <a:endParaRPr lang="en-US"/>
          </a:p>
        </c:txPr>
        <c:crossAx val="548279896"/>
        <c:crosses val="autoZero"/>
        <c:auto val="1"/>
        <c:lblAlgn val="ctr"/>
        <c:lblOffset val="100"/>
        <c:noMultiLvlLbl val="0"/>
      </c:catAx>
      <c:valAx>
        <c:axId val="548279896"/>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54828028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REGULATORY &amp; COMMUNITY SUPPORT</a:t>
            </a:r>
          </a:p>
          <a:p>
            <a:pPr>
              <a:defRPr lang="en-US"/>
            </a:pPr>
            <a:r>
              <a:rPr lang="en-US" baseline="0"/>
              <a:t>- </a:t>
            </a:r>
            <a:r>
              <a:rPr lang="en-US"/>
              <a:t>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Portfolio'!$AZ$70</c:f>
              <c:strCache>
                <c:ptCount val="1"/>
                <c:pt idx="0">
                  <c:v>Q1</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2CC4-4DCF-972D-828886DB5E2C}"/>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2CC4-4DCF-972D-828886DB5E2C}"/>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2CC4-4DCF-972D-828886DB5E2C}"/>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Portfolio'!$AZ$71:$AZ$73</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2CC4-4DCF-972D-828886DB5E2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REGULATORY &amp; COMMUNITY SUPPORT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Portfolio'!$BA$70</c:f>
              <c:strCache>
                <c:ptCount val="1"/>
                <c:pt idx="0">
                  <c:v>Q2</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B009-44DB-8D6B-7B084F70A94C}"/>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009-44DB-8D6B-7B084F70A94C}"/>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009-44DB-8D6B-7B084F70A94C}"/>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Portfolio'!$BA$71:$BA$73</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B009-44DB-8D6B-7B084F70A94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REGULATORY &amp; COMMUNITY SUPPORT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Portfolio'!$BB$70</c:f>
              <c:strCache>
                <c:ptCount val="1"/>
                <c:pt idx="0">
                  <c:v>Q3</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8324-40E8-AEBE-C378BF949D0A}"/>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324-40E8-AEBE-C378BF949D0A}"/>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324-40E8-AEBE-C378BF949D0A}"/>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Portfolio'!$BB$71:$BB$73</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8324-40E8-AEBE-C378BF949D0A}"/>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REGULATORY &amp; COMMUNITY SUPPORT</a:t>
            </a:r>
            <a:endParaRPr lang="en-GB">
              <a:effectLst/>
            </a:endParaRPr>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Portfolio'!$BC$70</c:f>
              <c:strCache>
                <c:ptCount val="1"/>
                <c:pt idx="0">
                  <c:v>Q4</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ECD8-4549-A281-844D2CE821B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ECD8-4549-A281-844D2CE821B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ECD8-4549-A281-844D2CE821B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Portfolio'!$BC$71:$BC$73</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ECD8-4549-A281-844D2CE821B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ALL TARGETS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BDF-4743-8367-D995DA49E225}"/>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BDF-4743-8367-D995DA49E225}"/>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BDF-4743-8367-D995DA49E225}"/>
              </c:ext>
            </c:extLst>
          </c:dPt>
          <c:dLbls>
            <c:delete val="1"/>
          </c:dLbls>
          <c:cat>
            <c:strRef>
              <c:f>'2b. Charts by Priority'!$AY$7:$AY$9</c:f>
              <c:strCache>
                <c:ptCount val="3"/>
                <c:pt idx="0">
                  <c:v>Green</c:v>
                </c:pt>
                <c:pt idx="1">
                  <c:v>Amber</c:v>
                </c:pt>
                <c:pt idx="2">
                  <c:v>Red</c:v>
                </c:pt>
              </c:strCache>
            </c:strRef>
          </c:cat>
          <c:val>
            <c:numRef>
              <c:f>'2b. Charts by Priority'!$AZ$7:$AZ$9</c:f>
              <c:numCache>
                <c:formatCode>0.00%</c:formatCode>
                <c:ptCount val="3"/>
                <c:pt idx="0">
                  <c:v>0.96385542168674698</c:v>
                </c:pt>
                <c:pt idx="1">
                  <c:v>2.4096385542168676E-2</c:v>
                </c:pt>
                <c:pt idx="2">
                  <c:v>1.2048192771084338E-2</c:v>
                </c:pt>
              </c:numCache>
            </c:numRef>
          </c:val>
          <c:extLst xmlns:c16r2="http://schemas.microsoft.com/office/drawing/2015/06/chart">
            <c:ext xmlns:c16="http://schemas.microsoft.com/office/drawing/2014/chart" uri="{C3380CC4-5D6E-409C-BE32-E72D297353CC}">
              <c16:uniqueId val="{00000003-9BDF-4743-8367-D995DA49E225}"/>
            </c:ext>
          </c:extLst>
        </c:ser>
        <c:dLbls>
          <c:showLegendKey val="0"/>
          <c:showVal val="0"/>
          <c:showCatName val="1"/>
          <c:showSerName val="0"/>
          <c:showPercent val="1"/>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VALUE FOR MONEY COUNCIL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6B7-4A38-A51C-3A27625D9AE4}"/>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6B7-4A38-A51C-3A27625D9AE4}"/>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6B7-4A38-A51C-3A27625D9AE4}"/>
              </c:ext>
            </c:extLst>
          </c:dPt>
          <c:cat>
            <c:strRef>
              <c:f>'2b. Charts by Priority'!$AY$23:$AY$25</c:f>
              <c:strCache>
                <c:ptCount val="3"/>
                <c:pt idx="0">
                  <c:v>Green</c:v>
                </c:pt>
                <c:pt idx="1">
                  <c:v>Amber</c:v>
                </c:pt>
                <c:pt idx="2">
                  <c:v>Red</c:v>
                </c:pt>
              </c:strCache>
            </c:strRef>
          </c:cat>
          <c:val>
            <c:numRef>
              <c:f>'2b. Charts by Priority'!$AZ$23:$AZ$25</c:f>
              <c:numCache>
                <c:formatCode>0.00%</c:formatCode>
                <c:ptCount val="3"/>
                <c:pt idx="0">
                  <c:v>0.96153846153846156</c:v>
                </c:pt>
                <c:pt idx="1">
                  <c:v>1.9230769230769232E-2</c:v>
                </c:pt>
                <c:pt idx="2">
                  <c:v>1.9230769230769232E-2</c:v>
                </c:pt>
              </c:numCache>
            </c:numRef>
          </c:val>
          <c:extLst xmlns:c16r2="http://schemas.microsoft.com/office/drawing/2015/06/chart">
            <c:ext xmlns:c16="http://schemas.microsoft.com/office/drawing/2014/chart" uri="{C3380CC4-5D6E-409C-BE32-E72D297353CC}">
              <c16:uniqueId val="{00000003-96B7-4A38-A51C-3A27625D9AE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ENVIRONMENT AND HEALTH &amp; WELLBEING - Quarter 1</a:t>
            </a:r>
          </a:p>
        </c:rich>
      </c:tx>
      <c:overlay val="0"/>
      <c:spPr>
        <a:solidFill>
          <a:schemeClr val="bg1"/>
        </a:solidFill>
      </c:spPr>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333-4466-970B-BC246C30874E}"/>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333-4466-970B-BC246C30874E}"/>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333-4466-970B-BC246C30874E}"/>
              </c:ext>
            </c:extLst>
          </c:dPt>
          <c:cat>
            <c:strRef>
              <c:f>'2b. Charts by Priority'!$AY$39:$AY$41</c:f>
              <c:strCache>
                <c:ptCount val="3"/>
                <c:pt idx="0">
                  <c:v>Green</c:v>
                </c:pt>
                <c:pt idx="1">
                  <c:v>Amber</c:v>
                </c:pt>
                <c:pt idx="2">
                  <c:v>Red</c:v>
                </c:pt>
              </c:strCache>
            </c:strRef>
          </c:cat>
          <c:val>
            <c:numRef>
              <c:f>'2b. Charts by Priority'!$AZ$39:$AZ$41</c:f>
              <c:numCache>
                <c:formatCode>0.00%</c:formatCode>
                <c:ptCount val="3"/>
                <c:pt idx="0">
                  <c:v>0.93333333333333335</c:v>
                </c:pt>
                <c:pt idx="1">
                  <c:v>6.6666666666666666E-2</c:v>
                </c:pt>
                <c:pt idx="2">
                  <c:v>0</c:v>
                </c:pt>
              </c:numCache>
            </c:numRef>
          </c:val>
          <c:extLst xmlns:c16r2="http://schemas.microsoft.com/office/drawing/2015/06/chart">
            <c:ext xmlns:c16="http://schemas.microsoft.com/office/drawing/2014/chart" uri="{C3380CC4-5D6E-409C-BE32-E72D297353CC}">
              <c16:uniqueId val="{00000003-8333-4466-970B-BC246C30874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COMMUNITY REGENERATION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F00D-4878-9064-9C519C9A2924}"/>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F00D-4878-9064-9C519C9A2924}"/>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F00D-4878-9064-9C519C9A2924}"/>
              </c:ext>
            </c:extLst>
          </c:dPt>
          <c:cat>
            <c:strRef>
              <c:f>'2b. Charts by Priority'!$AY$55:$AY$57</c:f>
              <c:strCache>
                <c:ptCount val="3"/>
                <c:pt idx="0">
                  <c:v>Green</c:v>
                </c:pt>
                <c:pt idx="1">
                  <c:v>Amber</c:v>
                </c:pt>
                <c:pt idx="2">
                  <c:v>Red</c:v>
                </c:pt>
              </c:strCache>
            </c:strRef>
          </c:cat>
          <c:val>
            <c:numRef>
              <c:f>'2b. Charts by Priority'!$AZ$55:$AZ$57</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F00D-4878-9064-9C519C9A292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5191-4694-B510-D0DD546A4D52}"/>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191-4694-B510-D0DD546A4D52}"/>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191-4694-B510-D0DD546A4D52}"/>
              </c:ext>
            </c:extLst>
          </c:dPt>
          <c:cat>
            <c:strRef>
              <c:f>'2b. Charts by Priority'!$AY$7:$AY$9</c:f>
              <c:strCache>
                <c:ptCount val="3"/>
                <c:pt idx="0">
                  <c:v>Green</c:v>
                </c:pt>
                <c:pt idx="1">
                  <c:v>Amber</c:v>
                </c:pt>
                <c:pt idx="2">
                  <c:v>Red</c:v>
                </c:pt>
              </c:strCache>
            </c:strRef>
          </c:cat>
          <c:val>
            <c:numRef>
              <c:f>'2b. Charts by Priority'!$BA$7:$BA$9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5191-4694-B510-D0DD546A4D52}"/>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8.xml"/><Relationship Id="rId13" Type="http://schemas.openxmlformats.org/officeDocument/2006/relationships/chart" Target="../charts/chart33.xml"/><Relationship Id="rId18" Type="http://schemas.openxmlformats.org/officeDocument/2006/relationships/chart" Target="../charts/chart38.xml"/><Relationship Id="rId3" Type="http://schemas.openxmlformats.org/officeDocument/2006/relationships/chart" Target="../charts/chart23.xml"/><Relationship Id="rId21" Type="http://schemas.openxmlformats.org/officeDocument/2006/relationships/chart" Target="../charts/chart41.xml"/><Relationship Id="rId7" Type="http://schemas.openxmlformats.org/officeDocument/2006/relationships/chart" Target="../charts/chart27.xml"/><Relationship Id="rId12" Type="http://schemas.openxmlformats.org/officeDocument/2006/relationships/chart" Target="../charts/chart32.xml"/><Relationship Id="rId17" Type="http://schemas.openxmlformats.org/officeDocument/2006/relationships/chart" Target="../charts/chart37.xml"/><Relationship Id="rId25" Type="http://schemas.openxmlformats.org/officeDocument/2006/relationships/chart" Target="../charts/chart45.xml"/><Relationship Id="rId2" Type="http://schemas.openxmlformats.org/officeDocument/2006/relationships/chart" Target="../charts/chart22.xml"/><Relationship Id="rId16" Type="http://schemas.openxmlformats.org/officeDocument/2006/relationships/chart" Target="../charts/chart36.xml"/><Relationship Id="rId20" Type="http://schemas.openxmlformats.org/officeDocument/2006/relationships/chart" Target="../charts/chart40.xml"/><Relationship Id="rId1" Type="http://schemas.openxmlformats.org/officeDocument/2006/relationships/chart" Target="../charts/chart21.xml"/><Relationship Id="rId6" Type="http://schemas.openxmlformats.org/officeDocument/2006/relationships/chart" Target="../charts/chart26.xml"/><Relationship Id="rId11" Type="http://schemas.openxmlformats.org/officeDocument/2006/relationships/chart" Target="../charts/chart31.xml"/><Relationship Id="rId24" Type="http://schemas.openxmlformats.org/officeDocument/2006/relationships/chart" Target="../charts/chart44.xml"/><Relationship Id="rId5" Type="http://schemas.openxmlformats.org/officeDocument/2006/relationships/chart" Target="../charts/chart25.xml"/><Relationship Id="rId15" Type="http://schemas.openxmlformats.org/officeDocument/2006/relationships/chart" Target="../charts/chart35.xml"/><Relationship Id="rId23" Type="http://schemas.openxmlformats.org/officeDocument/2006/relationships/chart" Target="../charts/chart43.xml"/><Relationship Id="rId10" Type="http://schemas.openxmlformats.org/officeDocument/2006/relationships/chart" Target="../charts/chart30.xml"/><Relationship Id="rId19" Type="http://schemas.openxmlformats.org/officeDocument/2006/relationships/chart" Target="../charts/chart39.xml"/><Relationship Id="rId4" Type="http://schemas.openxmlformats.org/officeDocument/2006/relationships/chart" Target="../charts/chart24.xml"/><Relationship Id="rId9" Type="http://schemas.openxmlformats.org/officeDocument/2006/relationships/chart" Target="../charts/chart29.xml"/><Relationship Id="rId14" Type="http://schemas.openxmlformats.org/officeDocument/2006/relationships/chart" Target="../charts/chart34.xml"/><Relationship Id="rId22" Type="http://schemas.openxmlformats.org/officeDocument/2006/relationships/chart" Target="../charts/chart42.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67</xdr:row>
      <xdr:rowOff>-1</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40821</xdr:colOff>
      <xdr:row>20</xdr:row>
      <xdr:rowOff>0</xdr:rowOff>
    </xdr:from>
    <xdr:to>
      <xdr:col>36</xdr:col>
      <xdr:colOff>23812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66</xdr:row>
      <xdr:rowOff>190499</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0</xdr:colOff>
      <xdr:row>20</xdr:row>
      <xdr:rowOff>0</xdr:rowOff>
    </xdr:from>
    <xdr:to>
      <xdr:col>35</xdr:col>
      <xdr:colOff>595312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68</xdr:row>
      <xdr:rowOff>0</xdr:rowOff>
    </xdr:from>
    <xdr:to>
      <xdr:col>8</xdr:col>
      <xdr:colOff>600074</xdr:colOff>
      <xdr:row>82</xdr:row>
      <xdr:rowOff>180975</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10</xdr:col>
      <xdr:colOff>0</xdr:colOff>
      <xdr:row>68</xdr:row>
      <xdr:rowOff>0</xdr:rowOff>
    </xdr:from>
    <xdr:to>
      <xdr:col>18</xdr:col>
      <xdr:colOff>0</xdr:colOff>
      <xdr:row>82</xdr:row>
      <xdr:rowOff>180975</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19</xdr:col>
      <xdr:colOff>0</xdr:colOff>
      <xdr:row>68</xdr:row>
      <xdr:rowOff>0</xdr:rowOff>
    </xdr:from>
    <xdr:to>
      <xdr:col>27</xdr:col>
      <xdr:colOff>0</xdr:colOff>
      <xdr:row>82</xdr:row>
      <xdr:rowOff>180975</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28</xdr:col>
      <xdr:colOff>0</xdr:colOff>
      <xdr:row>68</xdr:row>
      <xdr:rowOff>0</xdr:rowOff>
    </xdr:from>
    <xdr:to>
      <xdr:col>36</xdr:col>
      <xdr:colOff>0</xdr:colOff>
      <xdr:row>82</xdr:row>
      <xdr:rowOff>180975</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37</xdr:col>
      <xdr:colOff>0</xdr:colOff>
      <xdr:row>68</xdr:row>
      <xdr:rowOff>0</xdr:rowOff>
    </xdr:from>
    <xdr:to>
      <xdr:col>45</xdr:col>
      <xdr:colOff>0</xdr:colOff>
      <xdr:row>82</xdr:row>
      <xdr:rowOff>180975</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ennifer Norman" refreshedDate="43641.501533564813" createdVersion="5" refreshedVersion="5" minRefreshableVersion="3" recordCount="108">
  <cacheSource type="worksheet">
    <worksheetSource ref="A2:AC110" sheet="1. All Data"/>
  </cacheSource>
  <cacheFields count="29">
    <cacheField name="Reporting Officer" numFmtId="0">
      <sharedItems count="20">
        <s v="Lisa Turner"/>
        <s v="Guy Thornhill"/>
        <s v="Chris Ebberley"/>
        <s v="Linda McDonald"/>
        <s v="Angela Wakefield"/>
        <s v="James Abbott"/>
        <s v="Michael Hovers"/>
        <s v="Paul Nephin"/>
        <s v="Chloe Brown"/>
        <s v="Nathan Gallagher"/>
        <s v="Paul Farrer"/>
        <s v="Sarah Richardson"/>
        <s v="Anna Miller"/>
        <s v="Margaret Woolley"/>
        <s v="Rachel Liddle"/>
        <s v="Michael Hovers &amp; Margaret Woolley"/>
        <s v="Thomas Deery"/>
        <s v="Catherine Grimley"/>
        <s v="Sara Botham"/>
        <s v="Brett Atkinson"/>
      </sharedItems>
    </cacheField>
    <cacheField name="Corporate Plan Ref Number" numFmtId="0">
      <sharedItems/>
    </cacheField>
    <cacheField name="Measures" numFmtId="0">
      <sharedItems/>
    </cacheField>
    <cacheField name="Target 2019/20" numFmtId="0">
      <sharedItems/>
    </cacheField>
    <cacheField name="Target Date" numFmtId="0">
      <sharedItems containsDate="1" containsBlank="1" containsMixedTypes="1" minDate="2019-04-30T00:00:00" maxDate="2020-04-01T00:00:00"/>
    </cacheField>
    <cacheField name="Quarter 1 _x000a_(April - June 2019)" numFmtId="0">
      <sharedItems containsNonDate="0" containsString="0" containsBlank="1"/>
    </cacheField>
    <cacheField name="End of year forecast as at end of Q1_x000a_(NUMERICAL INDICATORS ONLY)" numFmtId="0">
      <sharedItems containsNonDate="0" containsString="0" containsBlank="1"/>
    </cacheField>
    <cacheField name="Quarter 1 On Track? (R/A/G)" numFmtId="0">
      <sharedItems count="1">
        <s v="Update Not Provided"/>
      </sharedItems>
    </cacheField>
    <cacheField name="Comments / Further action (Q1)_x000a_(IF APPLICABLE)" numFmtId="0">
      <sharedItems containsNonDate="0" containsString="0" containsBlank="1"/>
    </cacheField>
    <cacheField name="Quarter 2 _x000a_(July - September 2019)" numFmtId="0">
      <sharedItems containsNonDate="0" containsString="0" containsBlank="1"/>
    </cacheField>
    <cacheField name="Year to date_x000a_(April - Sept 2019)_x000a_(NUMERICAL INDICATORS ONLY)" numFmtId="0">
      <sharedItems containsNonDate="0" containsString="0" containsBlank="1"/>
    </cacheField>
    <cacheField name="End of year forecast as at end of Q2_x000a_(NUMERICAL INDICATORS ONLY)" numFmtId="0">
      <sharedItems containsNonDate="0" containsString="0" containsBlank="1"/>
    </cacheField>
    <cacheField name="Quarter 2_x000a_ On Track? (R/A/G)" numFmtId="0">
      <sharedItems/>
    </cacheField>
    <cacheField name="Comments / Further action (Q2)_x000a_(IF APPLICABLE)" numFmtId="0">
      <sharedItems containsNonDate="0" containsString="0" containsBlank="1"/>
    </cacheField>
    <cacheField name="Quarter 3_x000a_(October - December 2019)" numFmtId="0">
      <sharedItems containsNonDate="0" containsString="0" containsBlank="1"/>
    </cacheField>
    <cacheField name="Year to date_x000a_(April - Dec 2019)_x000a_(NUMERICAL INDICATORS ONLY)" numFmtId="0">
      <sharedItems containsNonDate="0" containsString="0" containsBlank="1"/>
    </cacheField>
    <cacheField name="End of year forecast as at end of Q3_x000a_(NUMERICAL INDICATORS ONLY)" numFmtId="0">
      <sharedItems containsNonDate="0" containsString="0" containsBlank="1"/>
    </cacheField>
    <cacheField name="Quarter 3 _x000a_On Track? (R/A/G)" numFmtId="0">
      <sharedItems/>
    </cacheField>
    <cacheField name="Comments / Further action (Q3)_x000a_(IF APPLICABLE)" numFmtId="0">
      <sharedItems containsNonDate="0" containsString="0" containsBlank="1"/>
    </cacheField>
    <cacheField name="Quarter 4_x000a_(January - March 2020)" numFmtId="0">
      <sharedItems containsNonDate="0" containsString="0" containsBlank="1"/>
    </cacheField>
    <cacheField name="Cumulative Annual Outturn _x000a_(NUMERICAL INDICATORS ONLY)" numFmtId="0">
      <sharedItems containsNonDate="0" containsString="0" containsBlank="1"/>
    </cacheField>
    <cacheField name="End of Year Achieved?_x000a_(R/A/G)" numFmtId="17">
      <sharedItems/>
    </cacheField>
    <cacheField name="Comments / Further action (Q4)_x000a_(IF APPLICABLE)" numFmtId="0">
      <sharedItems containsNonDate="0" containsString="0" containsBlank="1"/>
    </cacheField>
    <cacheField name="Qtr" numFmtId="0">
      <sharedItems/>
    </cacheField>
    <cacheField name="Service" numFmtId="0">
      <sharedItems count="3">
        <s v="Sal Khan"/>
        <s v="Andy O'Brien"/>
        <s v="Mark Rizk"/>
      </sharedItems>
    </cacheField>
    <cacheField name="Team" numFmtId="0">
      <sharedItems count="23">
        <s v="Finance"/>
        <s v="ICT"/>
        <s v="Corporate &amp; Commercial"/>
        <s v="Electoral Services"/>
        <s v="Human Resources"/>
        <s v="Assets &amp; Estates"/>
        <s v="Leisure Services Contract"/>
        <s v="Communities &amp; Open Spaces"/>
        <s v="Health &amp; Safety"/>
        <s v="Brewhouse, Arts &amp; Civic Function Suite"/>
        <s v="Marketing"/>
        <s v="Environment"/>
        <s v="Building Consultancy"/>
        <s v="Revenues, Benefits &amp; Customer Care"/>
        <s v="Planning"/>
        <s v="Licensing"/>
        <s v="Environmental Health"/>
        <s v="Communities &amp; Open Spaces, &amp; Licensing"/>
        <s v="Enterprise"/>
        <s v="Markets"/>
        <s v="Neighbourhood Working"/>
        <s v="Housing Options"/>
        <s v="Community &amp; Open Spaces" u="1"/>
      </sharedItems>
    </cacheField>
    <cacheField name="Corporate Prority" numFmtId="0">
      <sharedItems/>
    </cacheField>
    <cacheField name="Portfolio @ time of CP adoption" numFmtId="0">
      <sharedItems/>
    </cacheField>
    <cacheField name="Portfolio"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8">
  <r>
    <x v="0"/>
    <s v="VFM01"/>
    <s v="Set the MTFS for 2020/21 onwards"/>
    <s v="Set Budget for Council Approval  "/>
    <d v="2020-02-29T00:00:00"/>
    <m/>
    <m/>
    <x v="0"/>
    <m/>
    <m/>
    <m/>
    <m/>
    <s v="Update Not Provided"/>
    <m/>
    <m/>
    <m/>
    <m/>
    <s v="Update Not Provided"/>
    <m/>
    <m/>
    <m/>
    <s v="Update not provided"/>
    <m/>
    <s v="Q4"/>
    <x v="0"/>
    <x v="0"/>
    <s v="Value for Money Council"/>
    <s v="Leader &amp; Finance"/>
    <s v="Leader"/>
  </r>
  <r>
    <x v="0"/>
    <s v="VFM02"/>
    <s v="Savings targets for 2019/20"/>
    <s v="Achieve Savings Targets as Stated in the Medium Term Financial Strategy "/>
    <d v="2020-03-31T00:00:00"/>
    <m/>
    <m/>
    <x v="0"/>
    <m/>
    <m/>
    <m/>
    <m/>
    <s v="Update Not Provided"/>
    <m/>
    <m/>
    <m/>
    <m/>
    <s v="Update Not Provided"/>
    <m/>
    <m/>
    <m/>
    <s v="Update not provided"/>
    <m/>
    <s v="Q4"/>
    <x v="0"/>
    <x v="0"/>
    <s v="Value for Money Council"/>
    <s v="Leader &amp; Finance"/>
    <s v="Leader"/>
  </r>
  <r>
    <x v="0"/>
    <s v="VFM03"/>
    <s v="Having an approved Statement of Accounts "/>
    <s v="Submit Statement of Accounts by New Statutory Deadline "/>
    <d v="2019-07-31T00:00:00"/>
    <m/>
    <m/>
    <x v="0"/>
    <m/>
    <m/>
    <m/>
    <m/>
    <s v="Update Not Provided"/>
    <m/>
    <m/>
    <m/>
    <m/>
    <s v="Update Not Provided"/>
    <m/>
    <m/>
    <m/>
    <s v="Update not provided"/>
    <m/>
    <s v="Q2"/>
    <x v="0"/>
    <x v="0"/>
    <s v="Value for Money Council"/>
    <s v="Leader &amp; Finance"/>
    <s v="Leader"/>
  </r>
  <r>
    <x v="0"/>
    <s v="VFM04"/>
    <s v="Responding to Significant Local Government Finance Changes and Assessing the Impact on the Council’s Financial Position"/>
    <s v="Activities Throughout the Year Reported in Line with the Timed Responses "/>
    <d v="2020-03-31T00:00:00"/>
    <m/>
    <m/>
    <x v="0"/>
    <m/>
    <m/>
    <m/>
    <m/>
    <s v="Update Not Provided"/>
    <m/>
    <m/>
    <m/>
    <m/>
    <s v="Update Not Provided"/>
    <m/>
    <m/>
    <m/>
    <s v="Update not provided"/>
    <m/>
    <s v="Q4"/>
    <x v="0"/>
    <x v="0"/>
    <s v="Value for Money Council"/>
    <s v="Leader &amp; Finance"/>
    <s v="Leader"/>
  </r>
  <r>
    <x v="0"/>
    <s v="VFM05"/>
    <s v="Internal Audit Service Procurement"/>
    <s v="Procurement concluded and new contract awarded"/>
    <d v="2020-03-31T00:00:00"/>
    <m/>
    <m/>
    <x v="0"/>
    <m/>
    <m/>
    <m/>
    <m/>
    <s v="Update Not Provided"/>
    <m/>
    <m/>
    <m/>
    <m/>
    <s v="Update Not Provided"/>
    <m/>
    <m/>
    <m/>
    <s v="Update not provided"/>
    <m/>
    <s v="Q4"/>
    <x v="0"/>
    <x v="0"/>
    <s v="Value for Money Council"/>
    <s v="Leader &amp; Finance"/>
    <s v="Leader"/>
  </r>
  <r>
    <x v="0"/>
    <s v="VFM06"/>
    <s v="Working towards the Government’s new HMRC VAT Digitalisation Compliance requirements "/>
    <s v="Compliance Report completed"/>
    <d v="2020-03-31T00:00:00"/>
    <m/>
    <m/>
    <x v="0"/>
    <m/>
    <m/>
    <m/>
    <m/>
    <s v="Update Not Provided"/>
    <m/>
    <m/>
    <m/>
    <m/>
    <s v="Update Not Provided"/>
    <m/>
    <m/>
    <m/>
    <s v="Update not provided"/>
    <m/>
    <s v="Q4"/>
    <x v="0"/>
    <x v="0"/>
    <s v="Value for Money Council"/>
    <s v="Leader &amp; Finance"/>
    <s v="Leader"/>
  </r>
  <r>
    <x v="1"/>
    <s v="VFM07"/>
    <s v="Continuing to digitise SMARTER services"/>
    <s v="Secure Integrated Service Request and Payment mechanism developed and implemented "/>
    <d v="2019-12-31T00:00:00"/>
    <m/>
    <m/>
    <x v="0"/>
    <m/>
    <m/>
    <m/>
    <m/>
    <s v="Update Not Provided"/>
    <m/>
    <m/>
    <m/>
    <m/>
    <s v="Update Not Provided"/>
    <m/>
    <m/>
    <m/>
    <s v="Update not provided"/>
    <m/>
    <s v="Q3"/>
    <x v="0"/>
    <x v="1"/>
    <s v="Value for Money Council"/>
    <s v="Leader &amp; Finance"/>
    <s v="Leader"/>
  </r>
  <r>
    <x v="2"/>
    <s v="VFM08"/>
    <s v="Continuing to digitise SMARTER services"/>
    <s v="Audio recording of Council meetings added to Corporate Website"/>
    <d v="2019-09-30T00:00:00"/>
    <m/>
    <m/>
    <x v="0"/>
    <m/>
    <m/>
    <m/>
    <m/>
    <s v="Update Not Provided"/>
    <m/>
    <m/>
    <m/>
    <m/>
    <s v="Update Not Provided"/>
    <m/>
    <m/>
    <m/>
    <s v="Update not provided"/>
    <m/>
    <s v="Q2"/>
    <x v="0"/>
    <x v="2"/>
    <s v="Value for Money Council"/>
    <s v="Leader &amp; Finance"/>
    <s v="Leader"/>
  </r>
  <r>
    <x v="2"/>
    <s v="VFM09"/>
    <s v="Continuing to digitise SMARTER services"/>
    <s v="80% of 2019/20 Milestones in New Digital Strategy Achieved"/>
    <d v="2020-03-31T00:00:00"/>
    <m/>
    <m/>
    <x v="0"/>
    <m/>
    <m/>
    <m/>
    <m/>
    <s v="Update Not Provided"/>
    <m/>
    <m/>
    <m/>
    <m/>
    <s v="Update Not Provided"/>
    <m/>
    <m/>
    <m/>
    <s v="Update not provided"/>
    <m/>
    <s v="Q4"/>
    <x v="0"/>
    <x v="2"/>
    <s v="Value for Money Council"/>
    <s v="Leader &amp; Finance"/>
    <s v="Leader"/>
  </r>
  <r>
    <x v="1"/>
    <s v="VFM10"/>
    <s v="Providing a more secure ICT working environment "/>
    <s v="Security Arrangements to Meet Requirements of PSN (or Replacement)  "/>
    <d v="2020-03-31T00:00:00"/>
    <m/>
    <m/>
    <x v="0"/>
    <m/>
    <m/>
    <m/>
    <m/>
    <s v="Update Not Provided"/>
    <m/>
    <m/>
    <m/>
    <m/>
    <s v="Update Not Provided"/>
    <m/>
    <m/>
    <m/>
    <s v="Update not provided"/>
    <m/>
    <s v="Q4"/>
    <x v="0"/>
    <x v="1"/>
    <s v="Value for Money Council"/>
    <s v="Leader &amp; Finance"/>
    <s v="Leader"/>
  </r>
  <r>
    <x v="1"/>
    <s v="VFM11"/>
    <s v="Providing a more secure ICT working environment     "/>
    <s v="Preferred biometric approach to password replacement identified and commenced"/>
    <d v="2019-12-31T00:00:00"/>
    <m/>
    <m/>
    <x v="0"/>
    <m/>
    <m/>
    <m/>
    <m/>
    <s v="Update Not Provided"/>
    <m/>
    <m/>
    <m/>
    <m/>
    <s v="Update Not Provided"/>
    <m/>
    <m/>
    <m/>
    <s v="Update not provided"/>
    <m/>
    <s v="Q3"/>
    <x v="0"/>
    <x v="1"/>
    <s v="Value for Money Council"/>
    <s v="Leader &amp; Finance"/>
    <s v="Leader"/>
  </r>
  <r>
    <x v="2"/>
    <s v="VFM12"/>
    <s v="Successfully deliver local elections  "/>
    <s v="Local elections delivered"/>
    <d v="2019-05-31T00:00:00"/>
    <m/>
    <m/>
    <x v="0"/>
    <m/>
    <m/>
    <m/>
    <m/>
    <s v="Update Not Provided"/>
    <m/>
    <m/>
    <m/>
    <m/>
    <s v="Update Not Provided"/>
    <m/>
    <m/>
    <m/>
    <s v="Update not provided"/>
    <m/>
    <s v="Q1"/>
    <x v="1"/>
    <x v="3"/>
    <s v="Value for Money Council"/>
    <s v="Leader &amp; Finance"/>
    <s v="Leader"/>
  </r>
  <r>
    <x v="2"/>
    <s v="VFM13"/>
    <s v="Carry out detailed Procurement / Contractor Consolidation / Spend Analysis"/>
    <s v="Report and way forward approved"/>
    <d v="2019-12-31T00:00:00"/>
    <m/>
    <m/>
    <x v="0"/>
    <m/>
    <m/>
    <m/>
    <m/>
    <s v="Update Not Provided"/>
    <m/>
    <m/>
    <m/>
    <m/>
    <s v="Update Not Provided"/>
    <m/>
    <m/>
    <m/>
    <s v="Update not provided"/>
    <m/>
    <s v="Q3"/>
    <x v="0"/>
    <x v="2"/>
    <s v="Value for Money Council"/>
    <s v="Leader &amp; Finance"/>
    <s v="Leader"/>
  </r>
  <r>
    <x v="3"/>
    <s v="VFM14"/>
    <s v="Increasing Staffing Availability Through Reduced Sickness"/>
    <s v="Short Term Sickness Days Average: _x000a_2.75 days"/>
    <m/>
    <m/>
    <m/>
    <x v="0"/>
    <m/>
    <m/>
    <m/>
    <m/>
    <s v="Update Not Provided"/>
    <m/>
    <m/>
    <m/>
    <m/>
    <s v="Update Not Provided"/>
    <m/>
    <m/>
    <m/>
    <s v="Update not provided"/>
    <m/>
    <s v="Qtrly"/>
    <x v="1"/>
    <x v="4"/>
    <s v="Value for Money Council"/>
    <s v="Leader &amp; Finance"/>
    <s v="Leader"/>
  </r>
  <r>
    <x v="3"/>
    <s v="VFM15"/>
    <s v="Improve On The Average Time To Pay Creditors"/>
    <s v="Average Time To Pay Creditors:_x000a_12 days"/>
    <m/>
    <m/>
    <m/>
    <x v="0"/>
    <m/>
    <m/>
    <m/>
    <m/>
    <s v="Update Not Provided"/>
    <m/>
    <m/>
    <m/>
    <m/>
    <s v="Update Not Provided"/>
    <m/>
    <m/>
    <m/>
    <s v="Update not provided"/>
    <m/>
    <s v="Qtrly"/>
    <x v="1"/>
    <x v="4"/>
    <s v="Value for Money Council"/>
    <s v="Leader &amp; Finance"/>
    <s v="Leader"/>
  </r>
  <r>
    <x v="4"/>
    <s v="VFM16"/>
    <s v="Legal and Assets"/>
    <s v="Carry out works to Canal Street industrial units, as identified in the condition survey"/>
    <d v="2020-03-31T00:00:00"/>
    <m/>
    <m/>
    <x v="0"/>
    <m/>
    <m/>
    <m/>
    <m/>
    <s v="Update Not Provided"/>
    <m/>
    <m/>
    <m/>
    <m/>
    <s v="Update Not Provided"/>
    <m/>
    <m/>
    <m/>
    <s v="Update not provided"/>
    <m/>
    <s v="Q4"/>
    <x v="1"/>
    <x v="5"/>
    <s v="Value for Money Council"/>
    <s v="Leader &amp; Finance"/>
    <s v="Leader"/>
  </r>
  <r>
    <x v="4"/>
    <s v="VFM17"/>
    <s v="Legal and Assets"/>
    <s v="Condition Survey commissioned for miscellaneous Council properties"/>
    <d v="2019-10-31T00:00:00"/>
    <m/>
    <m/>
    <x v="0"/>
    <m/>
    <m/>
    <m/>
    <m/>
    <s v="Update Not Provided"/>
    <m/>
    <m/>
    <m/>
    <m/>
    <s v="Update Not Provided"/>
    <m/>
    <m/>
    <m/>
    <s v="Update not provided"/>
    <m/>
    <s v="Q3"/>
    <x v="1"/>
    <x v="5"/>
    <s v="Value for Money Council"/>
    <s v="Leader &amp; Finance"/>
    <s v="Leader"/>
  </r>
  <r>
    <x v="5"/>
    <s v="VFM18"/>
    <s v="Maintain Robust Mechanisms for Contract Managing the New Leisure Service Arrangements"/>
    <s v="Report on the performance of the Leisure Services contractor on a quarterly basis "/>
    <s v="(Q1, Q2, Q3 and Q4 2020)"/>
    <m/>
    <m/>
    <x v="0"/>
    <m/>
    <m/>
    <m/>
    <m/>
    <s v="Update Not Provided"/>
    <m/>
    <m/>
    <m/>
    <m/>
    <s v="Update Not Provided"/>
    <m/>
    <m/>
    <m/>
    <s v="Update not provided"/>
    <m/>
    <s v="Qtrly"/>
    <x v="2"/>
    <x v="6"/>
    <s v="Value for Money Council"/>
    <s v="Cultural Services"/>
    <s v="Leisure, Culture &amp; Tourism"/>
  </r>
  <r>
    <x v="5"/>
    <s v="VFM19"/>
    <s v="Review Strategic Sport and Leisure Approach in Line with New Leisure Service Arrangements"/>
    <s v="Undertake a  benchmarking exercise to support the delivery of the leisure management contract"/>
    <d v="2019-11-30T00:00:00"/>
    <m/>
    <m/>
    <x v="0"/>
    <m/>
    <m/>
    <m/>
    <m/>
    <s v="Update Not Provided"/>
    <m/>
    <m/>
    <m/>
    <m/>
    <s v="Update Not Provided"/>
    <m/>
    <m/>
    <m/>
    <s v="Update not provided"/>
    <m/>
    <s v="Q3"/>
    <x v="2"/>
    <x v="6"/>
    <s v="Value for Money Council"/>
    <s v="Cultural Services"/>
    <s v="Leisure, Culture &amp; Tourism"/>
  </r>
  <r>
    <x v="5"/>
    <s v="VFM20"/>
    <s v="Review Strategic Sport and Leisure Approach in Line with New Leisure Service Arrangements "/>
    <s v="Conduct a review of the relevant Sport and Leisure Strategy and Policy Documents and create a plan for their delivery"/>
    <d v="2020-03-31T00:00:00"/>
    <m/>
    <m/>
    <x v="0"/>
    <m/>
    <m/>
    <m/>
    <m/>
    <s v="Update Not Provided"/>
    <m/>
    <m/>
    <m/>
    <m/>
    <s v="Update Not Provided"/>
    <m/>
    <m/>
    <m/>
    <s v="Update not provided"/>
    <m/>
    <s v="Q4"/>
    <x v="2"/>
    <x v="6"/>
    <s v="Value for Money Council"/>
    <s v="Cultural Services"/>
    <s v="Leisure, Culture &amp; Tourism"/>
  </r>
  <r>
    <x v="6"/>
    <s v="VFM21"/>
    <s v="Open Spaces Service Development Initiatives"/>
    <s v="Review the Open Spaces/Grounds Maintenance Contract in preparation for retendering in 2020/21"/>
    <d v="2020-03-31T00:00:00"/>
    <m/>
    <m/>
    <x v="0"/>
    <m/>
    <m/>
    <m/>
    <m/>
    <s v="Update Not Provided"/>
    <m/>
    <m/>
    <m/>
    <m/>
    <s v="Update Not Provided"/>
    <m/>
    <m/>
    <m/>
    <s v="Update not provided"/>
    <m/>
    <s v="Q4"/>
    <x v="2"/>
    <x v="7"/>
    <s v="Value for Money Council"/>
    <s v="Cultural Services"/>
    <s v="Leisure, Culture &amp; Tourism"/>
  </r>
  <r>
    <x v="6"/>
    <s v="VFM22"/>
    <s v="Open Spaces Service Development Initiatives"/>
    <s v="Commission a consultant to assess the potential practical and capital requirements for the expansion of Stapenhill Cemetery "/>
    <d v="2019-08-31T00:00:00"/>
    <m/>
    <m/>
    <x v="0"/>
    <m/>
    <m/>
    <m/>
    <m/>
    <s v="Update Not Provided"/>
    <m/>
    <m/>
    <m/>
    <m/>
    <s v="Update Not Provided"/>
    <m/>
    <m/>
    <m/>
    <s v="Update not provided"/>
    <m/>
    <s v="Q2"/>
    <x v="2"/>
    <x v="7"/>
    <s v="Value for Money Council"/>
    <s v="Cultural Services"/>
    <s v="Leisure, Culture &amp; Tourism"/>
  </r>
  <r>
    <x v="6"/>
    <s v="VFM23"/>
    <s v="Open Spaces Service Development Initiatives"/>
    <s v="Review the options for improving the energy efficiency of lighting stock on Council land across the Borough "/>
    <d v="2019-07-31T00:00:00"/>
    <m/>
    <m/>
    <x v="0"/>
    <m/>
    <m/>
    <m/>
    <m/>
    <s v="Update Not Provided"/>
    <m/>
    <m/>
    <m/>
    <m/>
    <s v="Update Not Provided"/>
    <m/>
    <m/>
    <m/>
    <s v="Update not provided"/>
    <m/>
    <s v="Q2"/>
    <x v="2"/>
    <x v="7"/>
    <s v="Value for Money Council"/>
    <s v="Cultural Services"/>
    <s v="Leisure, Culture &amp; Tourism"/>
  </r>
  <r>
    <x v="7"/>
    <s v="VFM24"/>
    <s v="Open Spaces Service Development Initiatives"/>
    <s v="Review the first years performance of the Alertcom lone working system  "/>
    <d v="2019-06-30T00:00:00"/>
    <m/>
    <m/>
    <x v="0"/>
    <m/>
    <m/>
    <m/>
    <m/>
    <s v="Update Not Provided"/>
    <m/>
    <m/>
    <m/>
    <m/>
    <s v="Update Not Provided"/>
    <m/>
    <m/>
    <m/>
    <s v="Update not provided"/>
    <m/>
    <s v="Q1"/>
    <x v="2"/>
    <x v="8"/>
    <s v="Value for Money Council"/>
    <s v="Cultural Services"/>
    <s v="Leisure, Culture &amp; Tourism"/>
  </r>
  <r>
    <x v="8"/>
    <s v="VFM25"/>
    <s v="Brewhouse, Arts and Town Hall Developments"/>
    <s v="Investigate new models of delivery for the Brewhouse Arts Facilities, Civic Function Suite and Arts Development"/>
    <d v="2020-03-31T00:00:00"/>
    <m/>
    <m/>
    <x v="0"/>
    <m/>
    <m/>
    <m/>
    <m/>
    <s v="Update Not Provided"/>
    <m/>
    <m/>
    <m/>
    <m/>
    <s v="Update Not Provided"/>
    <m/>
    <m/>
    <m/>
    <s v="Update not provided"/>
    <m/>
    <s v="Q4"/>
    <x v="2"/>
    <x v="9"/>
    <s v="Value for Money Council"/>
    <s v="Cultural Services"/>
    <s v="Leisure, Culture &amp; Tourism"/>
  </r>
  <r>
    <x v="9"/>
    <s v="VFM26"/>
    <s v="Improve Awareness of ESBC Venues and Initiatives"/>
    <s v="Produce Marketing and Development Plans for key services and provide quarterly updates on performance"/>
    <d v="2020-03-31T00:00:00"/>
    <m/>
    <m/>
    <x v="0"/>
    <m/>
    <m/>
    <m/>
    <m/>
    <s v="Update Not Provided"/>
    <m/>
    <m/>
    <m/>
    <m/>
    <s v="Update Not Provided"/>
    <m/>
    <m/>
    <m/>
    <s v="Update not provided"/>
    <m/>
    <s v="Q4"/>
    <x v="2"/>
    <x v="10"/>
    <s v="Value for Money Council"/>
    <s v="Cultural Services"/>
    <s v="Leisure, Culture &amp; Tourism"/>
  </r>
  <r>
    <x v="9"/>
    <s v="VFM27"/>
    <s v="Improve Awareness of ESBC Venues and Initiatives "/>
    <s v="Deliver a minimum of 2 Town Centre initiatives in Conjunction with local partners"/>
    <d v="2019-12-31T00:00:00"/>
    <m/>
    <m/>
    <x v="0"/>
    <m/>
    <m/>
    <m/>
    <m/>
    <s v="Update Not Provided"/>
    <m/>
    <m/>
    <m/>
    <m/>
    <s v="Update Not Provided"/>
    <m/>
    <m/>
    <m/>
    <s v="Update not provided"/>
    <m/>
    <s v="Q3"/>
    <x v="2"/>
    <x v="10"/>
    <s v="Value for Money Council"/>
    <s v="Cultural Services"/>
    <s v="Leisure, Culture &amp; Tourism"/>
  </r>
  <r>
    <x v="9"/>
    <s v="VFM28"/>
    <s v="Improve Awareness of ESBC Venues and Initiatives"/>
    <s v="Organise a minimum of 4 “Outreach” Days (1 Per Quarter) to raise the profile of the Council’s services"/>
    <d v="2020-03-31T00:00:00"/>
    <m/>
    <m/>
    <x v="0"/>
    <m/>
    <m/>
    <m/>
    <m/>
    <s v="Update Not Provided"/>
    <m/>
    <m/>
    <m/>
    <m/>
    <s v="Update Not Provided"/>
    <m/>
    <m/>
    <m/>
    <s v="Update not provided"/>
    <m/>
    <s v="Q4"/>
    <x v="2"/>
    <x v="10"/>
    <s v="Value for Money Council"/>
    <s v="Cultural Services"/>
    <s v="Leisure, Culture &amp; Tourism"/>
  </r>
  <r>
    <x v="10"/>
    <s v="VFM29"/>
    <s v="Further Development of SMARTER working (Waste Collection)"/>
    <s v="Conduct review of Waste Service_x000a_Two Findings / Update Reports with next steps"/>
    <d v="2020-03-31T00:00:00"/>
    <m/>
    <m/>
    <x v="0"/>
    <m/>
    <m/>
    <m/>
    <m/>
    <s v="Update Not Provided"/>
    <m/>
    <m/>
    <m/>
    <m/>
    <s v="Update Not Provided"/>
    <m/>
    <m/>
    <m/>
    <s v="Update not provided"/>
    <m/>
    <s v="Q4"/>
    <x v="0"/>
    <x v="11"/>
    <s v="Value for Money Council"/>
    <s v="Environment"/>
    <s v="Environment &amp; Housing"/>
  </r>
  <r>
    <x v="10"/>
    <s v="VFM30"/>
    <s v="Further Development of SMARTER working  (Street Cleaning)"/>
    <s v="Implement the SMARTER Street Cleaning Programme_x000a_Two update reports "/>
    <d v="2020-03-31T00:00:00"/>
    <m/>
    <m/>
    <x v="0"/>
    <m/>
    <m/>
    <m/>
    <m/>
    <s v="Update Not Provided"/>
    <m/>
    <m/>
    <m/>
    <m/>
    <s v="Update Not Provided"/>
    <m/>
    <m/>
    <m/>
    <s v="Update not provided"/>
    <m/>
    <s v="Q4"/>
    <x v="0"/>
    <x v="11"/>
    <s v="Value for Money Council"/>
    <s v="Environment"/>
    <s v="Environment &amp; Housing"/>
  </r>
  <r>
    <x v="10"/>
    <s v="VFM31 "/>
    <s v="Further Development of SMARTER working  (Street Cleaning)"/>
    <s v="Produce Strategy for engaging with Highways England to improve cleanliness around A38 and associated access roads"/>
    <d v="2019-06-30T00:00:00"/>
    <m/>
    <m/>
    <x v="0"/>
    <m/>
    <m/>
    <m/>
    <m/>
    <s v="Update Not Provided"/>
    <m/>
    <m/>
    <m/>
    <m/>
    <s v="Update Not Provided"/>
    <m/>
    <m/>
    <m/>
    <s v="Update not provided"/>
    <m/>
    <s v="Q1"/>
    <x v="0"/>
    <x v="11"/>
    <s v="Value for Money Council"/>
    <s v="Environment"/>
    <s v="Environment &amp; Housing"/>
  </r>
  <r>
    <x v="10"/>
    <s v="VFM32"/>
    <s v="Further Development of SMARTER Working (Building Control)"/>
    <s v="Implement ISO Quality Management System for Building Control"/>
    <d v="2020-03-31T00:00:00"/>
    <m/>
    <m/>
    <x v="0"/>
    <m/>
    <m/>
    <m/>
    <m/>
    <s v="Update Not Provided"/>
    <m/>
    <m/>
    <m/>
    <m/>
    <s v="Update Not Provided"/>
    <m/>
    <m/>
    <m/>
    <s v="Update not provided"/>
    <m/>
    <s v="Q4"/>
    <x v="0"/>
    <x v="12"/>
    <s v="Value for Money Council"/>
    <s v="Environment"/>
    <s v="Environment &amp; Housing"/>
  </r>
  <r>
    <x v="10"/>
    <s v="VFM33"/>
    <s v="Minimise The Number Of Missed Bin Collections"/>
    <s v="Number Of Missed Bin Collections: _x000a_2 missed bins per 10,000 collections"/>
    <d v="2020-03-31T00:00:00"/>
    <m/>
    <m/>
    <x v="0"/>
    <m/>
    <m/>
    <m/>
    <m/>
    <s v="Update Not Provided"/>
    <m/>
    <m/>
    <m/>
    <m/>
    <s v="Update Not Provided"/>
    <m/>
    <m/>
    <m/>
    <s v="Update not provided"/>
    <m/>
    <s v="Q4"/>
    <x v="0"/>
    <x v="11"/>
    <s v="Value for Money Council"/>
    <s v="Environment"/>
    <s v="Environment &amp; Housing"/>
  </r>
  <r>
    <x v="10"/>
    <s v="VFM34"/>
    <s v="Carry out SMARTER Digital Communications "/>
    <s v="Refreshed Web / Social Media Waste Management and Street Cleaning Section launched"/>
    <d v="2019-07-31T00:00:00"/>
    <m/>
    <m/>
    <x v="0"/>
    <m/>
    <m/>
    <m/>
    <m/>
    <s v="Update Not Provided"/>
    <m/>
    <m/>
    <m/>
    <m/>
    <s v="Update Not Provided"/>
    <m/>
    <m/>
    <m/>
    <s v="Update not provided"/>
    <m/>
    <s v="Q2"/>
    <x v="0"/>
    <x v="11"/>
    <s v="Value for Money Council"/>
    <s v="Environment"/>
    <s v="Environment &amp; Housing"/>
  </r>
  <r>
    <x v="10"/>
    <s v="VFM35"/>
    <s v=" Respond to Government Policy Announcements "/>
    <s v="Complete responses to Government consultations in line with consultation deadlines"/>
    <m/>
    <m/>
    <m/>
    <x v="0"/>
    <m/>
    <m/>
    <m/>
    <m/>
    <s v="Update Not Provided"/>
    <m/>
    <m/>
    <m/>
    <m/>
    <s v="Update Not Provided"/>
    <m/>
    <m/>
    <m/>
    <s v="Update not provided"/>
    <m/>
    <s v="Qtrly"/>
    <x v="0"/>
    <x v="11"/>
    <s v="Value for Money Council"/>
    <s v="Environment"/>
    <s v="Environment &amp; Housing"/>
  </r>
  <r>
    <x v="11"/>
    <s v="VFM36a"/>
    <s v="Continue to Maximise Income Through Effective Collection Processes_x000a_(Previously BV9) "/>
    <s v="Council Tax Collection Rates: 98%"/>
    <m/>
    <m/>
    <m/>
    <x v="0"/>
    <m/>
    <m/>
    <m/>
    <m/>
    <s v="Update Not Provided"/>
    <m/>
    <m/>
    <m/>
    <m/>
    <s v="Update Not Provided"/>
    <m/>
    <m/>
    <m/>
    <s v="Update not provided"/>
    <m/>
    <s v="Qtrly"/>
    <x v="0"/>
    <x v="13"/>
    <s v="Value for Money Council"/>
    <s v="Housing &amp; Homelessness"/>
    <s v="Environment &amp; Housing"/>
  </r>
  <r>
    <x v="11"/>
    <s v="VFM36b"/>
    <s v="Continue to Maximise Income Through Effective Collection Processes_x000a_(Previously BV10) "/>
    <s v="NNDR Collection Rates: 99%"/>
    <m/>
    <m/>
    <m/>
    <x v="0"/>
    <m/>
    <m/>
    <m/>
    <m/>
    <s v="Update Not Provided"/>
    <m/>
    <m/>
    <m/>
    <m/>
    <s v="Update Not Provided"/>
    <m/>
    <m/>
    <m/>
    <s v="Update not provided"/>
    <m/>
    <s v="Qtrly"/>
    <x v="0"/>
    <x v="13"/>
    <s v="Value for Money Council"/>
    <s v="Housing &amp; Homelessness"/>
    <s v="Environment &amp; Housing"/>
  </r>
  <r>
    <x v="11"/>
    <s v="VFM37a"/>
    <s v="Continue to Maximise Income Through Effective Collection Processes:_x000a_Reduce Former Years Arrears for Council Tax; NNDR; Sundry Debts"/>
    <s v="Former Years Arrears for Council Tax; £1,900,000 (net)"/>
    <m/>
    <m/>
    <m/>
    <x v="0"/>
    <m/>
    <m/>
    <m/>
    <m/>
    <s v="Update Not Provided"/>
    <m/>
    <m/>
    <m/>
    <m/>
    <s v="Update Not Provided"/>
    <m/>
    <m/>
    <m/>
    <s v="Update not provided"/>
    <m/>
    <s v="Qtrly"/>
    <x v="0"/>
    <x v="13"/>
    <s v="Value for Money Council"/>
    <s v="Housing &amp; Homelessness"/>
    <s v="Environment &amp; Housing"/>
  </r>
  <r>
    <x v="11"/>
    <s v="VFM37b"/>
    <s v="Continue to Maximise Income Through Effective Collection Processes:_x000a_Reduce Former Years Arrears for Council Tax; NNDR; Sundry Debts"/>
    <s v="Former Years Arrears for NNDR; _x000a_£500,000 (net)"/>
    <m/>
    <m/>
    <m/>
    <x v="0"/>
    <m/>
    <m/>
    <m/>
    <m/>
    <s v="Update Not Provided"/>
    <m/>
    <m/>
    <m/>
    <m/>
    <s v="Update Not Provided"/>
    <m/>
    <m/>
    <m/>
    <s v="Update not provided"/>
    <m/>
    <s v="Qtrly"/>
    <x v="0"/>
    <x v="13"/>
    <s v="Value for Money Council"/>
    <s v="Housing &amp; Homelessness"/>
    <s v="Environment &amp; Housing"/>
  </r>
  <r>
    <x v="11"/>
    <s v="VFM37c"/>
    <s v="Continue to Maximise Income Through Effective Collection Processes:_x000a_Reduce Former Years Arrears for Council Tax; NNDR; Sundry Debts"/>
    <s v="Current Years Arrears for Sundry debts; _x000a_£40,000 (older than 90 days)"/>
    <m/>
    <m/>
    <m/>
    <x v="0"/>
    <m/>
    <m/>
    <m/>
    <m/>
    <s v="Update Not Provided"/>
    <m/>
    <m/>
    <m/>
    <m/>
    <s v="Update Not Provided"/>
    <m/>
    <m/>
    <m/>
    <s v="Update not provided"/>
    <m/>
    <s v="Qtrly"/>
    <x v="0"/>
    <x v="13"/>
    <s v="Value for Money Council"/>
    <s v="Housing &amp; Homelessness"/>
    <s v="Environment &amp; Housing"/>
  </r>
  <r>
    <x v="11"/>
    <s v="VFM38a"/>
    <s v="Maintaining excellent customer access to services with face-to-face and telephony enquiries"/>
    <s v="99% of CSC and Telephony Team Enquiries Resolved at First Point of Contact"/>
    <m/>
    <m/>
    <m/>
    <x v="0"/>
    <m/>
    <m/>
    <m/>
    <m/>
    <s v="Update Not Provided"/>
    <m/>
    <m/>
    <m/>
    <m/>
    <s v="Update Not Provided"/>
    <m/>
    <m/>
    <m/>
    <s v="Update not provided"/>
    <m/>
    <s v="Qtrly"/>
    <x v="0"/>
    <x v="13"/>
    <s v="Value for Money Council"/>
    <s v="Housing &amp; Homelessness"/>
    <s v="Environment &amp; Housing"/>
  </r>
  <r>
    <x v="11"/>
    <s v="VFM38b"/>
    <s v="Maintaining excellent customer access to services with face-to-face and telephony enquiries"/>
    <s v="Minimum 75% Telephony Team Calls Answered Within 10 Seconds"/>
    <m/>
    <m/>
    <m/>
    <x v="0"/>
    <m/>
    <m/>
    <m/>
    <m/>
    <s v="Update Not Provided"/>
    <m/>
    <m/>
    <m/>
    <m/>
    <s v="Update Not Provided"/>
    <m/>
    <m/>
    <m/>
    <s v="Update not provided"/>
    <m/>
    <s v="Qtrly"/>
    <x v="0"/>
    <x v="13"/>
    <s v="Value for Money Council"/>
    <s v="Housing &amp; Homelessness"/>
    <s v="Environment &amp; Housing"/>
  </r>
  <r>
    <x v="11"/>
    <s v="VFM39"/>
    <s v="Maximise Tax Bases through continued reviews of discounts, exemptions and reliefs"/>
    <s v="To be agreed post tender award "/>
    <m/>
    <m/>
    <m/>
    <x v="0"/>
    <m/>
    <m/>
    <m/>
    <m/>
    <s v="Update Not Provided"/>
    <m/>
    <m/>
    <m/>
    <m/>
    <s v="Update Not Provided"/>
    <m/>
    <m/>
    <m/>
    <s v="Update not provided"/>
    <m/>
    <s v="Qtrly"/>
    <x v="0"/>
    <x v="13"/>
    <s v="Value for Money Council"/>
    <s v="Housing &amp; Homelessness"/>
    <s v="Environment &amp; Housing"/>
  </r>
  <r>
    <x v="11"/>
    <s v="VFM40"/>
    <s v="Continue to Improve the Ways We Provide Benefits to Those Most in Need:_x000a_Time Taken to Process Benefit New Claims and Change Events (Previously NI 181)"/>
    <s v="5 days"/>
    <m/>
    <m/>
    <m/>
    <x v="0"/>
    <m/>
    <m/>
    <m/>
    <m/>
    <s v="Update Not Provided"/>
    <m/>
    <m/>
    <m/>
    <m/>
    <s v="Update Not Provided"/>
    <m/>
    <m/>
    <m/>
    <s v="Update not provided"/>
    <m/>
    <s v="Qtrly"/>
    <x v="0"/>
    <x v="13"/>
    <s v="Value for Money Council"/>
    <s v="Housing &amp; Homelessness"/>
    <s v="Environment &amp; Housing"/>
  </r>
  <r>
    <x v="11"/>
    <s v="VFM41a"/>
    <s v="Working Towards the Reduction of Claimant Error Housing Benefit Overpayments (HBOPs)"/>
    <s v="80% of HBOPs Overpayments Recovered During the Year"/>
    <m/>
    <m/>
    <m/>
    <x v="0"/>
    <m/>
    <m/>
    <m/>
    <m/>
    <s v="Update Not Provided"/>
    <m/>
    <m/>
    <m/>
    <m/>
    <s v="Update Not Provided"/>
    <m/>
    <m/>
    <m/>
    <s v="Update not provided"/>
    <m/>
    <s v="Qtrly"/>
    <x v="0"/>
    <x v="13"/>
    <s v="Value for Money Council"/>
    <s v="Housing &amp; Homelessness"/>
    <s v="Environment &amp; Housing"/>
  </r>
  <r>
    <x v="11"/>
    <s v="VFM41b"/>
    <s v="Working Towards the Reduction of Claimant Error Housing Benefit Overpayments (HBOPs)"/>
    <s v="85% of HBOPS Processed and on Payment Arrangement"/>
    <m/>
    <m/>
    <m/>
    <x v="0"/>
    <m/>
    <m/>
    <m/>
    <m/>
    <s v="Update Not Provided"/>
    <m/>
    <m/>
    <m/>
    <m/>
    <s v="Update Not Provided"/>
    <m/>
    <m/>
    <m/>
    <s v="Update not provided"/>
    <m/>
    <s v="Qtrly"/>
    <x v="0"/>
    <x v="13"/>
    <s v="Value for Money Council"/>
    <s v="Housing &amp; Homelessness"/>
    <s v="Environment &amp; Housing"/>
  </r>
  <r>
    <x v="11"/>
    <s v="VFM42"/>
    <s v="Review Council Tax Reduction scheme"/>
    <s v="Carry Out Review of the Council Tax Reduction Scheme "/>
    <d v="2019-12-31T00:00:00"/>
    <m/>
    <m/>
    <x v="0"/>
    <m/>
    <m/>
    <m/>
    <m/>
    <s v="Update Not Provided"/>
    <m/>
    <m/>
    <m/>
    <m/>
    <s v="Update Not Provided"/>
    <m/>
    <m/>
    <m/>
    <s v="Update not provided"/>
    <m/>
    <s v="Q3"/>
    <x v="0"/>
    <x v="13"/>
    <s v="Value for Money Council"/>
    <s v="Housing &amp; Homelessness"/>
    <s v="Environment &amp; Housing"/>
  </r>
  <r>
    <x v="11"/>
    <s v="VFM43"/>
    <s v="Review Business Rates Rate Relief policy"/>
    <s v="Policy reviewed (for next year’s implementation)"/>
    <d v="2020-03-31T00:00:00"/>
    <m/>
    <m/>
    <x v="0"/>
    <m/>
    <m/>
    <m/>
    <m/>
    <s v="Update Not Provided"/>
    <m/>
    <m/>
    <m/>
    <m/>
    <s v="Update Not Provided"/>
    <m/>
    <m/>
    <m/>
    <s v="Update not provided"/>
    <m/>
    <s v="Q4"/>
    <x v="0"/>
    <x v="13"/>
    <s v="Value for Money Council"/>
    <s v="Housing &amp; Homelessness"/>
    <s v="Environment &amp; Housing"/>
  </r>
  <r>
    <x v="11"/>
    <s v="VFM44"/>
    <s v="Prepare for Universal Credit Managed Migration "/>
    <s v="Work with DWP and partners, prepare 2 in year progress reports and 1 Member briefing "/>
    <d v="2020-03-31T00:00:00"/>
    <m/>
    <m/>
    <x v="0"/>
    <m/>
    <m/>
    <m/>
    <m/>
    <s v="Update Not Provided"/>
    <m/>
    <m/>
    <m/>
    <m/>
    <s v="Update Not Provided"/>
    <m/>
    <m/>
    <m/>
    <s v="Update not provided"/>
    <m/>
    <s v="Q4"/>
    <x v="0"/>
    <x v="13"/>
    <s v="Value for Money Council"/>
    <s v="Housing &amp; Homelessness"/>
    <s v="Environment &amp; Housing"/>
  </r>
  <r>
    <x v="12"/>
    <s v="VFM45"/>
    <s v="Continuing to inform and improve Planning awareness with Members"/>
    <s v="At least 2 briefings delivered to elected members during the year "/>
    <m/>
    <m/>
    <m/>
    <x v="0"/>
    <m/>
    <m/>
    <m/>
    <m/>
    <s v="Update Not Provided"/>
    <m/>
    <m/>
    <m/>
    <m/>
    <s v="Update Not Provided"/>
    <m/>
    <m/>
    <m/>
    <s v="Update not provided"/>
    <m/>
    <s v="Qtrly"/>
    <x v="0"/>
    <x v="14"/>
    <s v="Value for Money Council"/>
    <s v="Planning"/>
    <s v="Regeneration &amp; Planning Policy"/>
  </r>
  <r>
    <x v="12"/>
    <s v="VFM46"/>
    <s v="Continuing to inform and improve Planning awareness with Members"/>
    <s v="Strategic Sites Progress Report delivered"/>
    <d v="2019-12-31T00:00:00"/>
    <m/>
    <m/>
    <x v="0"/>
    <m/>
    <m/>
    <m/>
    <m/>
    <s v="Update Not Provided"/>
    <m/>
    <m/>
    <m/>
    <m/>
    <s v="Update Not Provided"/>
    <m/>
    <m/>
    <m/>
    <s v="Update not provided"/>
    <m/>
    <s v="Q3"/>
    <x v="0"/>
    <x v="14"/>
    <s v="Value for Money Council"/>
    <s v="Planning"/>
    <s v="Regeneration &amp; Planning Policy"/>
  </r>
  <r>
    <x v="12"/>
    <s v="VFM47"/>
    <s v="Monitor Local Plan Performance "/>
    <s v="Annual Monitoring Report  Prepared"/>
    <d v="2019-12-31T00:00:00"/>
    <m/>
    <m/>
    <x v="0"/>
    <m/>
    <m/>
    <m/>
    <m/>
    <s v="Update Not Provided"/>
    <m/>
    <m/>
    <m/>
    <m/>
    <s v="Update Not Provided"/>
    <m/>
    <m/>
    <m/>
    <s v="Update not provided"/>
    <m/>
    <s v="Q3"/>
    <x v="0"/>
    <x v="14"/>
    <s v="Value for Money Council"/>
    <s v="Planning"/>
    <s v="Regeneration &amp; Planning Policy"/>
  </r>
  <r>
    <x v="12"/>
    <s v="VFM48"/>
    <s v="Continue to develop SMARTER working practices for Planning"/>
    <s v="Invalid Applications Review and Report"/>
    <d v="2020-03-31T00:00:00"/>
    <m/>
    <m/>
    <x v="0"/>
    <m/>
    <m/>
    <m/>
    <m/>
    <s v="Update Not Provided"/>
    <m/>
    <m/>
    <m/>
    <m/>
    <s v="Update Not Provided"/>
    <m/>
    <m/>
    <m/>
    <s v="Update not provided"/>
    <m/>
    <s v="Q4"/>
    <x v="0"/>
    <x v="14"/>
    <s v="Value for Money Council"/>
    <s v="Planning"/>
    <s v="Regeneration &amp; Planning Policy"/>
  </r>
  <r>
    <x v="12"/>
    <s v="VFM49"/>
    <s v="Continue to develop SMARTER working practices for Planning"/>
    <s v="Adoption of SMARTER Developer Contributions SPD"/>
    <d v="2019-12-31T00:00:00"/>
    <m/>
    <m/>
    <x v="0"/>
    <m/>
    <m/>
    <m/>
    <m/>
    <s v="Update Not Provided"/>
    <m/>
    <m/>
    <m/>
    <m/>
    <s v="Update Not Provided"/>
    <m/>
    <m/>
    <m/>
    <s v="Update not provided"/>
    <m/>
    <s v="Q3"/>
    <x v="0"/>
    <x v="14"/>
    <s v="Value for Money Council"/>
    <s v="Planning"/>
    <s v="Regeneration &amp; Planning Policy"/>
  </r>
  <r>
    <x v="13"/>
    <s v="VFM50"/>
    <s v="Ensure Robust Licensing Policies "/>
    <s v="Complete a Review of the Scrap Metal Dealers Policy "/>
    <d v="2019-09-30T00:00:00"/>
    <m/>
    <m/>
    <x v="0"/>
    <m/>
    <m/>
    <m/>
    <m/>
    <s v="Update Not Provided"/>
    <m/>
    <m/>
    <m/>
    <m/>
    <s v="Update Not Provided"/>
    <m/>
    <m/>
    <m/>
    <s v="Update not provided"/>
    <m/>
    <s v="Q2"/>
    <x v="2"/>
    <x v="15"/>
    <s v="Value for Money Council"/>
    <s v="Regulatory Services"/>
    <s v="Regulatory &amp; Community Support"/>
  </r>
  <r>
    <x v="13"/>
    <s v="VFM51"/>
    <s v="Ensure Robust Licensing Policies"/>
    <s v="Complete a Review of the Charitable Collection Policy "/>
    <d v="2019-09-30T00:00:00"/>
    <m/>
    <m/>
    <x v="0"/>
    <m/>
    <m/>
    <m/>
    <m/>
    <s v="Update Not Provided"/>
    <m/>
    <m/>
    <m/>
    <m/>
    <s v="Update Not Provided"/>
    <m/>
    <m/>
    <m/>
    <s v="Update not provided"/>
    <m/>
    <s v="Q2"/>
    <x v="2"/>
    <x v="15"/>
    <s v="Value for Money Council"/>
    <s v="Regulatory Services"/>
    <s v="Regulatory &amp; Community Support"/>
  </r>
  <r>
    <x v="13"/>
    <s v="VFM52"/>
    <s v="Ensure Robust Licensing Policies"/>
    <s v="Complete a Review of the Licensing Act Policy "/>
    <d v="2020-03-31T00:00:00"/>
    <m/>
    <m/>
    <x v="0"/>
    <m/>
    <m/>
    <m/>
    <m/>
    <s v="Update Not Provided"/>
    <m/>
    <m/>
    <m/>
    <m/>
    <s v="Update Not Provided"/>
    <m/>
    <m/>
    <m/>
    <s v="Update not provided"/>
    <m/>
    <s v="Q4"/>
    <x v="2"/>
    <x v="15"/>
    <s v="Value for Money Council"/>
    <s v="Regulatory Services"/>
    <s v="Regulatory &amp; Community Support"/>
  </r>
  <r>
    <x v="14"/>
    <s v="VFM53"/>
    <s v="Ensure an Effective Selective Licensing Scheme"/>
    <s v="Complete an Evaluation of the Selective Licensing Scheme and consider its future expansion"/>
    <d v="2019-11-30T00:00:00"/>
    <m/>
    <m/>
    <x v="0"/>
    <m/>
    <m/>
    <m/>
    <m/>
    <s v="Update Not Provided"/>
    <m/>
    <m/>
    <m/>
    <m/>
    <s v="Update Not Provided"/>
    <m/>
    <m/>
    <m/>
    <s v="Update not provided"/>
    <m/>
    <s v="Q3"/>
    <x v="2"/>
    <x v="16"/>
    <s v="Value for Money Council"/>
    <s v="Regulatory Services"/>
    <s v="Regulatory &amp; Community Support"/>
  </r>
  <r>
    <x v="14"/>
    <s v="VFM54"/>
    <s v="Ensure an Effective Disabled Facilities Grant Service"/>
    <s v="Complete a Review of the Disabled Facilities Grant Service"/>
    <d v="2019-12-31T00:00:00"/>
    <m/>
    <m/>
    <x v="0"/>
    <m/>
    <m/>
    <m/>
    <m/>
    <s v="Update Not Provided"/>
    <m/>
    <m/>
    <m/>
    <m/>
    <s v="Update Not Provided"/>
    <m/>
    <m/>
    <m/>
    <s v="Update not provided"/>
    <m/>
    <s v="Q3"/>
    <x v="2"/>
    <x v="16"/>
    <s v="Value for Money Council"/>
    <s v="Regulatory Services"/>
    <s v="Regulatory &amp; Community Support"/>
  </r>
  <r>
    <x v="6"/>
    <s v="VFM55"/>
    <s v="Develop the use of technology to improve service delivery"/>
    <s v="Complete a Review of Parking Services and the related use of technology "/>
    <d v="2019-10-31T00:00:00"/>
    <m/>
    <m/>
    <x v="0"/>
    <m/>
    <m/>
    <m/>
    <m/>
    <s v="Update Not Provided"/>
    <m/>
    <m/>
    <m/>
    <m/>
    <s v="Update Not Provided"/>
    <m/>
    <m/>
    <m/>
    <s v="Update not provided"/>
    <m/>
    <s v="Q3"/>
    <x v="2"/>
    <x v="7"/>
    <s v="Value for Money Council"/>
    <s v="Regulatory Services"/>
    <s v="Regulatory &amp; Community Support"/>
  </r>
  <r>
    <x v="15"/>
    <s v="VFM56"/>
    <s v="Ensure an Effective Civil and Community Enforcement Service"/>
    <s v="Review Public Space Protection Orders for Dog Fouling and Alcohol consumption"/>
    <d v="2019-10-31T00:00:00"/>
    <m/>
    <m/>
    <x v="0"/>
    <m/>
    <m/>
    <m/>
    <m/>
    <s v="Update Not Provided"/>
    <m/>
    <m/>
    <m/>
    <m/>
    <s v="Update Not Provided"/>
    <m/>
    <m/>
    <m/>
    <s v="Update not provided"/>
    <m/>
    <s v="Q3"/>
    <x v="2"/>
    <x v="17"/>
    <s v="Value for Money Council"/>
    <s v="Regulatory Services"/>
    <s v="Regulatory &amp; Community Support"/>
  </r>
  <r>
    <x v="16"/>
    <s v="VFM57"/>
    <s v="Achieve further investment for our town centres and large settlements"/>
    <s v="Finalise agreement with SCC to fund the implementation of the co-designed Station Street new public realm project"/>
    <d v="2019-06-30T00:00:00"/>
    <m/>
    <m/>
    <x v="0"/>
    <m/>
    <m/>
    <m/>
    <m/>
    <s v="Update Not Provided"/>
    <m/>
    <m/>
    <m/>
    <m/>
    <s v="Update Not Provided"/>
    <m/>
    <m/>
    <m/>
    <s v="Update not provided"/>
    <m/>
    <s v="Q1"/>
    <x v="1"/>
    <x v="18"/>
    <s v="Value for Money Council"/>
    <s v="Regeneration"/>
    <s v="Regeneration &amp; Planning Policy"/>
  </r>
  <r>
    <x v="16"/>
    <s v="VFM58"/>
    <s v="Achieve further investment for our town centres and large settlements "/>
    <s v="Consider the outcome of the council’s expression of interest to the Future High Street Fund"/>
    <d v="2019-06-30T00:00:00"/>
    <m/>
    <m/>
    <x v="0"/>
    <m/>
    <m/>
    <m/>
    <m/>
    <s v="Update Not Provided"/>
    <m/>
    <m/>
    <m/>
    <m/>
    <s v="Update Not Provided"/>
    <m/>
    <m/>
    <m/>
    <s v="Update not provided"/>
    <m/>
    <s v="Q1"/>
    <x v="1"/>
    <x v="18"/>
    <s v="Value for Money Council"/>
    <s v="Regeneration"/>
    <s v="Regeneration &amp; Planning Policy"/>
  </r>
  <r>
    <x v="16"/>
    <s v="VFM59"/>
    <s v="Achieve optimum working in economic partnership "/>
    <s v="Consider the outcome of the national LEP review findings and implication on the Washlands LEP monies "/>
    <d v="2019-06-30T00:00:00"/>
    <m/>
    <m/>
    <x v="0"/>
    <m/>
    <m/>
    <m/>
    <m/>
    <s v="Update Not Provided"/>
    <m/>
    <m/>
    <m/>
    <m/>
    <s v="Update Not Provided"/>
    <m/>
    <m/>
    <m/>
    <s v="Update not provided"/>
    <m/>
    <s v="Q1"/>
    <x v="1"/>
    <x v="18"/>
    <s v="Value for Money Council"/>
    <s v="Regeneration"/>
    <s v="Regeneration &amp; Planning Policy"/>
  </r>
  <r>
    <x v="16"/>
    <s v="VFM60"/>
    <s v="Progress the commutation of  s106 sums to deliver key brownfield development opportunities"/>
    <s v="Review progress on working in partnership with Burton Rugby Club (Peelcroft) and Molson Coors (Cross Street) "/>
    <d v="2019-10-31T00:00:00"/>
    <m/>
    <m/>
    <x v="0"/>
    <m/>
    <m/>
    <m/>
    <m/>
    <s v="Update Not Provided"/>
    <m/>
    <m/>
    <m/>
    <m/>
    <s v="Update Not Provided"/>
    <m/>
    <m/>
    <m/>
    <s v="Update not provided"/>
    <m/>
    <s v="Q3"/>
    <x v="1"/>
    <x v="18"/>
    <s v="Value for Money Council"/>
    <s v="Regeneration"/>
    <s v="Regeneration &amp; Planning Policy"/>
  </r>
  <r>
    <x v="17"/>
    <s v="CR01"/>
    <s v="Market Hall Development Initiatives "/>
    <s v="Hold at least 25 commercial events in the Market Hall "/>
    <d v="2020-03-31T00:00:00"/>
    <m/>
    <m/>
    <x v="0"/>
    <m/>
    <m/>
    <m/>
    <m/>
    <s v="Update Not Provided"/>
    <m/>
    <m/>
    <m/>
    <m/>
    <s v="Update Not Provided"/>
    <m/>
    <m/>
    <m/>
    <s v="Update not provided"/>
    <m/>
    <s v="Q4"/>
    <x v="2"/>
    <x v="19"/>
    <s v="Community Regeneration"/>
    <s v="Cultural Services"/>
    <s v="Leisure, Culture &amp; Tourism"/>
  </r>
  <r>
    <x v="17"/>
    <s v="CR02"/>
    <s v="Market Hall Development Initiatives "/>
    <s v="Utilising previous procurement experience and the APSE Benchmarking Membership an Evaluation of future options for the Market offering will be completed "/>
    <d v="2020-03-31T00:00:00"/>
    <m/>
    <m/>
    <x v="0"/>
    <m/>
    <m/>
    <m/>
    <m/>
    <s v="Update Not Provided"/>
    <m/>
    <m/>
    <m/>
    <m/>
    <s v="Update Not Provided"/>
    <m/>
    <m/>
    <m/>
    <s v="Update not provided"/>
    <m/>
    <s v="Q4"/>
    <x v="2"/>
    <x v="19"/>
    <s v="Community Regeneration"/>
    <s v="Cultural Services"/>
    <s v="Leisure, Culture &amp; Tourism"/>
  </r>
  <r>
    <x v="12"/>
    <s v="CR03"/>
    <s v="Major Planning Applications Determined Within 13 Weeks"/>
    <s v="Top Quartile as measured against relevant MHCLG figures"/>
    <m/>
    <m/>
    <m/>
    <x v="0"/>
    <m/>
    <m/>
    <m/>
    <m/>
    <s v="Update Not Provided"/>
    <m/>
    <m/>
    <m/>
    <m/>
    <s v="Update Not Provided"/>
    <m/>
    <m/>
    <m/>
    <s v="Update not provided"/>
    <m/>
    <s v="Qtrly"/>
    <x v="0"/>
    <x v="14"/>
    <s v="Community Regeneration"/>
    <s v="Planning"/>
    <s v="Regeneration &amp; Planning Policy"/>
  </r>
  <r>
    <x v="12"/>
    <s v="CR04"/>
    <s v="Minor Planning Applications Determined Within 8 Weeks"/>
    <s v="Top Quartile as measured against relevant MHCLG figures"/>
    <m/>
    <m/>
    <m/>
    <x v="0"/>
    <m/>
    <m/>
    <m/>
    <m/>
    <s v="Update Not Provided"/>
    <m/>
    <m/>
    <m/>
    <m/>
    <s v="Update Not Provided"/>
    <m/>
    <m/>
    <m/>
    <s v="Update not provided"/>
    <m/>
    <s v="Qtrly"/>
    <x v="0"/>
    <x v="14"/>
    <s v="Community Regeneration"/>
    <s v="Planning"/>
    <s v="Regeneration &amp; Planning Policy"/>
  </r>
  <r>
    <x v="12"/>
    <s v="CR05"/>
    <s v="Other Planning Applications Determined in 8 Weeks"/>
    <s v="Top Quartile as measured against relevant MHCLG figures"/>
    <m/>
    <m/>
    <m/>
    <x v="0"/>
    <m/>
    <m/>
    <m/>
    <m/>
    <s v="Update Not Provided"/>
    <m/>
    <m/>
    <m/>
    <m/>
    <s v="Update Not Provided"/>
    <m/>
    <m/>
    <m/>
    <s v="Update not provided"/>
    <m/>
    <s v="Qtrly"/>
    <x v="0"/>
    <x v="14"/>
    <s v="Community Regeneration"/>
    <s v="Planning"/>
    <s v="Regeneration &amp; Planning Policy"/>
  </r>
  <r>
    <x v="12"/>
    <s v="CR06"/>
    <s v="Improve Planning Guidance"/>
    <s v="Endorse Development Guidance for Station Street Southern Brewery Site"/>
    <d v="2019-12-31T00:00:00"/>
    <m/>
    <m/>
    <x v="0"/>
    <m/>
    <m/>
    <m/>
    <m/>
    <s v="Update Not Provided"/>
    <m/>
    <m/>
    <m/>
    <m/>
    <s v="Update Not Provided"/>
    <m/>
    <m/>
    <m/>
    <s v="Update not provided"/>
    <m/>
    <s v="Q1"/>
    <x v="0"/>
    <x v="14"/>
    <s v="Community Regeneration"/>
    <s v="Planning"/>
    <s v="Regeneration &amp; Planning Policy"/>
  </r>
  <r>
    <x v="12"/>
    <s v="CR07"/>
    <s v="Improve Planning Guidance"/>
    <s v="Revise and adopt Housing Choice SPD"/>
    <d v="2019-12-31T00:00:00"/>
    <m/>
    <m/>
    <x v="0"/>
    <m/>
    <m/>
    <m/>
    <m/>
    <s v="Update Not Provided"/>
    <m/>
    <m/>
    <m/>
    <m/>
    <s v="Update Not Provided"/>
    <m/>
    <m/>
    <m/>
    <s v="Update not provided"/>
    <m/>
    <s v="Q3"/>
    <x v="0"/>
    <x v="14"/>
    <s v="Community Regeneration"/>
    <s v="Planning"/>
    <s v="Regeneration &amp; Planning Policy"/>
  </r>
  <r>
    <x v="12"/>
    <s v="CR08"/>
    <s v="Raise Design Quality within the Borough"/>
    <s v="Adopt Shopfronts Design Guide SPD"/>
    <d v="2019-10-31T00:00:00"/>
    <m/>
    <m/>
    <x v="0"/>
    <m/>
    <m/>
    <m/>
    <m/>
    <s v="Update Not Provided"/>
    <m/>
    <m/>
    <m/>
    <m/>
    <s v="Update Not Provided"/>
    <m/>
    <m/>
    <m/>
    <s v="Update not provided"/>
    <m/>
    <s v="Q3"/>
    <x v="0"/>
    <x v="14"/>
    <s v="Community Regeneration"/>
    <s v="Planning"/>
    <s v="Regeneration &amp; Planning Policy"/>
  </r>
  <r>
    <x v="12"/>
    <s v="CR09"/>
    <s v="Raise Design Quality within the Borough"/>
    <s v="Adopt addendum to ESBC Design Guide SPD"/>
    <d v="2019-10-31T00:00:00"/>
    <m/>
    <m/>
    <x v="0"/>
    <m/>
    <m/>
    <m/>
    <m/>
    <s v="Update Not Provided"/>
    <m/>
    <m/>
    <m/>
    <m/>
    <s v="Update Not Provided"/>
    <m/>
    <m/>
    <m/>
    <s v="Update not provided"/>
    <m/>
    <s v="Q3"/>
    <x v="0"/>
    <x v="14"/>
    <s v="Community Regeneration"/>
    <s v="Planning"/>
    <s v="Regeneration &amp; Planning Policy"/>
  </r>
  <r>
    <x v="12"/>
    <s v="CR10"/>
    <s v="Raise Design Quality within the Borough"/>
    <s v="Brewery Building Conversion Design Guidance SPD"/>
    <d v="2020-03-31T00:00:00"/>
    <m/>
    <m/>
    <x v="0"/>
    <m/>
    <m/>
    <m/>
    <m/>
    <s v="Update Not Provided"/>
    <m/>
    <m/>
    <m/>
    <m/>
    <s v="Update Not Provided"/>
    <m/>
    <m/>
    <m/>
    <s v="Update not provided"/>
    <m/>
    <s v="Q4"/>
    <x v="0"/>
    <x v="14"/>
    <s v="Community Regeneration"/>
    <s v="Planning"/>
    <s v="Regeneration &amp; Planning Policy"/>
  </r>
  <r>
    <x v="12"/>
    <s v="CR11"/>
    <s v="Delivering Improvements to the Washlands"/>
    <s v="Contribute to the ongoing partnership working relating to the Washlands "/>
    <d v="2020-03-31T00:00:00"/>
    <m/>
    <m/>
    <x v="0"/>
    <m/>
    <m/>
    <m/>
    <m/>
    <s v="Update Not Provided"/>
    <m/>
    <m/>
    <m/>
    <m/>
    <s v="Update Not Provided"/>
    <m/>
    <m/>
    <m/>
    <s v="Update not provided"/>
    <m/>
    <s v="Q4"/>
    <x v="0"/>
    <x v="14"/>
    <s v="Community Regeneration"/>
    <s v="Planning"/>
    <s v="Regeneration &amp; Planning Policy"/>
  </r>
  <r>
    <x v="16"/>
    <s v="CR12"/>
    <s v="Improve wayfinding on Worthington Way, High Street  and Washlands area: easy in and out of Burton"/>
    <s v="Establish clearer routes in and out of the town "/>
    <d v="2019-10-31T00:00:00"/>
    <m/>
    <m/>
    <x v="0"/>
    <m/>
    <m/>
    <m/>
    <m/>
    <s v="Update Not Provided"/>
    <m/>
    <m/>
    <m/>
    <m/>
    <s v="Update Not Provided"/>
    <m/>
    <m/>
    <m/>
    <s v="Update not provided"/>
    <m/>
    <s v="Q3"/>
    <x v="1"/>
    <x v="18"/>
    <s v="Community Regeneration"/>
    <s v="Regeneration"/>
    <s v="Regeneration &amp; Planning Policy"/>
  </r>
  <r>
    <x v="16"/>
    <s v="CR13"/>
    <s v="Introduce new public realm civic space"/>
    <s v="Working with new Street traders forum, introduce a food hall concept into the Market Hall "/>
    <d v="2019-12-31T00:00:00"/>
    <m/>
    <m/>
    <x v="0"/>
    <m/>
    <m/>
    <m/>
    <m/>
    <s v="Update Not Provided"/>
    <m/>
    <m/>
    <m/>
    <m/>
    <s v="Update Not Provided"/>
    <m/>
    <m/>
    <m/>
    <s v="Update not provided"/>
    <m/>
    <s v="Q3"/>
    <x v="1"/>
    <x v="18"/>
    <s v="Community Regeneration"/>
    <s v="Regeneration"/>
    <s v="Regeneration &amp; Planning Policy"/>
  </r>
  <r>
    <x v="16"/>
    <s v="CR14"/>
    <s v="Look to roll out learning from improvements made in Burton to Uttoxeter and other large settlements"/>
    <s v="Consider learnings from regeneration that can be applied elsewhere in the borough with a view to applying for funds from phase 2 of the Future High Street Funds"/>
    <d v="2020-03-31T00:00:00"/>
    <m/>
    <m/>
    <x v="0"/>
    <m/>
    <m/>
    <m/>
    <m/>
    <s v="Update Not Provided"/>
    <m/>
    <m/>
    <m/>
    <m/>
    <s v="Update Not Provided"/>
    <m/>
    <m/>
    <m/>
    <s v="Update not provided"/>
    <m/>
    <s v="Q4"/>
    <x v="1"/>
    <x v="18"/>
    <s v="Community Regeneration"/>
    <s v="Regeneration"/>
    <s v="Regeneration &amp; Planning Policy"/>
  </r>
  <r>
    <x v="16"/>
    <s v="CR15"/>
    <s v="Consider a Business Improvement District (BID) in Burton Town Centre to stimulate private sector investment in the Town Centre"/>
    <s v="Seek a BID ‘memorandum of understanding’ with the Burton Chamber of Commerce and Burton Small Business Federation "/>
    <d v="2019-10-31T00:00:00"/>
    <m/>
    <m/>
    <x v="0"/>
    <m/>
    <m/>
    <m/>
    <m/>
    <s v="Update Not Provided"/>
    <m/>
    <m/>
    <m/>
    <m/>
    <s v="Update Not Provided"/>
    <m/>
    <m/>
    <m/>
    <s v="Update not provided"/>
    <m/>
    <s v="Q3"/>
    <x v="1"/>
    <x v="18"/>
    <s v="Community Regeneration"/>
    <s v="Regeneration"/>
    <s v="Regeneration &amp; Planning Policy"/>
  </r>
  <r>
    <x v="16"/>
    <s v="CR16"/>
    <s v="Promote local employment opportunities"/>
    <s v="Support the delivery of three job fairs "/>
    <d v="2020-03-31T00:00:00"/>
    <m/>
    <m/>
    <x v="0"/>
    <m/>
    <m/>
    <m/>
    <m/>
    <s v="Update Not Provided"/>
    <m/>
    <m/>
    <m/>
    <m/>
    <s v="Update Not Provided"/>
    <m/>
    <m/>
    <m/>
    <s v="Update not provided"/>
    <m/>
    <s v="Q4"/>
    <x v="1"/>
    <x v="18"/>
    <s v="Community Regeneration"/>
    <s v="Regeneration"/>
    <s v="Regeneration &amp; Planning Policy"/>
  </r>
  <r>
    <x v="16"/>
    <s v="CR17"/>
    <s v="Consider business activity and economic performance in East Staffordshire "/>
    <s v="Report on local business activity during 2019 "/>
    <d v="2020-03-31T00:00:00"/>
    <m/>
    <m/>
    <x v="0"/>
    <m/>
    <m/>
    <m/>
    <m/>
    <s v="Update Not Provided"/>
    <m/>
    <m/>
    <m/>
    <m/>
    <s v="Update Not Provided"/>
    <m/>
    <m/>
    <m/>
    <s v="Update not provided"/>
    <m/>
    <s v="Q4"/>
    <x v="1"/>
    <x v="18"/>
    <s v="Community Regeneration"/>
    <s v="Regeneration"/>
    <s v="Regeneration &amp; Planning Policy"/>
  </r>
  <r>
    <x v="18"/>
    <s v="CR18"/>
    <s v="Neighbourhood Fund implementation"/>
    <s v="7 existing projects and 5 new projects brought to completion "/>
    <d v="2020-03-31T00:00:00"/>
    <m/>
    <m/>
    <x v="0"/>
    <m/>
    <m/>
    <m/>
    <m/>
    <s v="Update Not Provided"/>
    <m/>
    <m/>
    <m/>
    <m/>
    <s v="Update Not Provided"/>
    <m/>
    <m/>
    <m/>
    <s v="Update not provided"/>
    <m/>
    <s v="Q4"/>
    <x v="2"/>
    <x v="20"/>
    <s v="Community Regeneration"/>
    <s v="Regeneration"/>
    <s v="Regulatory &amp; Community Support"/>
  </r>
  <r>
    <x v="18"/>
    <s v="CR19"/>
    <s v="Neighbourhood Fund implementation"/>
    <s v="All Neighbourhood Fund projects to be identified with funding allocated "/>
    <d v="2019-09-30T00:00:00"/>
    <m/>
    <m/>
    <x v="0"/>
    <m/>
    <m/>
    <m/>
    <m/>
    <s v="Update Not Provided"/>
    <m/>
    <m/>
    <m/>
    <m/>
    <s v="Update Not Provided"/>
    <m/>
    <m/>
    <m/>
    <s v="Update not provided"/>
    <m/>
    <s v="Q2"/>
    <x v="2"/>
    <x v="20"/>
    <s v="Community Regeneration"/>
    <s v="Regeneration"/>
    <s v="Regulatory &amp; Community Support"/>
  </r>
  <r>
    <x v="18"/>
    <s v="CR20"/>
    <s v="Neighbourhood Fund implementation "/>
    <s v="Review the Neighbourhood Fund project "/>
    <d v="2020-03-31T00:00:00"/>
    <m/>
    <m/>
    <x v="0"/>
    <m/>
    <m/>
    <m/>
    <m/>
    <s v="Update Not Provided"/>
    <m/>
    <m/>
    <m/>
    <m/>
    <s v="Update Not Provided"/>
    <m/>
    <m/>
    <m/>
    <s v="Update not provided"/>
    <m/>
    <s v="Q4"/>
    <x v="2"/>
    <x v="20"/>
    <s v="Community Regeneration"/>
    <s v="Regeneration"/>
    <s v="Regulatory &amp; Community Support"/>
  </r>
  <r>
    <x v="6"/>
    <s v="EHW01"/>
    <s v="Develop a Town Centre planting strategy"/>
    <s v="Develop a Borough wide Planting Strategy "/>
    <d v="2019-10-31T00:00:00"/>
    <m/>
    <m/>
    <x v="0"/>
    <m/>
    <m/>
    <m/>
    <m/>
    <s v="Update Not Provided"/>
    <m/>
    <m/>
    <m/>
    <m/>
    <s v="Update Not Provided"/>
    <m/>
    <m/>
    <m/>
    <s v="Update not provided"/>
    <m/>
    <s v="Q3"/>
    <x v="2"/>
    <x v="7"/>
    <s v="Environment and Health &amp; Wellbeing"/>
    <s v="Cultural Services"/>
    <s v="Leisure, Culture &amp; Tourism"/>
  </r>
  <r>
    <x v="6"/>
    <s v="EHW02"/>
    <s v="In Bloom/Green Flag"/>
    <s v="Deliver a minimum of two Golds at the regional “In Bloom awards” and support Winshill In Bloom at the National RHS Awards    "/>
    <d v="2019-09-30T00:00:00"/>
    <m/>
    <m/>
    <x v="0"/>
    <m/>
    <m/>
    <m/>
    <m/>
    <s v="Update Not Provided"/>
    <m/>
    <m/>
    <m/>
    <m/>
    <s v="Update Not Provided"/>
    <m/>
    <m/>
    <m/>
    <s v="Update not provided"/>
    <m/>
    <s v="Q2"/>
    <x v="2"/>
    <x v="7"/>
    <s v="Environment and Health &amp; Wellbeing"/>
    <s v="Cultural Services"/>
    <s v="Leisure, Culture &amp; Tourism"/>
  </r>
  <r>
    <x v="6"/>
    <s v="EHW03"/>
    <s v="In Bloom/Green Flag"/>
    <s v="Achieve 2 Green Flag Awards at Bramshall Park and Stapenhill Gardens"/>
    <d v="2019-11-30T00:00:00"/>
    <m/>
    <m/>
    <x v="0"/>
    <m/>
    <m/>
    <m/>
    <m/>
    <s v="Update Not Provided"/>
    <m/>
    <m/>
    <m/>
    <m/>
    <s v="Update Not Provided"/>
    <m/>
    <m/>
    <m/>
    <s v="Update not provided"/>
    <m/>
    <s v="Q3"/>
    <x v="2"/>
    <x v="7"/>
    <s v="Environment and Health &amp; Wellbeing"/>
    <s v="Cultural Services"/>
    <s v="Leisure, Culture &amp; Tourism"/>
  </r>
  <r>
    <x v="10"/>
    <s v="EHW04"/>
    <s v="Street Cleansing - Litter"/>
    <s v="Maintain Top Quartile Performance"/>
    <m/>
    <m/>
    <m/>
    <x v="0"/>
    <m/>
    <m/>
    <m/>
    <m/>
    <s v="Update Not Provided"/>
    <m/>
    <m/>
    <m/>
    <m/>
    <s v="Update Not Provided"/>
    <m/>
    <m/>
    <m/>
    <s v="Update not provided"/>
    <m/>
    <s v="Qtrly"/>
    <x v="0"/>
    <x v="11"/>
    <s v="Environment and Health &amp; Wellbeing"/>
    <s v="Environment"/>
    <s v="Environment &amp; Housing"/>
  </r>
  <r>
    <x v="10"/>
    <s v="EHW05"/>
    <s v="Street Cleansing - Detritus"/>
    <s v="Maintain Top Quartile Performance"/>
    <m/>
    <m/>
    <m/>
    <x v="0"/>
    <m/>
    <m/>
    <m/>
    <m/>
    <s v="Update Not Provided"/>
    <m/>
    <m/>
    <m/>
    <m/>
    <s v="Update Not Provided"/>
    <m/>
    <m/>
    <m/>
    <s v="Update not provided"/>
    <m/>
    <s v="Qtrly"/>
    <x v="0"/>
    <x v="11"/>
    <s v="Environment and Health &amp; Wellbeing"/>
    <s v="Environment"/>
    <s v="Environment &amp; Housing"/>
  </r>
  <r>
    <x v="10"/>
    <s v="EHW06"/>
    <s v="Street Cleansing - Graffiti"/>
    <s v="Maintain Top Quartile Performance"/>
    <m/>
    <m/>
    <m/>
    <x v="0"/>
    <m/>
    <m/>
    <m/>
    <m/>
    <s v="Update Not Provided"/>
    <m/>
    <m/>
    <m/>
    <m/>
    <s v="Update Not Provided"/>
    <m/>
    <m/>
    <m/>
    <s v="Update not provided"/>
    <m/>
    <s v="Qtrly"/>
    <x v="0"/>
    <x v="11"/>
    <s v="Environment and Health &amp; Wellbeing"/>
    <s v="Environment"/>
    <s v="Environment &amp; Housing"/>
  </r>
  <r>
    <x v="10"/>
    <s v="EHW07"/>
    <s v="Street Cleansing – Fly-Posting"/>
    <s v="Maintain Top Quartile Performance"/>
    <m/>
    <m/>
    <m/>
    <x v="0"/>
    <m/>
    <m/>
    <m/>
    <m/>
    <s v="Update Not Provided"/>
    <m/>
    <m/>
    <m/>
    <m/>
    <s v="Update Not Provided"/>
    <m/>
    <m/>
    <m/>
    <s v="Update not provided"/>
    <m/>
    <s v="Qtrly"/>
    <x v="0"/>
    <x v="11"/>
    <s v="Environment and Health &amp; Wellbeing"/>
    <s v="Environment"/>
    <s v="Environment &amp; Housing"/>
  </r>
  <r>
    <x v="10"/>
    <s v="EHW08"/>
    <s v="Recycling "/>
    <s v="Household Waste Recycled and Composted:_x000a_Maintain Top Quartile Performance"/>
    <m/>
    <m/>
    <m/>
    <x v="0"/>
    <m/>
    <m/>
    <m/>
    <m/>
    <s v="Update Not Provided"/>
    <m/>
    <m/>
    <m/>
    <m/>
    <s v="Update Not Provided"/>
    <m/>
    <m/>
    <m/>
    <s v="Update not provided"/>
    <m/>
    <s v="Qtrly"/>
    <x v="0"/>
    <x v="11"/>
    <s v="Environment and Health &amp; Wellbeing"/>
    <s v="Environment"/>
    <s v="Environment &amp; Housing"/>
  </r>
  <r>
    <x v="10"/>
    <s v="EHW09"/>
    <s v="Waste Reduction "/>
    <s v="Residual Household Waste Per Household: _x000a_Maintain Top Quartile Performance"/>
    <m/>
    <m/>
    <m/>
    <x v="0"/>
    <m/>
    <m/>
    <m/>
    <m/>
    <s v="Update Not Provided"/>
    <m/>
    <m/>
    <m/>
    <m/>
    <s v="Update Not Provided"/>
    <m/>
    <m/>
    <m/>
    <s v="Update not provided"/>
    <m/>
    <s v="Qtrly"/>
    <x v="0"/>
    <x v="11"/>
    <s v="Environment and Health &amp; Wellbeing"/>
    <s v="Environment"/>
    <s v="Environment &amp; Housing"/>
  </r>
  <r>
    <x v="19"/>
    <s v="EHW10"/>
    <s v="Delivering Better Services to Support Homelessness"/>
    <s v="Average time from appointment to initial decision for homeless applicants of 10 days"/>
    <m/>
    <m/>
    <m/>
    <x v="0"/>
    <m/>
    <m/>
    <m/>
    <m/>
    <s v="Update Not Provided"/>
    <m/>
    <m/>
    <m/>
    <m/>
    <s v="Update Not Provided"/>
    <m/>
    <m/>
    <m/>
    <s v="Update not provided"/>
    <m/>
    <s v="Qtrly"/>
    <x v="0"/>
    <x v="21"/>
    <s v="Environment and Health &amp; Wellbeing"/>
    <s v="Housing &amp; Homelessness"/>
    <s v="Environment &amp; Housing"/>
  </r>
  <r>
    <x v="19"/>
    <s v="EHW11"/>
    <s v="Continue to Maximise Utilisation of Self Contained Temporary Accommodation for Homeless Applicants"/>
    <s v="Reduce ‘Key to Key’ Void Turnaround to an average of 6 working days"/>
    <m/>
    <m/>
    <m/>
    <x v="0"/>
    <m/>
    <m/>
    <m/>
    <m/>
    <s v="Update Not Provided"/>
    <m/>
    <m/>
    <m/>
    <m/>
    <s v="Update Not Provided"/>
    <m/>
    <m/>
    <m/>
    <s v="Update not provided"/>
    <m/>
    <s v="Qtrly"/>
    <x v="0"/>
    <x v="21"/>
    <s v="Environment and Health &amp; Wellbeing"/>
    <s v="Housing &amp; Homelessness"/>
    <s v="Environment &amp; Housing"/>
  </r>
  <r>
    <x v="19"/>
    <s v="EHW12"/>
    <s v="Review options for continuing outreach services to Rough Sleepers"/>
    <s v="Report completed "/>
    <d v="2019-07-31T00:00:00"/>
    <m/>
    <m/>
    <x v="0"/>
    <m/>
    <m/>
    <m/>
    <m/>
    <s v="Update Not Provided"/>
    <m/>
    <m/>
    <m/>
    <m/>
    <s v="Update Not Provided"/>
    <m/>
    <m/>
    <m/>
    <s v="Update not provided"/>
    <m/>
    <s v="Q2"/>
    <x v="0"/>
    <x v="21"/>
    <s v="Environment and Health &amp; Wellbeing"/>
    <s v="Housing &amp; Homelessness"/>
    <s v="Environment &amp; Housing"/>
  </r>
  <r>
    <x v="19"/>
    <s v="EHW13"/>
    <s v="Delivering Better Services to Support Homelessness"/>
    <s v="Launch Campaign to raise awareness of rough sleeping, street living and street begging"/>
    <d v="2019-06-30T00:00:00"/>
    <m/>
    <m/>
    <x v="0"/>
    <m/>
    <m/>
    <m/>
    <m/>
    <s v="Update Not Provided"/>
    <m/>
    <m/>
    <m/>
    <m/>
    <s v="Update Not Provided"/>
    <m/>
    <m/>
    <m/>
    <s v="Update not provided"/>
    <m/>
    <s v="Q1"/>
    <x v="0"/>
    <x v="21"/>
    <s v="Environment and Health &amp; Wellbeing"/>
    <s v="Housing &amp; Homelessness"/>
    <s v="Environment &amp; Housing"/>
  </r>
  <r>
    <x v="19"/>
    <s v="EHW14"/>
    <s v="Produce a Business Plan to tackle selected empty homes"/>
    <s v="Business Plan Produced"/>
    <d v="2019-04-30T00:00:00"/>
    <m/>
    <m/>
    <x v="0"/>
    <m/>
    <m/>
    <m/>
    <m/>
    <s v="Update Not Provided"/>
    <m/>
    <m/>
    <m/>
    <m/>
    <s v="Update Not Provided"/>
    <m/>
    <m/>
    <m/>
    <s v="Update not provided"/>
    <m/>
    <s v="Q1"/>
    <x v="0"/>
    <x v="21"/>
    <s v="Environment and Health &amp; Wellbeing"/>
    <s v="Housing &amp; Homelessness"/>
    <s v="Environment &amp; Housing"/>
  </r>
  <r>
    <x v="13"/>
    <s v="EHW15"/>
    <s v="Deliver Focussed Environmental Health Initiatives"/>
    <s v="Provide a six monthly report on Regulatory Services activity including initiatives covering licensed gambling premises, Civil Enforcement, Scrap metal compliance etc "/>
    <d v="2019-10-31T00:00:00"/>
    <m/>
    <m/>
    <x v="0"/>
    <m/>
    <m/>
    <m/>
    <m/>
    <s v="Update Not Provided"/>
    <m/>
    <m/>
    <m/>
    <m/>
    <s v="Update Not Provided"/>
    <m/>
    <m/>
    <m/>
    <s v="Update not provided"/>
    <m/>
    <s v="Q3"/>
    <x v="2"/>
    <x v="15"/>
    <s v="Environment and Health &amp; Wellbeing"/>
    <s v="Regulatory Services"/>
    <s v="Regulatory &amp; Community Support"/>
  </r>
  <r>
    <x v="14"/>
    <s v="EHW16"/>
    <s v="Deliver Focussed Environmental Health Initiatives"/>
    <s v="Undertake a targeted initiative to identify Unlicensed Houses in Multiple Occupation"/>
    <d v="2020-03-31T00:00:00"/>
    <m/>
    <m/>
    <x v="0"/>
    <m/>
    <m/>
    <m/>
    <m/>
    <s v="Update Not Provided"/>
    <m/>
    <m/>
    <m/>
    <m/>
    <s v="Update Not Provided"/>
    <m/>
    <m/>
    <m/>
    <s v="Update not provided"/>
    <m/>
    <s v="Q4"/>
    <x v="2"/>
    <x v="16"/>
    <s v="Environment and Health &amp; Wellbeing"/>
    <s v="Regulatory Services"/>
    <s v="Regulatory &amp; Community Support"/>
  </r>
  <r>
    <x v="14"/>
    <s v="EHW17"/>
    <s v="Deliver Focussed Environmental Health Initiatives"/>
    <s v="Complete an evaluation of all Licensable Animal Activities and report to DEFRA"/>
    <d v="2020-03-31T00:00:00"/>
    <m/>
    <m/>
    <x v="0"/>
    <m/>
    <m/>
    <m/>
    <m/>
    <s v="Update Not Provided"/>
    <m/>
    <m/>
    <m/>
    <m/>
    <s v="Update Not Provided"/>
    <m/>
    <m/>
    <m/>
    <s v="Update not provided"/>
    <m/>
    <s v="Q4"/>
    <x v="2"/>
    <x v="16"/>
    <s v="Environment and Health &amp; Wellbeing"/>
    <s v="Regulatory Services"/>
    <s v="Regulatory &amp; Community Support"/>
  </r>
  <r>
    <x v="16"/>
    <s v="EHW18"/>
    <s v="Improve active links: easy in and easy out of Burton"/>
    <s v="Working with SCC, audit the existing walking and cycling network and propose the upgrade and improvement of the network to ensure Burton is well connected to and from its town centre "/>
    <d v="2019-12-31T00:00:00"/>
    <m/>
    <m/>
    <x v="0"/>
    <m/>
    <m/>
    <m/>
    <m/>
    <s v="Update Not Provided"/>
    <m/>
    <m/>
    <m/>
    <m/>
    <s v="Update Not Provided"/>
    <m/>
    <m/>
    <m/>
    <s v="Update not provided"/>
    <m/>
    <s v="Q3"/>
    <x v="1"/>
    <x v="18"/>
    <s v="Environment and Health &amp; Wellbeing"/>
    <s v="Regeneration"/>
    <s v="Regeneration &amp; Planning Policy"/>
  </r>
  <r>
    <x v="16"/>
    <s v="EHW19"/>
    <s v="Improve active and green links: easy in and easy out of Burton"/>
    <s v="Begin scoping works for a bus interchange and active travel hubs in the Burton Place area "/>
    <d v="2019-12-31T00:00:00"/>
    <m/>
    <m/>
    <x v="0"/>
    <m/>
    <m/>
    <m/>
    <m/>
    <s v="Update Not Provided"/>
    <m/>
    <m/>
    <m/>
    <m/>
    <s v="Update Not Provided"/>
    <m/>
    <m/>
    <m/>
    <s v="Update not provided"/>
    <m/>
    <s v="Q3"/>
    <x v="1"/>
    <x v="18"/>
    <s v="Environment and Health &amp; Wellbeing"/>
    <s v="Regeneration"/>
    <s v="Regeneration &amp; Planning Policy"/>
  </r>
  <r>
    <x v="16"/>
    <s v="EHW20"/>
    <s v="Upgrade Burton Railway Station in terms of functionality and aesthetics"/>
    <s v="Continue to work with the relevant rail authorities and partners to invest in and improve  the fabric of Burton Railway Station building "/>
    <d v="2020-03-31T00:00:00"/>
    <m/>
    <m/>
    <x v="0"/>
    <m/>
    <m/>
    <m/>
    <m/>
    <s v="Update Not Provided"/>
    <m/>
    <m/>
    <m/>
    <m/>
    <s v="Update Not Provided"/>
    <m/>
    <m/>
    <m/>
    <s v="Update not provided"/>
    <m/>
    <s v="Q4"/>
    <x v="1"/>
    <x v="18"/>
    <s v="Environment and Health &amp; Wellbeing"/>
    <s v="Regeneration"/>
    <s v="Regeneration &amp; Planning Policy"/>
  </r>
  <r>
    <x v="16"/>
    <s v="EHW21"/>
    <s v="Upgrade Burton Railway Station in terms of functionality and aesthetics"/>
    <s v="Work with partners to lobby for the opening of the Burton to Lichfield and Ivanhoe rail links "/>
    <d v="2020-03-31T00:00:00"/>
    <m/>
    <m/>
    <x v="0"/>
    <m/>
    <m/>
    <m/>
    <m/>
    <s v="Update Not Provided"/>
    <m/>
    <m/>
    <m/>
    <m/>
    <s v="Update Not Provided"/>
    <m/>
    <m/>
    <m/>
    <s v="Update not provided"/>
    <m/>
    <s v="Q4"/>
    <x v="1"/>
    <x v="18"/>
    <s v="Environment and Health &amp; Wellbeing"/>
    <s v="Regeneration"/>
    <s v="Regeneration &amp; Planning Policy"/>
  </r>
  <r>
    <x v="6"/>
    <s v="EHW22"/>
    <s v="Achieve optimum working in economic partnership"/>
    <s v="Continue to work with strategic tourism partners to facilitate the promotion of tourism "/>
    <d v="2020-03-31T00:00:00"/>
    <m/>
    <m/>
    <x v="0"/>
    <m/>
    <m/>
    <m/>
    <m/>
    <s v="Update Not Provided"/>
    <m/>
    <m/>
    <m/>
    <m/>
    <s v="Update Not Provided"/>
    <m/>
    <m/>
    <m/>
    <s v="Update not provided"/>
    <m/>
    <s v="Q4"/>
    <x v="2"/>
    <x v="7"/>
    <s v="Environment and Health &amp; Wellbeing"/>
    <s v="Regeneration"/>
    <s v="Leisure, Culture &amp; Tourism"/>
  </r>
  <r>
    <x v="16"/>
    <s v="EHW23"/>
    <s v="Achieve optimum working in economic partnership"/>
    <s v="Support partners such as the National Forest and Transforming The Trent Valley in delivering environmental enhancement projects, such as the Brook Hollows project "/>
    <d v="2020-03-31T00:00:00"/>
    <m/>
    <m/>
    <x v="0"/>
    <m/>
    <m/>
    <m/>
    <m/>
    <s v="Update Not Provided"/>
    <m/>
    <m/>
    <m/>
    <m/>
    <s v="Update Not Provided"/>
    <m/>
    <m/>
    <m/>
    <s v="Update not provided"/>
    <m/>
    <s v="Q4"/>
    <x v="1"/>
    <x v="18"/>
    <s v="Environment and Health &amp; Wellbeing"/>
    <s v="Regeneration"/>
    <s v="Regeneration &amp; Planning Policy"/>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useAutoFormatting="1" itemPrintTitles="1" createdVersion="5" indent="0" showHeaders="0" outline="1" outlineData="1" multipleFieldFilters="0">
  <location ref="A2:B43" firstHeaderRow="1" firstDataRow="1" firstDataCol="1"/>
  <pivotFields count="29">
    <pivotField axis="axisRow" showAll="0">
      <items count="21">
        <item x="4"/>
        <item x="12"/>
        <item x="19"/>
        <item x="17"/>
        <item x="8"/>
        <item x="2"/>
        <item x="1"/>
        <item x="5"/>
        <item x="3"/>
        <item x="0"/>
        <item x="13"/>
        <item x="6"/>
        <item x="15"/>
        <item x="9"/>
        <item x="10"/>
        <item x="7"/>
        <item x="14"/>
        <item x="18"/>
        <item x="11"/>
        <item x="16"/>
        <item t="default"/>
      </items>
    </pivotField>
    <pivotField showAll="0"/>
    <pivotField showAll="0"/>
    <pivotField showAll="0"/>
    <pivotField showAll="0"/>
    <pivotField showAll="0"/>
    <pivotField showAll="0"/>
    <pivotField axis="axisRow" dataField="1" showAll="0">
      <items count="2">
        <item x="0"/>
        <item t="default"/>
      </items>
    </pivotField>
    <pivotField showAll="0"/>
    <pivotField showAll="0"/>
    <pivotField showAll="0" defaultSubtotal="0"/>
    <pivotField showAll="0"/>
    <pivotField showAll="0"/>
    <pivotField showAll="0"/>
    <pivotField showAll="0"/>
    <pivotField showAll="0" defaultSubtotal="0"/>
    <pivotField showAll="0"/>
    <pivotField showAll="0"/>
    <pivotField showAll="0"/>
    <pivotField showAll="0"/>
    <pivotField showAll="0" defaultSubtotal="0"/>
    <pivotField showAll="0" defaultSubtotal="0"/>
    <pivotField showAll="0"/>
    <pivotField showAll="0"/>
    <pivotField showAll="0">
      <items count="4">
        <item x="1"/>
        <item x="2"/>
        <item x="0"/>
        <item t="default"/>
      </items>
    </pivotField>
    <pivotField showAll="0">
      <items count="24">
        <item x="5"/>
        <item x="9"/>
        <item x="12"/>
        <item x="7"/>
        <item x="17"/>
        <item m="1" x="22"/>
        <item x="2"/>
        <item x="3"/>
        <item x="18"/>
        <item x="11"/>
        <item x="16"/>
        <item x="0"/>
        <item x="8"/>
        <item x="21"/>
        <item x="4"/>
        <item x="1"/>
        <item x="6"/>
        <item x="15"/>
        <item x="10"/>
        <item x="19"/>
        <item x="20"/>
        <item x="14"/>
        <item x="13"/>
        <item t="default"/>
      </items>
    </pivotField>
    <pivotField showAll="0"/>
    <pivotField showAll="0"/>
    <pivotField showAll="0"/>
  </pivotFields>
  <rowFields count="2">
    <field x="0"/>
    <field x="7"/>
  </rowFields>
  <rowItems count="41">
    <i>
      <x/>
    </i>
    <i r="1">
      <x/>
    </i>
    <i>
      <x v="1"/>
    </i>
    <i r="1">
      <x/>
    </i>
    <i>
      <x v="2"/>
    </i>
    <i r="1">
      <x/>
    </i>
    <i>
      <x v="3"/>
    </i>
    <i r="1">
      <x/>
    </i>
    <i>
      <x v="4"/>
    </i>
    <i r="1">
      <x/>
    </i>
    <i>
      <x v="5"/>
    </i>
    <i r="1">
      <x/>
    </i>
    <i>
      <x v="6"/>
    </i>
    <i r="1">
      <x/>
    </i>
    <i>
      <x v="7"/>
    </i>
    <i r="1">
      <x/>
    </i>
    <i>
      <x v="8"/>
    </i>
    <i r="1">
      <x/>
    </i>
    <i>
      <x v="9"/>
    </i>
    <i r="1">
      <x/>
    </i>
    <i>
      <x v="10"/>
    </i>
    <i r="1">
      <x/>
    </i>
    <i>
      <x v="11"/>
    </i>
    <i r="1">
      <x/>
    </i>
    <i>
      <x v="12"/>
    </i>
    <i r="1">
      <x/>
    </i>
    <i>
      <x v="13"/>
    </i>
    <i r="1">
      <x/>
    </i>
    <i>
      <x v="14"/>
    </i>
    <i r="1">
      <x/>
    </i>
    <i>
      <x v="15"/>
    </i>
    <i r="1">
      <x/>
    </i>
    <i>
      <x v="16"/>
    </i>
    <i r="1">
      <x/>
    </i>
    <i>
      <x v="17"/>
    </i>
    <i r="1">
      <x/>
    </i>
    <i>
      <x v="18"/>
    </i>
    <i r="1">
      <x/>
    </i>
    <i>
      <x v="19"/>
    </i>
    <i r="1">
      <x/>
    </i>
    <i t="grand">
      <x/>
    </i>
  </rowItems>
  <colItems count="1">
    <i/>
  </colItems>
  <dataFields count="1">
    <dataField name="Count of Quarter 1 On Track? (R/A/G)" fld="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activeCell="E15" sqref="E15"/>
    </sheetView>
  </sheetViews>
  <sheetFormatPr defaultRowHeight="15"/>
  <cols>
    <col min="1" max="16384" width="9.140625" style="261"/>
  </cols>
  <sheetData>
    <row r="1" spans="1:7">
      <c r="A1" s="261" t="s">
        <v>466</v>
      </c>
    </row>
    <row r="2" spans="1:7">
      <c r="A2" s="264" t="s">
        <v>451</v>
      </c>
      <c r="B2" s="263"/>
      <c r="C2" s="263"/>
      <c r="D2" s="263"/>
      <c r="E2" s="263"/>
      <c r="F2" s="263"/>
      <c r="G2" s="263"/>
    </row>
    <row r="4" spans="1:7">
      <c r="A4" s="265" t="s">
        <v>452</v>
      </c>
    </row>
    <row r="6" spans="1:7">
      <c r="A6" s="262" t="s">
        <v>460</v>
      </c>
    </row>
    <row r="7" spans="1:7">
      <c r="B7" s="265" t="s">
        <v>459</v>
      </c>
    </row>
    <row r="8" spans="1:7">
      <c r="B8" s="261" t="s">
        <v>461</v>
      </c>
    </row>
    <row r="9" spans="1:7">
      <c r="B9" s="261" t="s">
        <v>462</v>
      </c>
    </row>
    <row r="10" spans="1:7">
      <c r="B10" s="261" t="s">
        <v>463</v>
      </c>
    </row>
    <row r="12" spans="1:7">
      <c r="A12" s="262" t="s">
        <v>464</v>
      </c>
    </row>
    <row r="13" spans="1:7">
      <c r="B13" s="265" t="s">
        <v>454</v>
      </c>
    </row>
    <row r="14" spans="1:7">
      <c r="B14" s="265" t="s">
        <v>456</v>
      </c>
    </row>
    <row r="16" spans="1:7">
      <c r="A16" s="262" t="s">
        <v>465</v>
      </c>
    </row>
    <row r="17" spans="1:2">
      <c r="B17" s="265" t="s">
        <v>455</v>
      </c>
    </row>
    <row r="18" spans="1:2">
      <c r="B18" s="265" t="s">
        <v>457</v>
      </c>
    </row>
    <row r="20" spans="1:2">
      <c r="A20" s="265" t="s">
        <v>458</v>
      </c>
    </row>
    <row r="22" spans="1:2">
      <c r="A22" s="265" t="s">
        <v>453</v>
      </c>
    </row>
  </sheetData>
  <hyperlinks>
    <hyperlink ref="B7" location="'Q1 Summary'!A1" display="Quarter 1 Summary Table"/>
    <hyperlink ref="A4" location="'1. All Data'!A1" display="1. All Data"/>
    <hyperlink ref="B13" location="'2a. % By Priority'!A1" display="2a. % By Priority"/>
    <hyperlink ref="B14" location="'2b. Charts by Priority'!A1" display="2b. Charts by Priority"/>
    <hyperlink ref="B17" location="'3a. % by Portfolio'!A1" display="3a. % by Portfolio"/>
    <hyperlink ref="B18" location="'3b. Charts by Portfolio'!A1" display="3b. Charts by Portfolio"/>
    <hyperlink ref="A20" location="'4. Status Tracking'!A1" display="4. Status Tracking"/>
    <hyperlink ref="A22" location="'Custom Pivot'!A1" display="Custom Pivot Tabl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71"/>
  <sheetViews>
    <sheetView tabSelected="1" zoomScale="70" zoomScaleNormal="70" workbookViewId="0">
      <pane xSplit="5" ySplit="2" topLeftCell="F27" activePane="bottomRight" state="frozen"/>
      <selection pane="topRight" activeCell="F1" sqref="F1"/>
      <selection pane="bottomLeft" activeCell="A3" sqref="A3"/>
      <selection pane="bottomRight" activeCell="I98" sqref="I98"/>
    </sheetView>
  </sheetViews>
  <sheetFormatPr defaultRowHeight="15.75"/>
  <cols>
    <col min="1" max="1" width="20.42578125" style="273" customWidth="1"/>
    <col min="2" max="2" width="14.85546875" style="274" customWidth="1"/>
    <col min="3" max="3" width="49.5703125" style="275" customWidth="1"/>
    <col min="4" max="4" width="50" style="275" customWidth="1"/>
    <col min="5" max="5" width="10.28515625" style="274" bestFit="1" customWidth="1"/>
    <col min="6" max="6" width="45.85546875" style="331" customWidth="1"/>
    <col min="7" max="8" width="18.5703125" style="331" customWidth="1"/>
    <col min="9" max="9" width="32.28515625" style="331" customWidth="1"/>
    <col min="10" max="10" width="37.140625" style="331" hidden="1" customWidth="1"/>
    <col min="11" max="12" width="18.42578125" style="331" hidden="1" customWidth="1"/>
    <col min="13" max="13" width="18.5703125" style="331" hidden="1" customWidth="1"/>
    <col min="14" max="14" width="32.28515625" style="331" hidden="1" customWidth="1"/>
    <col min="15" max="15" width="37.140625" style="331" hidden="1" customWidth="1"/>
    <col min="16" max="16" width="18.42578125" style="331" hidden="1" customWidth="1"/>
    <col min="17" max="18" width="18.5703125" style="331" hidden="1" customWidth="1"/>
    <col min="19" max="19" width="32.28515625" style="331" hidden="1" customWidth="1"/>
    <col min="20" max="20" width="37.140625" style="331" hidden="1" customWidth="1"/>
    <col min="21" max="22" width="18.5703125" style="331" hidden="1" customWidth="1"/>
    <col min="23" max="23" width="32.28515625" style="331" hidden="1" customWidth="1"/>
    <col min="24" max="24" width="9.140625" style="274"/>
    <col min="25" max="25" width="19.7109375" style="275" customWidth="1"/>
    <col min="26" max="27" width="20.42578125" style="273" customWidth="1"/>
    <col min="28" max="28" width="19.7109375" style="275" hidden="1" customWidth="1"/>
    <col min="29" max="29" width="19.7109375" style="275" customWidth="1"/>
    <col min="30" max="30" width="9.140625" style="278"/>
    <col min="31" max="16384" width="9.140625" style="279"/>
  </cols>
  <sheetData>
    <row r="1" spans="1:30" ht="27.75" customHeight="1">
      <c r="E1" s="276"/>
      <c r="F1" s="343" t="s">
        <v>357</v>
      </c>
      <c r="G1" s="343"/>
      <c r="H1" s="343"/>
      <c r="I1" s="343"/>
      <c r="J1" s="343" t="s">
        <v>367</v>
      </c>
      <c r="K1" s="343"/>
      <c r="L1" s="343"/>
      <c r="M1" s="343"/>
      <c r="N1" s="343"/>
      <c r="O1" s="343" t="s">
        <v>366</v>
      </c>
      <c r="P1" s="343"/>
      <c r="Q1" s="343"/>
      <c r="R1" s="343"/>
      <c r="S1" s="343"/>
      <c r="T1" s="343" t="s">
        <v>363</v>
      </c>
      <c r="U1" s="343"/>
      <c r="V1" s="343"/>
      <c r="W1" s="343"/>
      <c r="X1" s="277"/>
    </row>
    <row r="2" spans="1:30" s="287" customFormat="1" ht="103.5" customHeight="1">
      <c r="A2" s="280" t="s">
        <v>291</v>
      </c>
      <c r="B2" s="281" t="s">
        <v>338</v>
      </c>
      <c r="C2" s="282" t="s">
        <v>0</v>
      </c>
      <c r="D2" s="282" t="s">
        <v>1</v>
      </c>
      <c r="E2" s="283" t="s">
        <v>333</v>
      </c>
      <c r="F2" s="284" t="s">
        <v>337</v>
      </c>
      <c r="G2" s="284" t="s">
        <v>334</v>
      </c>
      <c r="H2" s="284" t="s">
        <v>335</v>
      </c>
      <c r="I2" s="284" t="s">
        <v>336</v>
      </c>
      <c r="J2" s="284" t="s">
        <v>358</v>
      </c>
      <c r="K2" s="284" t="s">
        <v>476</v>
      </c>
      <c r="L2" s="284" t="s">
        <v>354</v>
      </c>
      <c r="M2" s="284" t="s">
        <v>355</v>
      </c>
      <c r="N2" s="284" t="s">
        <v>356</v>
      </c>
      <c r="O2" s="284" t="s">
        <v>359</v>
      </c>
      <c r="P2" s="284" t="s">
        <v>477</v>
      </c>
      <c r="Q2" s="284" t="s">
        <v>360</v>
      </c>
      <c r="R2" s="284" t="s">
        <v>361</v>
      </c>
      <c r="S2" s="284" t="s">
        <v>362</v>
      </c>
      <c r="T2" s="284" t="s">
        <v>364</v>
      </c>
      <c r="U2" s="284" t="s">
        <v>478</v>
      </c>
      <c r="V2" s="284" t="s">
        <v>479</v>
      </c>
      <c r="W2" s="284" t="s">
        <v>365</v>
      </c>
      <c r="X2" s="285" t="s">
        <v>282</v>
      </c>
      <c r="Y2" s="280" t="s">
        <v>274</v>
      </c>
      <c r="Z2" s="280" t="s">
        <v>290</v>
      </c>
      <c r="AA2" s="280" t="s">
        <v>278</v>
      </c>
      <c r="AB2" s="280" t="s">
        <v>368</v>
      </c>
      <c r="AC2" s="280" t="s">
        <v>266</v>
      </c>
      <c r="AD2" s="286" t="s">
        <v>324</v>
      </c>
    </row>
    <row r="3" spans="1:30" ht="99.95" customHeight="1">
      <c r="A3" s="288" t="s">
        <v>297</v>
      </c>
      <c r="B3" s="289" t="s">
        <v>2</v>
      </c>
      <c r="C3" s="290" t="s">
        <v>3</v>
      </c>
      <c r="D3" s="291" t="s">
        <v>4</v>
      </c>
      <c r="E3" s="292">
        <v>43890</v>
      </c>
      <c r="F3" s="7" t="s">
        <v>586</v>
      </c>
      <c r="G3" s="7"/>
      <c r="H3" s="8" t="s">
        <v>349</v>
      </c>
      <c r="I3" s="269"/>
      <c r="J3" s="296"/>
      <c r="K3" s="296"/>
      <c r="L3" s="293"/>
      <c r="M3" s="294" t="s">
        <v>352</v>
      </c>
      <c r="N3" s="295"/>
      <c r="O3" s="296"/>
      <c r="P3" s="296"/>
      <c r="Q3" s="293"/>
      <c r="R3" s="294" t="s">
        <v>352</v>
      </c>
      <c r="S3" s="295"/>
      <c r="T3" s="296"/>
      <c r="U3" s="293"/>
      <c r="V3" s="294" t="s">
        <v>339</v>
      </c>
      <c r="W3" s="295"/>
      <c r="X3" s="297" t="s">
        <v>283</v>
      </c>
      <c r="Y3" s="288" t="s">
        <v>275</v>
      </c>
      <c r="Z3" s="288" t="s">
        <v>292</v>
      </c>
      <c r="AA3" s="288" t="s">
        <v>281</v>
      </c>
      <c r="AB3" s="288" t="s">
        <v>267</v>
      </c>
      <c r="AC3" s="288" t="s">
        <v>374</v>
      </c>
      <c r="AD3" s="298">
        <v>1</v>
      </c>
    </row>
    <row r="4" spans="1:30" ht="99.95" customHeight="1">
      <c r="A4" s="288" t="s">
        <v>297</v>
      </c>
      <c r="B4" s="289" t="s">
        <v>5</v>
      </c>
      <c r="C4" s="290" t="s">
        <v>6</v>
      </c>
      <c r="D4" s="291" t="s">
        <v>7</v>
      </c>
      <c r="E4" s="292">
        <v>43921</v>
      </c>
      <c r="F4" s="7" t="s">
        <v>522</v>
      </c>
      <c r="G4" s="7"/>
      <c r="H4" s="8" t="s">
        <v>353</v>
      </c>
      <c r="I4" s="269"/>
      <c r="J4" s="296"/>
      <c r="K4" s="296"/>
      <c r="L4" s="293"/>
      <c r="M4" s="294" t="s">
        <v>352</v>
      </c>
      <c r="N4" s="295"/>
      <c r="O4" s="296"/>
      <c r="P4" s="296"/>
      <c r="Q4" s="293"/>
      <c r="R4" s="294" t="s">
        <v>352</v>
      </c>
      <c r="S4" s="295"/>
      <c r="T4" s="296"/>
      <c r="U4" s="293"/>
      <c r="V4" s="294" t="s">
        <v>339</v>
      </c>
      <c r="W4" s="295"/>
      <c r="X4" s="297" t="s">
        <v>283</v>
      </c>
      <c r="Y4" s="288" t="s">
        <v>275</v>
      </c>
      <c r="Z4" s="288" t="s">
        <v>292</v>
      </c>
      <c r="AA4" s="288" t="s">
        <v>281</v>
      </c>
      <c r="AB4" s="288" t="s">
        <v>267</v>
      </c>
      <c r="AC4" s="288" t="s">
        <v>374</v>
      </c>
      <c r="AD4" s="298">
        <v>2</v>
      </c>
    </row>
    <row r="5" spans="1:30" ht="99.95" customHeight="1">
      <c r="A5" s="288" t="s">
        <v>297</v>
      </c>
      <c r="B5" s="289" t="s">
        <v>8</v>
      </c>
      <c r="C5" s="290" t="s">
        <v>9</v>
      </c>
      <c r="D5" s="299" t="s">
        <v>10</v>
      </c>
      <c r="E5" s="300">
        <v>43677</v>
      </c>
      <c r="F5" s="9" t="s">
        <v>523</v>
      </c>
      <c r="G5" s="9"/>
      <c r="H5" s="10" t="s">
        <v>349</v>
      </c>
      <c r="I5" s="270"/>
      <c r="J5" s="304"/>
      <c r="K5" s="304"/>
      <c r="L5" s="301"/>
      <c r="M5" s="302" t="s">
        <v>352</v>
      </c>
      <c r="N5" s="303"/>
      <c r="O5" s="304"/>
      <c r="P5" s="304"/>
      <c r="Q5" s="301"/>
      <c r="R5" s="302" t="s">
        <v>352</v>
      </c>
      <c r="S5" s="303"/>
      <c r="T5" s="304"/>
      <c r="U5" s="301"/>
      <c r="V5" s="294" t="s">
        <v>339</v>
      </c>
      <c r="W5" s="303"/>
      <c r="X5" s="305" t="s">
        <v>285</v>
      </c>
      <c r="Y5" s="288" t="s">
        <v>275</v>
      </c>
      <c r="Z5" s="288" t="s">
        <v>292</v>
      </c>
      <c r="AA5" s="288" t="s">
        <v>281</v>
      </c>
      <c r="AB5" s="288" t="s">
        <v>267</v>
      </c>
      <c r="AC5" s="288" t="s">
        <v>374</v>
      </c>
      <c r="AD5" s="298">
        <v>3</v>
      </c>
    </row>
    <row r="6" spans="1:30" ht="99.95" customHeight="1">
      <c r="A6" s="288" t="s">
        <v>297</v>
      </c>
      <c r="B6" s="289" t="s">
        <v>11</v>
      </c>
      <c r="C6" s="306" t="s">
        <v>12</v>
      </c>
      <c r="D6" s="291" t="s">
        <v>13</v>
      </c>
      <c r="E6" s="292">
        <v>43921</v>
      </c>
      <c r="F6" s="7" t="s">
        <v>524</v>
      </c>
      <c r="G6" s="7"/>
      <c r="H6" s="8" t="s">
        <v>349</v>
      </c>
      <c r="I6" s="269"/>
      <c r="J6" s="296"/>
      <c r="K6" s="296"/>
      <c r="L6" s="293"/>
      <c r="M6" s="294" t="s">
        <v>352</v>
      </c>
      <c r="N6" s="295"/>
      <c r="O6" s="296"/>
      <c r="P6" s="296"/>
      <c r="Q6" s="293"/>
      <c r="R6" s="294" t="s">
        <v>352</v>
      </c>
      <c r="S6" s="295"/>
      <c r="T6" s="296"/>
      <c r="U6" s="293"/>
      <c r="V6" s="294" t="s">
        <v>339</v>
      </c>
      <c r="W6" s="295"/>
      <c r="X6" s="305" t="s">
        <v>283</v>
      </c>
      <c r="Y6" s="288" t="s">
        <v>275</v>
      </c>
      <c r="Z6" s="288" t="s">
        <v>292</v>
      </c>
      <c r="AA6" s="288" t="s">
        <v>281</v>
      </c>
      <c r="AB6" s="288" t="s">
        <v>267</v>
      </c>
      <c r="AC6" s="288" t="s">
        <v>374</v>
      </c>
      <c r="AD6" s="298">
        <v>4</v>
      </c>
    </row>
    <row r="7" spans="1:30" ht="99.95" customHeight="1">
      <c r="A7" s="288" t="s">
        <v>297</v>
      </c>
      <c r="B7" s="289" t="s">
        <v>14</v>
      </c>
      <c r="C7" s="290" t="s">
        <v>15</v>
      </c>
      <c r="D7" s="299" t="s">
        <v>16</v>
      </c>
      <c r="E7" s="292">
        <v>43921</v>
      </c>
      <c r="F7" s="9" t="s">
        <v>547</v>
      </c>
      <c r="G7" s="9"/>
      <c r="H7" s="10" t="s">
        <v>349</v>
      </c>
      <c r="I7" s="270"/>
      <c r="J7" s="304"/>
      <c r="K7" s="304"/>
      <c r="L7" s="301"/>
      <c r="M7" s="302" t="s">
        <v>352</v>
      </c>
      <c r="N7" s="303"/>
      <c r="O7" s="304"/>
      <c r="P7" s="304"/>
      <c r="Q7" s="301"/>
      <c r="R7" s="302" t="s">
        <v>352</v>
      </c>
      <c r="S7" s="303"/>
      <c r="T7" s="304"/>
      <c r="U7" s="301"/>
      <c r="V7" s="294" t="s">
        <v>339</v>
      </c>
      <c r="W7" s="303"/>
      <c r="X7" s="305" t="s">
        <v>283</v>
      </c>
      <c r="Y7" s="288" t="s">
        <v>275</v>
      </c>
      <c r="Z7" s="288" t="s">
        <v>292</v>
      </c>
      <c r="AA7" s="288" t="s">
        <v>281</v>
      </c>
      <c r="AB7" s="288" t="s">
        <v>267</v>
      </c>
      <c r="AC7" s="288" t="s">
        <v>374</v>
      </c>
      <c r="AD7" s="298">
        <v>5</v>
      </c>
    </row>
    <row r="8" spans="1:30" ht="99.95" customHeight="1">
      <c r="A8" s="288" t="s">
        <v>297</v>
      </c>
      <c r="B8" s="289" t="s">
        <v>17</v>
      </c>
      <c r="C8" s="290" t="s">
        <v>18</v>
      </c>
      <c r="D8" s="299" t="s">
        <v>19</v>
      </c>
      <c r="E8" s="292">
        <v>43921</v>
      </c>
      <c r="F8" s="9"/>
      <c r="G8" s="9"/>
      <c r="H8" s="10" t="s">
        <v>353</v>
      </c>
      <c r="I8" s="270"/>
      <c r="J8" s="304"/>
      <c r="K8" s="304"/>
      <c r="L8" s="301"/>
      <c r="M8" s="302" t="s">
        <v>352</v>
      </c>
      <c r="N8" s="303"/>
      <c r="O8" s="304"/>
      <c r="P8" s="304"/>
      <c r="Q8" s="301"/>
      <c r="R8" s="302" t="s">
        <v>352</v>
      </c>
      <c r="S8" s="303"/>
      <c r="T8" s="304"/>
      <c r="U8" s="301"/>
      <c r="V8" s="294" t="s">
        <v>339</v>
      </c>
      <c r="W8" s="303"/>
      <c r="X8" s="305" t="s">
        <v>283</v>
      </c>
      <c r="Y8" s="288" t="s">
        <v>275</v>
      </c>
      <c r="Z8" s="288" t="s">
        <v>292</v>
      </c>
      <c r="AA8" s="288" t="s">
        <v>281</v>
      </c>
      <c r="AB8" s="288" t="s">
        <v>267</v>
      </c>
      <c r="AC8" s="288" t="s">
        <v>374</v>
      </c>
      <c r="AD8" s="298">
        <v>6</v>
      </c>
    </row>
    <row r="9" spans="1:30" ht="99.95" customHeight="1">
      <c r="A9" s="288" t="s">
        <v>512</v>
      </c>
      <c r="B9" s="289" t="s">
        <v>20</v>
      </c>
      <c r="C9" s="290" t="s">
        <v>21</v>
      </c>
      <c r="D9" s="299" t="s">
        <v>22</v>
      </c>
      <c r="E9" s="300">
        <v>43830</v>
      </c>
      <c r="F9" s="9" t="s">
        <v>546</v>
      </c>
      <c r="G9" s="9"/>
      <c r="H9" s="10" t="s">
        <v>349</v>
      </c>
      <c r="I9" s="270"/>
      <c r="J9" s="304"/>
      <c r="K9" s="304"/>
      <c r="L9" s="301"/>
      <c r="M9" s="302" t="s">
        <v>352</v>
      </c>
      <c r="N9" s="303"/>
      <c r="O9" s="304"/>
      <c r="P9" s="304"/>
      <c r="Q9" s="301"/>
      <c r="R9" s="302" t="s">
        <v>352</v>
      </c>
      <c r="S9" s="303"/>
      <c r="T9" s="304"/>
      <c r="U9" s="301"/>
      <c r="V9" s="294" t="s">
        <v>339</v>
      </c>
      <c r="W9" s="303"/>
      <c r="X9" s="305" t="s">
        <v>286</v>
      </c>
      <c r="Y9" s="288" t="s">
        <v>275</v>
      </c>
      <c r="Z9" s="288" t="s">
        <v>294</v>
      </c>
      <c r="AA9" s="288" t="s">
        <v>281</v>
      </c>
      <c r="AB9" s="288" t="s">
        <v>267</v>
      </c>
      <c r="AC9" s="288" t="s">
        <v>374</v>
      </c>
      <c r="AD9" s="298">
        <v>7</v>
      </c>
    </row>
    <row r="10" spans="1:30" ht="134.25" customHeight="1">
      <c r="A10" s="288" t="s">
        <v>295</v>
      </c>
      <c r="B10" s="289" t="s">
        <v>23</v>
      </c>
      <c r="C10" s="290" t="s">
        <v>21</v>
      </c>
      <c r="D10" s="299" t="s">
        <v>24</v>
      </c>
      <c r="E10" s="300">
        <v>43738</v>
      </c>
      <c r="F10" s="9" t="s">
        <v>548</v>
      </c>
      <c r="G10" s="9"/>
      <c r="H10" s="10" t="s">
        <v>349</v>
      </c>
      <c r="I10" s="270"/>
      <c r="J10" s="304"/>
      <c r="K10" s="304"/>
      <c r="L10" s="301"/>
      <c r="M10" s="302" t="s">
        <v>352</v>
      </c>
      <c r="N10" s="303"/>
      <c r="O10" s="304"/>
      <c r="P10" s="304"/>
      <c r="Q10" s="301"/>
      <c r="R10" s="302" t="s">
        <v>352</v>
      </c>
      <c r="S10" s="303"/>
      <c r="T10" s="304"/>
      <c r="U10" s="301"/>
      <c r="V10" s="294" t="s">
        <v>339</v>
      </c>
      <c r="W10" s="303"/>
      <c r="X10" s="305" t="s">
        <v>285</v>
      </c>
      <c r="Y10" s="288" t="s">
        <v>275</v>
      </c>
      <c r="Z10" s="288" t="s">
        <v>294</v>
      </c>
      <c r="AA10" s="288" t="s">
        <v>281</v>
      </c>
      <c r="AB10" s="288" t="s">
        <v>267</v>
      </c>
      <c r="AC10" s="288" t="s">
        <v>374</v>
      </c>
      <c r="AD10" s="298">
        <v>8</v>
      </c>
    </row>
    <row r="11" spans="1:30" ht="99.95" customHeight="1">
      <c r="A11" s="288" t="s">
        <v>512</v>
      </c>
      <c r="B11" s="289" t="s">
        <v>25</v>
      </c>
      <c r="C11" s="290" t="s">
        <v>21</v>
      </c>
      <c r="D11" s="299" t="s">
        <v>26</v>
      </c>
      <c r="E11" s="292">
        <v>43921</v>
      </c>
      <c r="F11" s="9"/>
      <c r="G11" s="9"/>
      <c r="H11" s="10" t="s">
        <v>353</v>
      </c>
      <c r="I11" s="270"/>
      <c r="J11" s="304"/>
      <c r="K11" s="304"/>
      <c r="L11" s="301"/>
      <c r="M11" s="302" t="s">
        <v>352</v>
      </c>
      <c r="N11" s="303"/>
      <c r="O11" s="304"/>
      <c r="P11" s="304"/>
      <c r="Q11" s="301"/>
      <c r="R11" s="302" t="s">
        <v>352</v>
      </c>
      <c r="S11" s="303"/>
      <c r="T11" s="304"/>
      <c r="U11" s="301"/>
      <c r="V11" s="294" t="s">
        <v>339</v>
      </c>
      <c r="W11" s="303"/>
      <c r="X11" s="305" t="s">
        <v>283</v>
      </c>
      <c r="Y11" s="288" t="s">
        <v>275</v>
      </c>
      <c r="Z11" s="288" t="s">
        <v>294</v>
      </c>
      <c r="AA11" s="288" t="s">
        <v>281</v>
      </c>
      <c r="AB11" s="288" t="s">
        <v>267</v>
      </c>
      <c r="AC11" s="288" t="s">
        <v>374</v>
      </c>
      <c r="AD11" s="298">
        <v>9</v>
      </c>
    </row>
    <row r="12" spans="1:30" ht="99.95" customHeight="1">
      <c r="A12" s="288" t="s">
        <v>296</v>
      </c>
      <c r="B12" s="289" t="s">
        <v>27</v>
      </c>
      <c r="C12" s="290" t="s">
        <v>28</v>
      </c>
      <c r="D12" s="299" t="s">
        <v>29</v>
      </c>
      <c r="E12" s="292">
        <v>43921</v>
      </c>
      <c r="F12" s="9" t="s">
        <v>504</v>
      </c>
      <c r="G12" s="9"/>
      <c r="H12" s="10" t="s">
        <v>349</v>
      </c>
      <c r="I12" s="270"/>
      <c r="J12" s="304"/>
      <c r="K12" s="304"/>
      <c r="L12" s="301"/>
      <c r="M12" s="302" t="s">
        <v>352</v>
      </c>
      <c r="N12" s="303"/>
      <c r="O12" s="304"/>
      <c r="P12" s="304"/>
      <c r="Q12" s="301"/>
      <c r="R12" s="302" t="s">
        <v>352</v>
      </c>
      <c r="S12" s="303"/>
      <c r="T12" s="304"/>
      <c r="U12" s="301"/>
      <c r="V12" s="294" t="s">
        <v>339</v>
      </c>
      <c r="W12" s="303"/>
      <c r="X12" s="305" t="s">
        <v>283</v>
      </c>
      <c r="Y12" s="288" t="s">
        <v>275</v>
      </c>
      <c r="Z12" s="288" t="s">
        <v>293</v>
      </c>
      <c r="AA12" s="288" t="s">
        <v>281</v>
      </c>
      <c r="AB12" s="288" t="s">
        <v>267</v>
      </c>
      <c r="AC12" s="288" t="s">
        <v>374</v>
      </c>
      <c r="AD12" s="298">
        <v>10</v>
      </c>
    </row>
    <row r="13" spans="1:30" ht="99.95" customHeight="1">
      <c r="A13" s="288" t="s">
        <v>296</v>
      </c>
      <c r="B13" s="289" t="s">
        <v>30</v>
      </c>
      <c r="C13" s="290" t="s">
        <v>31</v>
      </c>
      <c r="D13" s="291" t="s">
        <v>32</v>
      </c>
      <c r="E13" s="300">
        <v>43830</v>
      </c>
      <c r="F13" s="7" t="s">
        <v>505</v>
      </c>
      <c r="G13" s="7"/>
      <c r="H13" s="8" t="s">
        <v>349</v>
      </c>
      <c r="I13" s="269"/>
      <c r="J13" s="296"/>
      <c r="K13" s="296"/>
      <c r="L13" s="293"/>
      <c r="M13" s="294" t="s">
        <v>352</v>
      </c>
      <c r="N13" s="295"/>
      <c r="O13" s="296"/>
      <c r="P13" s="296"/>
      <c r="Q13" s="293"/>
      <c r="R13" s="294" t="s">
        <v>352</v>
      </c>
      <c r="S13" s="295"/>
      <c r="T13" s="296"/>
      <c r="U13" s="293"/>
      <c r="V13" s="294" t="s">
        <v>339</v>
      </c>
      <c r="W13" s="295"/>
      <c r="X13" s="297" t="s">
        <v>286</v>
      </c>
      <c r="Y13" s="288" t="s">
        <v>275</v>
      </c>
      <c r="Z13" s="288" t="s">
        <v>293</v>
      </c>
      <c r="AA13" s="288" t="s">
        <v>281</v>
      </c>
      <c r="AB13" s="288" t="s">
        <v>267</v>
      </c>
      <c r="AC13" s="288" t="s">
        <v>374</v>
      </c>
      <c r="AD13" s="298">
        <v>11</v>
      </c>
    </row>
    <row r="14" spans="1:30" ht="99.95" customHeight="1">
      <c r="A14" s="288" t="s">
        <v>295</v>
      </c>
      <c r="B14" s="289" t="s">
        <v>33</v>
      </c>
      <c r="C14" s="306" t="s">
        <v>34</v>
      </c>
      <c r="D14" s="291" t="s">
        <v>35</v>
      </c>
      <c r="E14" s="292">
        <v>43616</v>
      </c>
      <c r="F14" s="7" t="s">
        <v>549</v>
      </c>
      <c r="G14" s="7"/>
      <c r="H14" s="8" t="s">
        <v>340</v>
      </c>
      <c r="I14" s="269"/>
      <c r="J14" s="296"/>
      <c r="K14" s="296"/>
      <c r="L14" s="293"/>
      <c r="M14" s="294" t="s">
        <v>352</v>
      </c>
      <c r="N14" s="295"/>
      <c r="O14" s="296"/>
      <c r="P14" s="296"/>
      <c r="Q14" s="293"/>
      <c r="R14" s="294" t="s">
        <v>352</v>
      </c>
      <c r="S14" s="295"/>
      <c r="T14" s="296"/>
      <c r="U14" s="293"/>
      <c r="V14" s="294" t="s">
        <v>339</v>
      </c>
      <c r="W14" s="295"/>
      <c r="X14" s="297" t="s">
        <v>284</v>
      </c>
      <c r="Y14" s="288" t="s">
        <v>276</v>
      </c>
      <c r="Z14" s="288" t="s">
        <v>323</v>
      </c>
      <c r="AA14" s="288" t="s">
        <v>281</v>
      </c>
      <c r="AB14" s="288" t="s">
        <v>267</v>
      </c>
      <c r="AC14" s="288" t="s">
        <v>374</v>
      </c>
      <c r="AD14" s="298">
        <v>12</v>
      </c>
    </row>
    <row r="15" spans="1:30" ht="99.95" customHeight="1">
      <c r="A15" s="288" t="s">
        <v>295</v>
      </c>
      <c r="B15" s="289" t="s">
        <v>36</v>
      </c>
      <c r="C15" s="306" t="s">
        <v>37</v>
      </c>
      <c r="D15" s="291" t="s">
        <v>38</v>
      </c>
      <c r="E15" s="300">
        <v>43830</v>
      </c>
      <c r="F15" s="7"/>
      <c r="G15" s="7"/>
      <c r="H15" s="8" t="s">
        <v>353</v>
      </c>
      <c r="I15" s="269"/>
      <c r="J15" s="296"/>
      <c r="K15" s="296"/>
      <c r="L15" s="293"/>
      <c r="M15" s="294" t="s">
        <v>352</v>
      </c>
      <c r="N15" s="295"/>
      <c r="O15" s="296"/>
      <c r="P15" s="296"/>
      <c r="Q15" s="293"/>
      <c r="R15" s="294" t="s">
        <v>352</v>
      </c>
      <c r="S15" s="295"/>
      <c r="T15" s="296"/>
      <c r="U15" s="293"/>
      <c r="V15" s="294" t="s">
        <v>339</v>
      </c>
      <c r="W15" s="295"/>
      <c r="X15" s="297" t="s">
        <v>286</v>
      </c>
      <c r="Y15" s="288" t="s">
        <v>275</v>
      </c>
      <c r="Z15" s="288" t="s">
        <v>294</v>
      </c>
      <c r="AA15" s="288" t="s">
        <v>281</v>
      </c>
      <c r="AB15" s="288" t="s">
        <v>267</v>
      </c>
      <c r="AC15" s="288" t="s">
        <v>374</v>
      </c>
      <c r="AD15" s="298">
        <v>13</v>
      </c>
    </row>
    <row r="16" spans="1:30" ht="99.95" customHeight="1">
      <c r="A16" s="288" t="s">
        <v>299</v>
      </c>
      <c r="B16" s="289" t="s">
        <v>39</v>
      </c>
      <c r="C16" s="290" t="s">
        <v>40</v>
      </c>
      <c r="D16" s="307" t="s">
        <v>468</v>
      </c>
      <c r="E16" s="308"/>
      <c r="F16" s="11" t="s">
        <v>587</v>
      </c>
      <c r="G16" s="11"/>
      <c r="H16" s="12" t="s">
        <v>349</v>
      </c>
      <c r="I16" s="271"/>
      <c r="J16" s="312"/>
      <c r="K16" s="312"/>
      <c r="L16" s="309"/>
      <c r="M16" s="310" t="s">
        <v>352</v>
      </c>
      <c r="N16" s="311"/>
      <c r="O16" s="312"/>
      <c r="P16" s="312"/>
      <c r="Q16" s="309"/>
      <c r="R16" s="310" t="s">
        <v>352</v>
      </c>
      <c r="S16" s="311"/>
      <c r="T16" s="312"/>
      <c r="U16" s="309"/>
      <c r="V16" s="294" t="s">
        <v>339</v>
      </c>
      <c r="W16" s="311"/>
      <c r="X16" s="313" t="s">
        <v>287</v>
      </c>
      <c r="Y16" s="288" t="s">
        <v>276</v>
      </c>
      <c r="Z16" s="288" t="s">
        <v>298</v>
      </c>
      <c r="AA16" s="288" t="s">
        <v>281</v>
      </c>
      <c r="AB16" s="288" t="s">
        <v>267</v>
      </c>
      <c r="AC16" s="288" t="s">
        <v>374</v>
      </c>
      <c r="AD16" s="298">
        <v>14</v>
      </c>
    </row>
    <row r="17" spans="1:30" ht="99.95" customHeight="1">
      <c r="A17" s="288" t="s">
        <v>299</v>
      </c>
      <c r="B17" s="289" t="s">
        <v>41</v>
      </c>
      <c r="C17" s="290" t="s">
        <v>42</v>
      </c>
      <c r="D17" s="307" t="s">
        <v>469</v>
      </c>
      <c r="E17" s="308"/>
      <c r="F17" s="11">
        <v>10</v>
      </c>
      <c r="G17" s="11"/>
      <c r="H17" s="12" t="s">
        <v>349</v>
      </c>
      <c r="I17" s="271"/>
      <c r="J17" s="312"/>
      <c r="K17" s="312"/>
      <c r="L17" s="309"/>
      <c r="M17" s="310" t="s">
        <v>352</v>
      </c>
      <c r="N17" s="311"/>
      <c r="O17" s="312"/>
      <c r="P17" s="312"/>
      <c r="Q17" s="309"/>
      <c r="R17" s="310" t="s">
        <v>352</v>
      </c>
      <c r="S17" s="311"/>
      <c r="T17" s="312"/>
      <c r="U17" s="309"/>
      <c r="V17" s="294" t="s">
        <v>339</v>
      </c>
      <c r="W17" s="311"/>
      <c r="X17" s="313" t="s">
        <v>287</v>
      </c>
      <c r="Y17" s="288" t="s">
        <v>276</v>
      </c>
      <c r="Z17" s="288" t="s">
        <v>298</v>
      </c>
      <c r="AA17" s="288" t="s">
        <v>281</v>
      </c>
      <c r="AB17" s="288" t="s">
        <v>267</v>
      </c>
      <c r="AC17" s="288" t="s">
        <v>374</v>
      </c>
      <c r="AD17" s="298">
        <v>15</v>
      </c>
    </row>
    <row r="18" spans="1:30" ht="99.95" customHeight="1">
      <c r="A18" s="288" t="s">
        <v>300</v>
      </c>
      <c r="B18" s="289" t="s">
        <v>43</v>
      </c>
      <c r="C18" s="290" t="s">
        <v>44</v>
      </c>
      <c r="D18" s="291" t="s">
        <v>45</v>
      </c>
      <c r="E18" s="292">
        <v>43921</v>
      </c>
      <c r="F18" s="7"/>
      <c r="G18" s="7"/>
      <c r="H18" s="8" t="s">
        <v>353</v>
      </c>
      <c r="I18" s="269"/>
      <c r="J18" s="296"/>
      <c r="K18" s="296"/>
      <c r="L18" s="293"/>
      <c r="M18" s="294" t="s">
        <v>352</v>
      </c>
      <c r="N18" s="295"/>
      <c r="O18" s="296"/>
      <c r="P18" s="296"/>
      <c r="Q18" s="293"/>
      <c r="R18" s="294" t="s">
        <v>352</v>
      </c>
      <c r="S18" s="295"/>
      <c r="T18" s="296"/>
      <c r="U18" s="293"/>
      <c r="V18" s="294" t="s">
        <v>339</v>
      </c>
      <c r="W18" s="295"/>
      <c r="X18" s="314" t="s">
        <v>283</v>
      </c>
      <c r="Y18" s="315" t="s">
        <v>276</v>
      </c>
      <c r="Z18" s="315" t="s">
        <v>303</v>
      </c>
      <c r="AA18" s="315" t="s">
        <v>281</v>
      </c>
      <c r="AB18" s="315" t="s">
        <v>267</v>
      </c>
      <c r="AC18" s="288" t="s">
        <v>374</v>
      </c>
      <c r="AD18" s="298">
        <v>16</v>
      </c>
    </row>
    <row r="19" spans="1:30" ht="99.95" customHeight="1">
      <c r="A19" s="288" t="s">
        <v>300</v>
      </c>
      <c r="B19" s="289" t="s">
        <v>46</v>
      </c>
      <c r="C19" s="290" t="s">
        <v>44</v>
      </c>
      <c r="D19" s="291" t="s">
        <v>47</v>
      </c>
      <c r="E19" s="292">
        <v>43769</v>
      </c>
      <c r="F19" s="7"/>
      <c r="G19" s="7"/>
      <c r="H19" s="8" t="s">
        <v>353</v>
      </c>
      <c r="I19" s="269"/>
      <c r="J19" s="296"/>
      <c r="K19" s="296"/>
      <c r="L19" s="293"/>
      <c r="M19" s="294" t="s">
        <v>352</v>
      </c>
      <c r="N19" s="295"/>
      <c r="O19" s="296"/>
      <c r="P19" s="296"/>
      <c r="Q19" s="293"/>
      <c r="R19" s="294" t="s">
        <v>352</v>
      </c>
      <c r="S19" s="295"/>
      <c r="T19" s="296"/>
      <c r="U19" s="293"/>
      <c r="V19" s="294" t="s">
        <v>339</v>
      </c>
      <c r="W19" s="295"/>
      <c r="X19" s="314" t="s">
        <v>286</v>
      </c>
      <c r="Y19" s="315" t="s">
        <v>276</v>
      </c>
      <c r="Z19" s="315" t="s">
        <v>303</v>
      </c>
      <c r="AA19" s="315" t="s">
        <v>281</v>
      </c>
      <c r="AB19" s="315" t="s">
        <v>267</v>
      </c>
      <c r="AC19" s="288" t="s">
        <v>374</v>
      </c>
      <c r="AD19" s="298">
        <v>17</v>
      </c>
    </row>
    <row r="20" spans="1:30" ht="105">
      <c r="A20" s="288" t="s">
        <v>301</v>
      </c>
      <c r="B20" s="289" t="s">
        <v>48</v>
      </c>
      <c r="C20" s="290" t="s">
        <v>49</v>
      </c>
      <c r="D20" s="291" t="s">
        <v>50</v>
      </c>
      <c r="E20" s="308" t="s">
        <v>51</v>
      </c>
      <c r="F20" s="11" t="s">
        <v>488</v>
      </c>
      <c r="G20" s="11"/>
      <c r="H20" s="12" t="s">
        <v>349</v>
      </c>
      <c r="I20" s="271" t="s">
        <v>486</v>
      </c>
      <c r="J20" s="312"/>
      <c r="K20" s="312"/>
      <c r="L20" s="309"/>
      <c r="M20" s="310" t="s">
        <v>352</v>
      </c>
      <c r="N20" s="311"/>
      <c r="O20" s="312"/>
      <c r="P20" s="312"/>
      <c r="Q20" s="309"/>
      <c r="R20" s="310" t="s">
        <v>352</v>
      </c>
      <c r="S20" s="311"/>
      <c r="T20" s="312"/>
      <c r="U20" s="309"/>
      <c r="V20" s="294" t="s">
        <v>339</v>
      </c>
      <c r="W20" s="311"/>
      <c r="X20" s="313" t="s">
        <v>287</v>
      </c>
      <c r="Y20" s="288" t="s">
        <v>277</v>
      </c>
      <c r="Z20" s="288" t="s">
        <v>302</v>
      </c>
      <c r="AA20" s="288" t="s">
        <v>281</v>
      </c>
      <c r="AB20" s="288" t="s">
        <v>268</v>
      </c>
      <c r="AC20" s="288" t="s">
        <v>429</v>
      </c>
      <c r="AD20" s="298">
        <v>18</v>
      </c>
    </row>
    <row r="21" spans="1:30" ht="99.95" customHeight="1">
      <c r="A21" s="288" t="s">
        <v>301</v>
      </c>
      <c r="B21" s="289" t="s">
        <v>52</v>
      </c>
      <c r="C21" s="290" t="s">
        <v>53</v>
      </c>
      <c r="D21" s="291" t="s">
        <v>54</v>
      </c>
      <c r="E21" s="292">
        <v>43799</v>
      </c>
      <c r="F21" s="7" t="s">
        <v>489</v>
      </c>
      <c r="G21" s="7"/>
      <c r="H21" s="8" t="s">
        <v>353</v>
      </c>
      <c r="I21" s="269"/>
      <c r="J21" s="296"/>
      <c r="K21" s="296"/>
      <c r="L21" s="293"/>
      <c r="M21" s="294" t="s">
        <v>352</v>
      </c>
      <c r="N21" s="295"/>
      <c r="O21" s="296"/>
      <c r="P21" s="296"/>
      <c r="Q21" s="293"/>
      <c r="R21" s="294" t="s">
        <v>352</v>
      </c>
      <c r="S21" s="295"/>
      <c r="T21" s="296"/>
      <c r="U21" s="293"/>
      <c r="V21" s="294" t="s">
        <v>339</v>
      </c>
      <c r="W21" s="295"/>
      <c r="X21" s="297" t="s">
        <v>286</v>
      </c>
      <c r="Y21" s="288" t="s">
        <v>277</v>
      </c>
      <c r="Z21" s="288" t="s">
        <v>302</v>
      </c>
      <c r="AA21" s="288" t="s">
        <v>281</v>
      </c>
      <c r="AB21" s="288" t="s">
        <v>268</v>
      </c>
      <c r="AC21" s="288" t="s">
        <v>429</v>
      </c>
      <c r="AD21" s="298">
        <v>19</v>
      </c>
    </row>
    <row r="22" spans="1:30" ht="99.95" customHeight="1">
      <c r="A22" s="288" t="s">
        <v>301</v>
      </c>
      <c r="B22" s="289" t="s">
        <v>55</v>
      </c>
      <c r="C22" s="290" t="s">
        <v>56</v>
      </c>
      <c r="D22" s="291" t="s">
        <v>57</v>
      </c>
      <c r="E22" s="292">
        <v>43921</v>
      </c>
      <c r="F22" s="7" t="s">
        <v>487</v>
      </c>
      <c r="G22" s="7"/>
      <c r="H22" s="8" t="s">
        <v>349</v>
      </c>
      <c r="I22" s="269"/>
      <c r="J22" s="296"/>
      <c r="K22" s="296"/>
      <c r="L22" s="293"/>
      <c r="M22" s="294" t="s">
        <v>352</v>
      </c>
      <c r="N22" s="295"/>
      <c r="O22" s="296"/>
      <c r="P22" s="296"/>
      <c r="Q22" s="293"/>
      <c r="R22" s="294" t="s">
        <v>352</v>
      </c>
      <c r="S22" s="295"/>
      <c r="T22" s="296"/>
      <c r="U22" s="293"/>
      <c r="V22" s="294" t="s">
        <v>339</v>
      </c>
      <c r="W22" s="295"/>
      <c r="X22" s="305" t="s">
        <v>283</v>
      </c>
      <c r="Y22" s="288" t="s">
        <v>277</v>
      </c>
      <c r="Z22" s="288" t="s">
        <v>302</v>
      </c>
      <c r="AA22" s="288" t="s">
        <v>281</v>
      </c>
      <c r="AB22" s="288" t="s">
        <v>268</v>
      </c>
      <c r="AC22" s="288" t="s">
        <v>429</v>
      </c>
      <c r="AD22" s="298">
        <v>20</v>
      </c>
    </row>
    <row r="23" spans="1:30" ht="99.95" customHeight="1">
      <c r="A23" s="288" t="s">
        <v>304</v>
      </c>
      <c r="B23" s="289" t="s">
        <v>58</v>
      </c>
      <c r="C23" s="290" t="s">
        <v>59</v>
      </c>
      <c r="D23" s="299" t="s">
        <v>60</v>
      </c>
      <c r="E23" s="292">
        <v>43921</v>
      </c>
      <c r="F23" s="9" t="s">
        <v>550</v>
      </c>
      <c r="G23" s="9"/>
      <c r="H23" s="10" t="s">
        <v>349</v>
      </c>
      <c r="I23" s="270"/>
      <c r="J23" s="304"/>
      <c r="K23" s="304"/>
      <c r="L23" s="301"/>
      <c r="M23" s="302" t="s">
        <v>352</v>
      </c>
      <c r="N23" s="303"/>
      <c r="O23" s="304"/>
      <c r="P23" s="304"/>
      <c r="Q23" s="301"/>
      <c r="R23" s="302" t="s">
        <v>352</v>
      </c>
      <c r="S23" s="303"/>
      <c r="T23" s="304"/>
      <c r="U23" s="301"/>
      <c r="V23" s="294" t="s">
        <v>339</v>
      </c>
      <c r="W23" s="303"/>
      <c r="X23" s="305" t="s">
        <v>283</v>
      </c>
      <c r="Y23" s="288" t="s">
        <v>277</v>
      </c>
      <c r="Z23" s="288" t="s">
        <v>305</v>
      </c>
      <c r="AA23" s="288" t="s">
        <v>281</v>
      </c>
      <c r="AB23" s="288" t="s">
        <v>268</v>
      </c>
      <c r="AC23" s="288" t="s">
        <v>429</v>
      </c>
      <c r="AD23" s="298">
        <v>21</v>
      </c>
    </row>
    <row r="24" spans="1:30" ht="99.95" customHeight="1">
      <c r="A24" s="288" t="s">
        <v>304</v>
      </c>
      <c r="B24" s="289" t="s">
        <v>61</v>
      </c>
      <c r="C24" s="290" t="s">
        <v>59</v>
      </c>
      <c r="D24" s="299" t="s">
        <v>62</v>
      </c>
      <c r="E24" s="300">
        <v>43708</v>
      </c>
      <c r="F24" s="341" t="s">
        <v>551</v>
      </c>
      <c r="G24" s="9"/>
      <c r="H24" s="10" t="s">
        <v>349</v>
      </c>
      <c r="I24" s="270"/>
      <c r="J24" s="304"/>
      <c r="K24" s="304"/>
      <c r="L24" s="301"/>
      <c r="M24" s="302" t="s">
        <v>352</v>
      </c>
      <c r="N24" s="303"/>
      <c r="O24" s="304"/>
      <c r="P24" s="304"/>
      <c r="Q24" s="301"/>
      <c r="R24" s="302" t="s">
        <v>352</v>
      </c>
      <c r="S24" s="303"/>
      <c r="T24" s="304"/>
      <c r="U24" s="301"/>
      <c r="V24" s="294" t="s">
        <v>339</v>
      </c>
      <c r="W24" s="303"/>
      <c r="X24" s="305" t="s">
        <v>285</v>
      </c>
      <c r="Y24" s="288" t="s">
        <v>277</v>
      </c>
      <c r="Z24" s="288" t="s">
        <v>305</v>
      </c>
      <c r="AA24" s="288" t="s">
        <v>281</v>
      </c>
      <c r="AB24" s="288" t="s">
        <v>268</v>
      </c>
      <c r="AC24" s="288" t="s">
        <v>429</v>
      </c>
      <c r="AD24" s="298">
        <v>22</v>
      </c>
    </row>
    <row r="25" spans="1:30" ht="99.95" customHeight="1">
      <c r="A25" s="288" t="s">
        <v>304</v>
      </c>
      <c r="B25" s="289" t="s">
        <v>63</v>
      </c>
      <c r="C25" s="290" t="s">
        <v>59</v>
      </c>
      <c r="D25" s="299" t="s">
        <v>64</v>
      </c>
      <c r="E25" s="300">
        <v>43677</v>
      </c>
      <c r="F25" s="341" t="s">
        <v>552</v>
      </c>
      <c r="G25" s="9"/>
      <c r="H25" s="10" t="s">
        <v>349</v>
      </c>
      <c r="I25" s="270"/>
      <c r="J25" s="304"/>
      <c r="K25" s="304"/>
      <c r="L25" s="301"/>
      <c r="M25" s="302" t="s">
        <v>352</v>
      </c>
      <c r="N25" s="303"/>
      <c r="O25" s="304"/>
      <c r="P25" s="304"/>
      <c r="Q25" s="301"/>
      <c r="R25" s="302" t="s">
        <v>352</v>
      </c>
      <c r="S25" s="303"/>
      <c r="T25" s="304"/>
      <c r="U25" s="301"/>
      <c r="V25" s="294" t="s">
        <v>339</v>
      </c>
      <c r="W25" s="303"/>
      <c r="X25" s="305" t="s">
        <v>285</v>
      </c>
      <c r="Y25" s="288" t="s">
        <v>277</v>
      </c>
      <c r="Z25" s="288" t="s">
        <v>305</v>
      </c>
      <c r="AA25" s="288" t="s">
        <v>281</v>
      </c>
      <c r="AB25" s="288" t="s">
        <v>268</v>
      </c>
      <c r="AC25" s="288" t="s">
        <v>429</v>
      </c>
      <c r="AD25" s="298">
        <v>23</v>
      </c>
    </row>
    <row r="26" spans="1:30" ht="99.95" customHeight="1">
      <c r="A26" s="288" t="s">
        <v>325</v>
      </c>
      <c r="B26" s="289" t="s">
        <v>65</v>
      </c>
      <c r="C26" s="290" t="s">
        <v>59</v>
      </c>
      <c r="D26" s="299" t="s">
        <v>66</v>
      </c>
      <c r="E26" s="300">
        <v>43646</v>
      </c>
      <c r="F26" s="9" t="s">
        <v>553</v>
      </c>
      <c r="G26" s="9"/>
      <c r="H26" s="10" t="s">
        <v>340</v>
      </c>
      <c r="I26" s="270" t="s">
        <v>525</v>
      </c>
      <c r="J26" s="304"/>
      <c r="K26" s="304"/>
      <c r="L26" s="301"/>
      <c r="M26" s="302" t="s">
        <v>352</v>
      </c>
      <c r="N26" s="303"/>
      <c r="O26" s="304"/>
      <c r="P26" s="304"/>
      <c r="Q26" s="301"/>
      <c r="R26" s="302" t="s">
        <v>352</v>
      </c>
      <c r="S26" s="303"/>
      <c r="T26" s="304"/>
      <c r="U26" s="301"/>
      <c r="V26" s="294" t="s">
        <v>339</v>
      </c>
      <c r="W26" s="303"/>
      <c r="X26" s="297" t="s">
        <v>284</v>
      </c>
      <c r="Y26" s="288" t="s">
        <v>277</v>
      </c>
      <c r="Z26" s="288" t="s">
        <v>326</v>
      </c>
      <c r="AA26" s="288" t="s">
        <v>281</v>
      </c>
      <c r="AB26" s="288" t="s">
        <v>268</v>
      </c>
      <c r="AC26" s="288" t="s">
        <v>429</v>
      </c>
      <c r="AD26" s="298">
        <v>24</v>
      </c>
    </row>
    <row r="27" spans="1:30" ht="99.95" customHeight="1">
      <c r="A27" s="288" t="s">
        <v>327</v>
      </c>
      <c r="B27" s="289" t="s">
        <v>67</v>
      </c>
      <c r="C27" s="306" t="s">
        <v>68</v>
      </c>
      <c r="D27" s="299" t="s">
        <v>69</v>
      </c>
      <c r="E27" s="292">
        <v>43921</v>
      </c>
      <c r="F27" s="9" t="s">
        <v>528</v>
      </c>
      <c r="G27" s="9"/>
      <c r="H27" s="10" t="s">
        <v>349</v>
      </c>
      <c r="I27" s="270"/>
      <c r="J27" s="304"/>
      <c r="K27" s="304"/>
      <c r="L27" s="301"/>
      <c r="M27" s="302" t="s">
        <v>352</v>
      </c>
      <c r="N27" s="303"/>
      <c r="O27" s="304"/>
      <c r="P27" s="304"/>
      <c r="Q27" s="301"/>
      <c r="R27" s="302" t="s">
        <v>352</v>
      </c>
      <c r="S27" s="303"/>
      <c r="T27" s="304"/>
      <c r="U27" s="301"/>
      <c r="V27" s="294" t="s">
        <v>339</v>
      </c>
      <c r="W27" s="303"/>
      <c r="X27" s="305" t="s">
        <v>283</v>
      </c>
      <c r="Y27" s="288" t="s">
        <v>277</v>
      </c>
      <c r="Z27" s="288" t="s">
        <v>328</v>
      </c>
      <c r="AA27" s="288" t="s">
        <v>281</v>
      </c>
      <c r="AB27" s="288" t="s">
        <v>268</v>
      </c>
      <c r="AC27" s="288" t="s">
        <v>429</v>
      </c>
      <c r="AD27" s="298">
        <v>25</v>
      </c>
    </row>
    <row r="28" spans="1:30" ht="99.95" customHeight="1">
      <c r="A28" s="288" t="s">
        <v>308</v>
      </c>
      <c r="B28" s="289" t="s">
        <v>70</v>
      </c>
      <c r="C28" s="306" t="s">
        <v>71</v>
      </c>
      <c r="D28" s="299" t="s">
        <v>72</v>
      </c>
      <c r="E28" s="292">
        <v>43921</v>
      </c>
      <c r="F28" s="9" t="s">
        <v>509</v>
      </c>
      <c r="G28" s="9"/>
      <c r="H28" s="10" t="s">
        <v>349</v>
      </c>
      <c r="I28" s="270" t="s">
        <v>510</v>
      </c>
      <c r="J28" s="304"/>
      <c r="K28" s="304"/>
      <c r="L28" s="301"/>
      <c r="M28" s="302" t="s">
        <v>352</v>
      </c>
      <c r="N28" s="303"/>
      <c r="O28" s="304"/>
      <c r="P28" s="304"/>
      <c r="Q28" s="301"/>
      <c r="R28" s="302" t="s">
        <v>352</v>
      </c>
      <c r="S28" s="303"/>
      <c r="T28" s="304"/>
      <c r="U28" s="301"/>
      <c r="V28" s="294" t="s">
        <v>339</v>
      </c>
      <c r="W28" s="303"/>
      <c r="X28" s="305" t="s">
        <v>283</v>
      </c>
      <c r="Y28" s="288" t="s">
        <v>277</v>
      </c>
      <c r="Z28" s="288" t="s">
        <v>307</v>
      </c>
      <c r="AA28" s="288" t="s">
        <v>281</v>
      </c>
      <c r="AB28" s="288" t="s">
        <v>268</v>
      </c>
      <c r="AC28" s="288" t="s">
        <v>429</v>
      </c>
      <c r="AD28" s="298">
        <v>26</v>
      </c>
    </row>
    <row r="29" spans="1:30" ht="99.95" customHeight="1">
      <c r="A29" s="288" t="s">
        <v>308</v>
      </c>
      <c r="B29" s="289" t="s">
        <v>73</v>
      </c>
      <c r="C29" s="306" t="s">
        <v>74</v>
      </c>
      <c r="D29" s="299" t="s">
        <v>75</v>
      </c>
      <c r="E29" s="300">
        <v>43830</v>
      </c>
      <c r="F29" s="9" t="s">
        <v>554</v>
      </c>
      <c r="G29" s="9"/>
      <c r="H29" s="10" t="s">
        <v>349</v>
      </c>
      <c r="I29" s="270"/>
      <c r="J29" s="304"/>
      <c r="K29" s="304"/>
      <c r="L29" s="301"/>
      <c r="M29" s="302" t="s">
        <v>352</v>
      </c>
      <c r="N29" s="303"/>
      <c r="O29" s="304"/>
      <c r="P29" s="304"/>
      <c r="Q29" s="301"/>
      <c r="R29" s="302" t="s">
        <v>352</v>
      </c>
      <c r="S29" s="303"/>
      <c r="T29" s="304"/>
      <c r="U29" s="301"/>
      <c r="V29" s="294" t="s">
        <v>339</v>
      </c>
      <c r="W29" s="303"/>
      <c r="X29" s="297" t="s">
        <v>286</v>
      </c>
      <c r="Y29" s="288" t="s">
        <v>277</v>
      </c>
      <c r="Z29" s="288" t="s">
        <v>307</v>
      </c>
      <c r="AA29" s="288" t="s">
        <v>281</v>
      </c>
      <c r="AB29" s="288" t="s">
        <v>268</v>
      </c>
      <c r="AC29" s="288" t="s">
        <v>429</v>
      </c>
      <c r="AD29" s="298">
        <v>27</v>
      </c>
    </row>
    <row r="30" spans="1:30" ht="99.95" customHeight="1">
      <c r="A30" s="288" t="s">
        <v>308</v>
      </c>
      <c r="B30" s="289" t="s">
        <v>76</v>
      </c>
      <c r="C30" s="306" t="s">
        <v>71</v>
      </c>
      <c r="D30" s="299" t="s">
        <v>77</v>
      </c>
      <c r="E30" s="292">
        <v>43921</v>
      </c>
      <c r="F30" s="9" t="s">
        <v>555</v>
      </c>
      <c r="G30" s="9"/>
      <c r="H30" s="10" t="s">
        <v>349</v>
      </c>
      <c r="I30" s="270" t="s">
        <v>511</v>
      </c>
      <c r="J30" s="304"/>
      <c r="K30" s="304"/>
      <c r="L30" s="301"/>
      <c r="M30" s="302" t="s">
        <v>352</v>
      </c>
      <c r="N30" s="303"/>
      <c r="O30" s="304"/>
      <c r="P30" s="304"/>
      <c r="Q30" s="301"/>
      <c r="R30" s="302" t="s">
        <v>352</v>
      </c>
      <c r="S30" s="303"/>
      <c r="T30" s="304"/>
      <c r="U30" s="301"/>
      <c r="V30" s="294" t="s">
        <v>339</v>
      </c>
      <c r="W30" s="303"/>
      <c r="X30" s="305" t="s">
        <v>283</v>
      </c>
      <c r="Y30" s="288" t="s">
        <v>277</v>
      </c>
      <c r="Z30" s="288" t="s">
        <v>307</v>
      </c>
      <c r="AA30" s="288" t="s">
        <v>281</v>
      </c>
      <c r="AB30" s="288" t="s">
        <v>268</v>
      </c>
      <c r="AC30" s="288" t="s">
        <v>429</v>
      </c>
      <c r="AD30" s="298">
        <v>28</v>
      </c>
    </row>
    <row r="31" spans="1:30" ht="99.95" customHeight="1">
      <c r="A31" s="288" t="s">
        <v>306</v>
      </c>
      <c r="B31" s="289" t="s">
        <v>78</v>
      </c>
      <c r="C31" s="306" t="s">
        <v>79</v>
      </c>
      <c r="D31" s="291" t="s">
        <v>150</v>
      </c>
      <c r="E31" s="292">
        <v>43921</v>
      </c>
      <c r="F31" s="7" t="s">
        <v>483</v>
      </c>
      <c r="G31" s="7"/>
      <c r="H31" s="8" t="s">
        <v>349</v>
      </c>
      <c r="I31" s="269"/>
      <c r="J31" s="296"/>
      <c r="K31" s="296"/>
      <c r="L31" s="293"/>
      <c r="M31" s="294" t="s">
        <v>352</v>
      </c>
      <c r="N31" s="295"/>
      <c r="O31" s="296"/>
      <c r="P31" s="296"/>
      <c r="Q31" s="293"/>
      <c r="R31" s="294" t="s">
        <v>352</v>
      </c>
      <c r="S31" s="295"/>
      <c r="T31" s="296"/>
      <c r="U31" s="293"/>
      <c r="V31" s="294" t="s">
        <v>339</v>
      </c>
      <c r="W31" s="295"/>
      <c r="X31" s="305" t="s">
        <v>283</v>
      </c>
      <c r="Y31" s="288" t="s">
        <v>275</v>
      </c>
      <c r="Z31" s="288" t="s">
        <v>269</v>
      </c>
      <c r="AA31" s="288" t="s">
        <v>281</v>
      </c>
      <c r="AB31" s="288" t="s">
        <v>269</v>
      </c>
      <c r="AC31" s="288" t="s">
        <v>373</v>
      </c>
      <c r="AD31" s="298">
        <v>29</v>
      </c>
    </row>
    <row r="32" spans="1:30" ht="99.95" customHeight="1">
      <c r="A32" s="288" t="s">
        <v>306</v>
      </c>
      <c r="B32" s="289" t="s">
        <v>80</v>
      </c>
      <c r="C32" s="306" t="s">
        <v>81</v>
      </c>
      <c r="D32" s="291" t="s">
        <v>151</v>
      </c>
      <c r="E32" s="292">
        <v>43921</v>
      </c>
      <c r="F32" s="7"/>
      <c r="G32" s="7"/>
      <c r="H32" s="8" t="s">
        <v>353</v>
      </c>
      <c r="I32" s="269"/>
      <c r="J32" s="296"/>
      <c r="K32" s="296"/>
      <c r="L32" s="293"/>
      <c r="M32" s="294" t="s">
        <v>352</v>
      </c>
      <c r="N32" s="295"/>
      <c r="O32" s="296"/>
      <c r="P32" s="296"/>
      <c r="Q32" s="293"/>
      <c r="R32" s="294" t="s">
        <v>352</v>
      </c>
      <c r="S32" s="295"/>
      <c r="T32" s="296"/>
      <c r="U32" s="293"/>
      <c r="V32" s="294" t="s">
        <v>339</v>
      </c>
      <c r="W32" s="295"/>
      <c r="X32" s="305" t="s">
        <v>283</v>
      </c>
      <c r="Y32" s="288" t="s">
        <v>275</v>
      </c>
      <c r="Z32" s="288" t="s">
        <v>269</v>
      </c>
      <c r="AA32" s="288" t="s">
        <v>281</v>
      </c>
      <c r="AB32" s="288" t="s">
        <v>269</v>
      </c>
      <c r="AC32" s="288" t="s">
        <v>373</v>
      </c>
      <c r="AD32" s="298">
        <v>30</v>
      </c>
    </row>
    <row r="33" spans="1:30" ht="99.95" customHeight="1">
      <c r="A33" s="288" t="s">
        <v>306</v>
      </c>
      <c r="B33" s="289" t="s">
        <v>82</v>
      </c>
      <c r="C33" s="306" t="s">
        <v>81</v>
      </c>
      <c r="D33" s="291" t="s">
        <v>83</v>
      </c>
      <c r="E33" s="300">
        <v>43646</v>
      </c>
      <c r="F33" s="7" t="s">
        <v>484</v>
      </c>
      <c r="G33" s="7"/>
      <c r="H33" s="8" t="s">
        <v>340</v>
      </c>
      <c r="I33" s="269"/>
      <c r="J33" s="296"/>
      <c r="K33" s="296"/>
      <c r="L33" s="293"/>
      <c r="M33" s="294" t="s">
        <v>352</v>
      </c>
      <c r="N33" s="295"/>
      <c r="O33" s="296"/>
      <c r="P33" s="296"/>
      <c r="Q33" s="293"/>
      <c r="R33" s="294" t="s">
        <v>352</v>
      </c>
      <c r="S33" s="295"/>
      <c r="T33" s="296"/>
      <c r="U33" s="293"/>
      <c r="V33" s="294" t="s">
        <v>339</v>
      </c>
      <c r="W33" s="295"/>
      <c r="X33" s="297" t="s">
        <v>284</v>
      </c>
      <c r="Y33" s="288" t="s">
        <v>275</v>
      </c>
      <c r="Z33" s="288" t="s">
        <v>269</v>
      </c>
      <c r="AA33" s="288" t="s">
        <v>281</v>
      </c>
      <c r="AB33" s="288" t="s">
        <v>269</v>
      </c>
      <c r="AC33" s="288" t="s">
        <v>373</v>
      </c>
      <c r="AD33" s="298">
        <v>31</v>
      </c>
    </row>
    <row r="34" spans="1:30" ht="99.95" customHeight="1">
      <c r="A34" s="288" t="s">
        <v>306</v>
      </c>
      <c r="B34" s="289" t="s">
        <v>84</v>
      </c>
      <c r="C34" s="306" t="s">
        <v>85</v>
      </c>
      <c r="D34" s="299" t="s">
        <v>86</v>
      </c>
      <c r="E34" s="292">
        <v>43921</v>
      </c>
      <c r="F34" s="9"/>
      <c r="G34" s="9"/>
      <c r="H34" s="10" t="s">
        <v>353</v>
      </c>
      <c r="I34" s="270"/>
      <c r="J34" s="304"/>
      <c r="K34" s="304"/>
      <c r="L34" s="301"/>
      <c r="M34" s="302" t="s">
        <v>352</v>
      </c>
      <c r="N34" s="303"/>
      <c r="O34" s="304"/>
      <c r="P34" s="304"/>
      <c r="Q34" s="301"/>
      <c r="R34" s="302" t="s">
        <v>352</v>
      </c>
      <c r="S34" s="303"/>
      <c r="T34" s="304"/>
      <c r="U34" s="301"/>
      <c r="V34" s="294" t="s">
        <v>339</v>
      </c>
      <c r="W34" s="303"/>
      <c r="X34" s="305" t="s">
        <v>283</v>
      </c>
      <c r="Y34" s="288" t="s">
        <v>275</v>
      </c>
      <c r="Z34" s="288" t="s">
        <v>309</v>
      </c>
      <c r="AA34" s="288" t="s">
        <v>281</v>
      </c>
      <c r="AB34" s="288" t="s">
        <v>269</v>
      </c>
      <c r="AC34" s="288" t="s">
        <v>373</v>
      </c>
      <c r="AD34" s="298">
        <v>32</v>
      </c>
    </row>
    <row r="35" spans="1:30" ht="117.75" customHeight="1">
      <c r="A35" s="288" t="s">
        <v>306</v>
      </c>
      <c r="B35" s="289" t="s">
        <v>87</v>
      </c>
      <c r="C35" s="290" t="s">
        <v>88</v>
      </c>
      <c r="D35" s="291" t="s">
        <v>288</v>
      </c>
      <c r="E35" s="292">
        <v>43921</v>
      </c>
      <c r="F35" s="7" t="s">
        <v>526</v>
      </c>
      <c r="G35" s="7" t="s">
        <v>527</v>
      </c>
      <c r="H35" s="8" t="s">
        <v>350</v>
      </c>
      <c r="I35" s="269" t="s">
        <v>589</v>
      </c>
      <c r="J35" s="296"/>
      <c r="K35" s="296"/>
      <c r="L35" s="293"/>
      <c r="M35" s="294" t="s">
        <v>352</v>
      </c>
      <c r="N35" s="295"/>
      <c r="O35" s="296"/>
      <c r="P35" s="296"/>
      <c r="Q35" s="293"/>
      <c r="R35" s="294" t="s">
        <v>352</v>
      </c>
      <c r="S35" s="295"/>
      <c r="T35" s="296"/>
      <c r="U35" s="293"/>
      <c r="V35" s="294" t="s">
        <v>339</v>
      </c>
      <c r="W35" s="295"/>
      <c r="X35" s="305" t="s">
        <v>283</v>
      </c>
      <c r="Y35" s="288" t="s">
        <v>275</v>
      </c>
      <c r="Z35" s="288" t="s">
        <v>269</v>
      </c>
      <c r="AA35" s="288" t="s">
        <v>281</v>
      </c>
      <c r="AB35" s="288" t="s">
        <v>269</v>
      </c>
      <c r="AC35" s="288" t="s">
        <v>373</v>
      </c>
      <c r="AD35" s="298">
        <v>33</v>
      </c>
    </row>
    <row r="36" spans="1:30" ht="99.95" customHeight="1">
      <c r="A36" s="288" t="s">
        <v>306</v>
      </c>
      <c r="B36" s="289" t="s">
        <v>89</v>
      </c>
      <c r="C36" s="306" t="s">
        <v>90</v>
      </c>
      <c r="D36" s="291" t="s">
        <v>91</v>
      </c>
      <c r="E36" s="292">
        <v>43677</v>
      </c>
      <c r="F36" s="342" t="s">
        <v>585</v>
      </c>
      <c r="G36" s="7"/>
      <c r="H36" s="8" t="s">
        <v>349</v>
      </c>
      <c r="I36" s="269"/>
      <c r="J36" s="296"/>
      <c r="K36" s="296"/>
      <c r="L36" s="293"/>
      <c r="M36" s="294" t="s">
        <v>352</v>
      </c>
      <c r="N36" s="295"/>
      <c r="O36" s="296"/>
      <c r="P36" s="296"/>
      <c r="Q36" s="293"/>
      <c r="R36" s="294" t="s">
        <v>352</v>
      </c>
      <c r="S36" s="295"/>
      <c r="T36" s="296"/>
      <c r="U36" s="293"/>
      <c r="V36" s="294" t="s">
        <v>339</v>
      </c>
      <c r="W36" s="295"/>
      <c r="X36" s="305" t="s">
        <v>285</v>
      </c>
      <c r="Y36" s="288" t="s">
        <v>275</v>
      </c>
      <c r="Z36" s="288" t="s">
        <v>269</v>
      </c>
      <c r="AA36" s="288" t="s">
        <v>281</v>
      </c>
      <c r="AB36" s="288" t="s">
        <v>269</v>
      </c>
      <c r="AC36" s="288" t="s">
        <v>373</v>
      </c>
      <c r="AD36" s="298">
        <v>34</v>
      </c>
    </row>
    <row r="37" spans="1:30" ht="99.95" customHeight="1">
      <c r="A37" s="288" t="s">
        <v>306</v>
      </c>
      <c r="B37" s="289" t="s">
        <v>310</v>
      </c>
      <c r="C37" s="306" t="s">
        <v>556</v>
      </c>
      <c r="D37" s="291" t="s">
        <v>92</v>
      </c>
      <c r="E37" s="308"/>
      <c r="F37" s="11" t="s">
        <v>485</v>
      </c>
      <c r="G37" s="11"/>
      <c r="H37" s="12" t="s">
        <v>349</v>
      </c>
      <c r="I37" s="271"/>
      <c r="J37" s="312"/>
      <c r="K37" s="312"/>
      <c r="L37" s="309"/>
      <c r="M37" s="310" t="s">
        <v>352</v>
      </c>
      <c r="N37" s="311"/>
      <c r="O37" s="312"/>
      <c r="P37" s="312"/>
      <c r="Q37" s="309"/>
      <c r="R37" s="310" t="s">
        <v>352</v>
      </c>
      <c r="S37" s="311"/>
      <c r="T37" s="312"/>
      <c r="U37" s="309"/>
      <c r="V37" s="294" t="s">
        <v>339</v>
      </c>
      <c r="W37" s="311"/>
      <c r="X37" s="313" t="s">
        <v>287</v>
      </c>
      <c r="Y37" s="288" t="s">
        <v>275</v>
      </c>
      <c r="Z37" s="288" t="s">
        <v>269</v>
      </c>
      <c r="AA37" s="288" t="s">
        <v>281</v>
      </c>
      <c r="AB37" s="288" t="s">
        <v>269</v>
      </c>
      <c r="AC37" s="288" t="s">
        <v>373</v>
      </c>
      <c r="AD37" s="298">
        <v>35</v>
      </c>
    </row>
    <row r="38" spans="1:30" ht="99.95" customHeight="1">
      <c r="A38" s="288" t="s">
        <v>311</v>
      </c>
      <c r="B38" s="289" t="s">
        <v>375</v>
      </c>
      <c r="C38" s="290" t="s">
        <v>378</v>
      </c>
      <c r="D38" s="291" t="s">
        <v>379</v>
      </c>
      <c r="E38" s="308"/>
      <c r="F38" s="333">
        <v>0.29609999999999997</v>
      </c>
      <c r="G38" s="332">
        <v>0.98</v>
      </c>
      <c r="H38" s="12" t="s">
        <v>349</v>
      </c>
      <c r="I38" s="271" t="s">
        <v>513</v>
      </c>
      <c r="J38" s="312"/>
      <c r="K38" s="312"/>
      <c r="L38" s="309"/>
      <c r="M38" s="310" t="s">
        <v>352</v>
      </c>
      <c r="N38" s="311"/>
      <c r="O38" s="312"/>
      <c r="P38" s="312"/>
      <c r="Q38" s="309"/>
      <c r="R38" s="310" t="s">
        <v>352</v>
      </c>
      <c r="S38" s="311"/>
      <c r="T38" s="312"/>
      <c r="U38" s="309"/>
      <c r="V38" s="294" t="s">
        <v>339</v>
      </c>
      <c r="W38" s="311"/>
      <c r="X38" s="313" t="s">
        <v>287</v>
      </c>
      <c r="Y38" s="288" t="s">
        <v>275</v>
      </c>
      <c r="Z38" s="288" t="s">
        <v>312</v>
      </c>
      <c r="AA38" s="288" t="s">
        <v>281</v>
      </c>
      <c r="AB38" s="288" t="s">
        <v>270</v>
      </c>
      <c r="AC38" s="288" t="s">
        <v>373</v>
      </c>
      <c r="AD38" s="298">
        <v>36</v>
      </c>
    </row>
    <row r="39" spans="1:30" ht="99.95" customHeight="1">
      <c r="A39" s="288" t="s">
        <v>311</v>
      </c>
      <c r="B39" s="289" t="s">
        <v>376</v>
      </c>
      <c r="C39" s="290" t="s">
        <v>377</v>
      </c>
      <c r="D39" s="291" t="s">
        <v>380</v>
      </c>
      <c r="E39" s="308"/>
      <c r="F39" s="333">
        <v>0.33019999999999999</v>
      </c>
      <c r="G39" s="332">
        <v>0.99</v>
      </c>
      <c r="H39" s="12" t="s">
        <v>349</v>
      </c>
      <c r="I39" s="271" t="s">
        <v>513</v>
      </c>
      <c r="J39" s="312"/>
      <c r="K39" s="312"/>
      <c r="L39" s="309"/>
      <c r="M39" s="310" t="s">
        <v>352</v>
      </c>
      <c r="N39" s="311"/>
      <c r="O39" s="312"/>
      <c r="P39" s="312"/>
      <c r="Q39" s="309"/>
      <c r="R39" s="310" t="s">
        <v>352</v>
      </c>
      <c r="S39" s="311"/>
      <c r="T39" s="312"/>
      <c r="U39" s="309"/>
      <c r="V39" s="294" t="s">
        <v>339</v>
      </c>
      <c r="W39" s="311"/>
      <c r="X39" s="313" t="s">
        <v>287</v>
      </c>
      <c r="Y39" s="288" t="s">
        <v>275</v>
      </c>
      <c r="Z39" s="288" t="s">
        <v>312</v>
      </c>
      <c r="AA39" s="288" t="s">
        <v>281</v>
      </c>
      <c r="AB39" s="288" t="s">
        <v>270</v>
      </c>
      <c r="AC39" s="288" t="s">
        <v>373</v>
      </c>
      <c r="AD39" s="298">
        <v>37</v>
      </c>
    </row>
    <row r="40" spans="1:30" ht="99.95" customHeight="1">
      <c r="A40" s="288" t="s">
        <v>311</v>
      </c>
      <c r="B40" s="289" t="s">
        <v>381</v>
      </c>
      <c r="C40" s="290" t="s">
        <v>152</v>
      </c>
      <c r="D40" s="316" t="s">
        <v>473</v>
      </c>
      <c r="E40" s="308"/>
      <c r="F40" s="334">
        <v>2076546.74</v>
      </c>
      <c r="G40" s="335">
        <v>1900000</v>
      </c>
      <c r="H40" s="12" t="s">
        <v>349</v>
      </c>
      <c r="I40" s="271" t="s">
        <v>514</v>
      </c>
      <c r="J40" s="312"/>
      <c r="K40" s="312"/>
      <c r="L40" s="309"/>
      <c r="M40" s="310" t="s">
        <v>352</v>
      </c>
      <c r="N40" s="311"/>
      <c r="O40" s="312"/>
      <c r="P40" s="312"/>
      <c r="Q40" s="309"/>
      <c r="R40" s="310" t="s">
        <v>352</v>
      </c>
      <c r="S40" s="311"/>
      <c r="T40" s="312"/>
      <c r="U40" s="309"/>
      <c r="V40" s="294" t="s">
        <v>339</v>
      </c>
      <c r="W40" s="311"/>
      <c r="X40" s="313" t="s">
        <v>287</v>
      </c>
      <c r="Y40" s="288" t="s">
        <v>275</v>
      </c>
      <c r="Z40" s="288" t="s">
        <v>312</v>
      </c>
      <c r="AA40" s="288" t="s">
        <v>281</v>
      </c>
      <c r="AB40" s="288" t="s">
        <v>270</v>
      </c>
      <c r="AC40" s="288" t="s">
        <v>373</v>
      </c>
      <c r="AD40" s="298">
        <v>38</v>
      </c>
    </row>
    <row r="41" spans="1:30" ht="99.95" customHeight="1">
      <c r="A41" s="288" t="s">
        <v>311</v>
      </c>
      <c r="B41" s="289" t="s">
        <v>382</v>
      </c>
      <c r="C41" s="290" t="s">
        <v>152</v>
      </c>
      <c r="D41" s="316" t="s">
        <v>474</v>
      </c>
      <c r="E41" s="308"/>
      <c r="F41" s="334">
        <v>898218.91</v>
      </c>
      <c r="G41" s="335">
        <v>500000</v>
      </c>
      <c r="H41" s="12" t="s">
        <v>349</v>
      </c>
      <c r="I41" s="271" t="s">
        <v>514</v>
      </c>
      <c r="J41" s="312"/>
      <c r="K41" s="312"/>
      <c r="L41" s="309"/>
      <c r="M41" s="310" t="s">
        <v>352</v>
      </c>
      <c r="N41" s="311"/>
      <c r="O41" s="312"/>
      <c r="P41" s="312"/>
      <c r="Q41" s="309"/>
      <c r="R41" s="310" t="s">
        <v>352</v>
      </c>
      <c r="S41" s="311"/>
      <c r="T41" s="312"/>
      <c r="U41" s="309"/>
      <c r="V41" s="294" t="s">
        <v>339</v>
      </c>
      <c r="W41" s="311"/>
      <c r="X41" s="313" t="s">
        <v>287</v>
      </c>
      <c r="Y41" s="288" t="s">
        <v>275</v>
      </c>
      <c r="Z41" s="288" t="s">
        <v>312</v>
      </c>
      <c r="AA41" s="288" t="s">
        <v>281</v>
      </c>
      <c r="AB41" s="288" t="s">
        <v>270</v>
      </c>
      <c r="AC41" s="288" t="s">
        <v>373</v>
      </c>
      <c r="AD41" s="298">
        <v>39</v>
      </c>
    </row>
    <row r="42" spans="1:30" ht="99.95" customHeight="1">
      <c r="A42" s="288" t="s">
        <v>311</v>
      </c>
      <c r="B42" s="289" t="s">
        <v>383</v>
      </c>
      <c r="C42" s="290" t="s">
        <v>152</v>
      </c>
      <c r="D42" s="316" t="s">
        <v>475</v>
      </c>
      <c r="E42" s="308"/>
      <c r="F42" s="335">
        <v>0</v>
      </c>
      <c r="G42" s="335">
        <v>40000</v>
      </c>
      <c r="H42" s="12" t="s">
        <v>349</v>
      </c>
      <c r="I42" s="271" t="s">
        <v>513</v>
      </c>
      <c r="J42" s="312"/>
      <c r="K42" s="312"/>
      <c r="L42" s="309"/>
      <c r="M42" s="310" t="s">
        <v>352</v>
      </c>
      <c r="N42" s="311"/>
      <c r="O42" s="312"/>
      <c r="P42" s="312"/>
      <c r="Q42" s="309"/>
      <c r="R42" s="310" t="s">
        <v>352</v>
      </c>
      <c r="S42" s="311"/>
      <c r="T42" s="312"/>
      <c r="U42" s="309"/>
      <c r="V42" s="294" t="s">
        <v>339</v>
      </c>
      <c r="W42" s="311"/>
      <c r="X42" s="313" t="s">
        <v>287</v>
      </c>
      <c r="Y42" s="288" t="s">
        <v>275</v>
      </c>
      <c r="Z42" s="288" t="s">
        <v>312</v>
      </c>
      <c r="AA42" s="288" t="s">
        <v>281</v>
      </c>
      <c r="AB42" s="288" t="s">
        <v>270</v>
      </c>
      <c r="AC42" s="288" t="s">
        <v>373</v>
      </c>
      <c r="AD42" s="298">
        <v>40</v>
      </c>
    </row>
    <row r="43" spans="1:30" ht="99.95" customHeight="1">
      <c r="A43" s="288" t="s">
        <v>311</v>
      </c>
      <c r="B43" s="289" t="s">
        <v>384</v>
      </c>
      <c r="C43" s="306" t="s">
        <v>93</v>
      </c>
      <c r="D43" s="291" t="s">
        <v>386</v>
      </c>
      <c r="E43" s="308"/>
      <c r="F43" s="332">
        <v>1</v>
      </c>
      <c r="G43" s="332">
        <v>1</v>
      </c>
      <c r="H43" s="12" t="s">
        <v>349</v>
      </c>
      <c r="I43" s="271" t="s">
        <v>513</v>
      </c>
      <c r="J43" s="312"/>
      <c r="K43" s="312"/>
      <c r="L43" s="309"/>
      <c r="M43" s="310" t="s">
        <v>352</v>
      </c>
      <c r="N43" s="311"/>
      <c r="O43" s="312"/>
      <c r="P43" s="312"/>
      <c r="Q43" s="309"/>
      <c r="R43" s="310" t="s">
        <v>352</v>
      </c>
      <c r="S43" s="311"/>
      <c r="T43" s="312"/>
      <c r="U43" s="309"/>
      <c r="V43" s="294" t="s">
        <v>339</v>
      </c>
      <c r="W43" s="311"/>
      <c r="X43" s="313" t="s">
        <v>287</v>
      </c>
      <c r="Y43" s="288" t="s">
        <v>275</v>
      </c>
      <c r="Z43" s="288" t="s">
        <v>312</v>
      </c>
      <c r="AA43" s="288" t="s">
        <v>281</v>
      </c>
      <c r="AB43" s="288" t="s">
        <v>270</v>
      </c>
      <c r="AC43" s="288" t="s">
        <v>373</v>
      </c>
      <c r="AD43" s="298">
        <v>41</v>
      </c>
    </row>
    <row r="44" spans="1:30" ht="99.95" customHeight="1">
      <c r="A44" s="288" t="s">
        <v>311</v>
      </c>
      <c r="B44" s="289" t="s">
        <v>385</v>
      </c>
      <c r="C44" s="306" t="s">
        <v>93</v>
      </c>
      <c r="D44" s="291" t="s">
        <v>387</v>
      </c>
      <c r="E44" s="308"/>
      <c r="F44" s="332">
        <v>0.85</v>
      </c>
      <c r="G44" s="332">
        <v>0.8</v>
      </c>
      <c r="H44" s="12" t="s">
        <v>349</v>
      </c>
      <c r="I44" s="271" t="s">
        <v>513</v>
      </c>
      <c r="J44" s="312"/>
      <c r="K44" s="312"/>
      <c r="L44" s="309"/>
      <c r="M44" s="310" t="s">
        <v>352</v>
      </c>
      <c r="N44" s="311"/>
      <c r="O44" s="312"/>
      <c r="P44" s="312"/>
      <c r="Q44" s="309"/>
      <c r="R44" s="310" t="s">
        <v>352</v>
      </c>
      <c r="S44" s="311"/>
      <c r="T44" s="312"/>
      <c r="U44" s="309"/>
      <c r="V44" s="294" t="s">
        <v>339</v>
      </c>
      <c r="W44" s="311"/>
      <c r="X44" s="313" t="s">
        <v>287</v>
      </c>
      <c r="Y44" s="288" t="s">
        <v>275</v>
      </c>
      <c r="Z44" s="288" t="s">
        <v>312</v>
      </c>
      <c r="AA44" s="288" t="s">
        <v>281</v>
      </c>
      <c r="AB44" s="288" t="s">
        <v>270</v>
      </c>
      <c r="AC44" s="288" t="s">
        <v>373</v>
      </c>
      <c r="AD44" s="298">
        <v>42</v>
      </c>
    </row>
    <row r="45" spans="1:30" ht="132" customHeight="1">
      <c r="A45" s="288" t="s">
        <v>311</v>
      </c>
      <c r="B45" s="289" t="s">
        <v>94</v>
      </c>
      <c r="C45" s="306" t="s">
        <v>95</v>
      </c>
      <c r="D45" s="317" t="s">
        <v>289</v>
      </c>
      <c r="E45" s="318"/>
      <c r="F45" s="338" t="s">
        <v>591</v>
      </c>
      <c r="G45" s="13"/>
      <c r="H45" s="14" t="s">
        <v>353</v>
      </c>
      <c r="I45" s="338" t="s">
        <v>592</v>
      </c>
      <c r="J45" s="322"/>
      <c r="K45" s="322"/>
      <c r="L45" s="319"/>
      <c r="M45" s="320" t="s">
        <v>352</v>
      </c>
      <c r="N45" s="321"/>
      <c r="O45" s="322"/>
      <c r="P45" s="322"/>
      <c r="Q45" s="319"/>
      <c r="R45" s="320" t="s">
        <v>352</v>
      </c>
      <c r="S45" s="321"/>
      <c r="T45" s="322"/>
      <c r="U45" s="319"/>
      <c r="V45" s="294" t="s">
        <v>339</v>
      </c>
      <c r="W45" s="321"/>
      <c r="X45" s="313" t="s">
        <v>287</v>
      </c>
      <c r="Y45" s="288" t="s">
        <v>275</v>
      </c>
      <c r="Z45" s="288" t="s">
        <v>312</v>
      </c>
      <c r="AA45" s="288" t="s">
        <v>281</v>
      </c>
      <c r="AB45" s="288" t="s">
        <v>270</v>
      </c>
      <c r="AC45" s="288" t="s">
        <v>373</v>
      </c>
      <c r="AD45" s="298">
        <v>43</v>
      </c>
    </row>
    <row r="46" spans="1:30" ht="99.95" customHeight="1">
      <c r="A46" s="288" t="s">
        <v>311</v>
      </c>
      <c r="B46" s="289" t="s">
        <v>96</v>
      </c>
      <c r="C46" s="290" t="s">
        <v>153</v>
      </c>
      <c r="D46" s="316" t="s">
        <v>470</v>
      </c>
      <c r="E46" s="318"/>
      <c r="F46" s="340" t="s">
        <v>515</v>
      </c>
      <c r="G46" s="340" t="s">
        <v>470</v>
      </c>
      <c r="H46" s="14" t="s">
        <v>349</v>
      </c>
      <c r="I46" s="339" t="s">
        <v>557</v>
      </c>
      <c r="J46" s="322"/>
      <c r="K46" s="322"/>
      <c r="L46" s="319"/>
      <c r="M46" s="320" t="s">
        <v>352</v>
      </c>
      <c r="N46" s="321"/>
      <c r="O46" s="322"/>
      <c r="P46" s="322"/>
      <c r="Q46" s="319"/>
      <c r="R46" s="320" t="s">
        <v>352</v>
      </c>
      <c r="S46" s="321"/>
      <c r="T46" s="322"/>
      <c r="U46" s="319"/>
      <c r="V46" s="294" t="s">
        <v>339</v>
      </c>
      <c r="W46" s="321"/>
      <c r="X46" s="313" t="s">
        <v>287</v>
      </c>
      <c r="Y46" s="288" t="s">
        <v>275</v>
      </c>
      <c r="Z46" s="288" t="s">
        <v>312</v>
      </c>
      <c r="AA46" s="288" t="s">
        <v>281</v>
      </c>
      <c r="AB46" s="288" t="s">
        <v>270</v>
      </c>
      <c r="AC46" s="288" t="s">
        <v>373</v>
      </c>
      <c r="AD46" s="298">
        <v>44</v>
      </c>
    </row>
    <row r="47" spans="1:30" ht="87.75" customHeight="1">
      <c r="A47" s="288" t="s">
        <v>311</v>
      </c>
      <c r="B47" s="289" t="s">
        <v>388</v>
      </c>
      <c r="C47" s="290" t="s">
        <v>390</v>
      </c>
      <c r="D47" s="316" t="s">
        <v>471</v>
      </c>
      <c r="E47" s="308"/>
      <c r="F47" s="333">
        <v>0.92900000000000005</v>
      </c>
      <c r="G47" s="332">
        <v>0.85</v>
      </c>
      <c r="H47" s="12" t="s">
        <v>349</v>
      </c>
      <c r="I47" s="271" t="s">
        <v>513</v>
      </c>
      <c r="J47" s="312"/>
      <c r="K47" s="312"/>
      <c r="L47" s="309"/>
      <c r="M47" s="310" t="s">
        <v>352</v>
      </c>
      <c r="N47" s="311"/>
      <c r="O47" s="312"/>
      <c r="P47" s="312"/>
      <c r="Q47" s="309"/>
      <c r="R47" s="310" t="s">
        <v>352</v>
      </c>
      <c r="S47" s="311"/>
      <c r="T47" s="312"/>
      <c r="U47" s="309"/>
      <c r="V47" s="294" t="s">
        <v>339</v>
      </c>
      <c r="W47" s="311"/>
      <c r="X47" s="313" t="s">
        <v>287</v>
      </c>
      <c r="Y47" s="288" t="s">
        <v>275</v>
      </c>
      <c r="Z47" s="288" t="s">
        <v>312</v>
      </c>
      <c r="AA47" s="288" t="s">
        <v>281</v>
      </c>
      <c r="AB47" s="288" t="s">
        <v>270</v>
      </c>
      <c r="AC47" s="288" t="s">
        <v>373</v>
      </c>
      <c r="AD47" s="298">
        <v>45</v>
      </c>
    </row>
    <row r="48" spans="1:30" ht="87.75" customHeight="1">
      <c r="A48" s="288" t="s">
        <v>311</v>
      </c>
      <c r="B48" s="289" t="s">
        <v>389</v>
      </c>
      <c r="C48" s="290" t="s">
        <v>390</v>
      </c>
      <c r="D48" s="316" t="s">
        <v>472</v>
      </c>
      <c r="E48" s="308"/>
      <c r="F48" s="333">
        <v>0.81899999999999995</v>
      </c>
      <c r="G48" s="332">
        <v>0.85</v>
      </c>
      <c r="H48" s="12" t="s">
        <v>349</v>
      </c>
      <c r="I48" s="271" t="s">
        <v>513</v>
      </c>
      <c r="J48" s="312"/>
      <c r="K48" s="312"/>
      <c r="L48" s="309"/>
      <c r="M48" s="310" t="s">
        <v>352</v>
      </c>
      <c r="N48" s="311"/>
      <c r="O48" s="312"/>
      <c r="P48" s="312"/>
      <c r="Q48" s="309"/>
      <c r="R48" s="310" t="s">
        <v>352</v>
      </c>
      <c r="S48" s="311"/>
      <c r="T48" s="312"/>
      <c r="U48" s="309"/>
      <c r="V48" s="294" t="s">
        <v>339</v>
      </c>
      <c r="W48" s="311"/>
      <c r="X48" s="313" t="s">
        <v>287</v>
      </c>
      <c r="Y48" s="288" t="s">
        <v>275</v>
      </c>
      <c r="Z48" s="288" t="s">
        <v>312</v>
      </c>
      <c r="AA48" s="288" t="s">
        <v>281</v>
      </c>
      <c r="AB48" s="288" t="s">
        <v>270</v>
      </c>
      <c r="AC48" s="288" t="s">
        <v>373</v>
      </c>
      <c r="AD48" s="298">
        <v>46</v>
      </c>
    </row>
    <row r="49" spans="1:30" ht="99.95" customHeight="1">
      <c r="A49" s="288" t="s">
        <v>311</v>
      </c>
      <c r="B49" s="289" t="s">
        <v>97</v>
      </c>
      <c r="C49" s="306" t="s">
        <v>98</v>
      </c>
      <c r="D49" s="299" t="s">
        <v>99</v>
      </c>
      <c r="E49" s="300">
        <v>43830</v>
      </c>
      <c r="F49" s="9"/>
      <c r="G49" s="9"/>
      <c r="H49" s="10" t="s">
        <v>353</v>
      </c>
      <c r="I49" s="270" t="s">
        <v>516</v>
      </c>
      <c r="J49" s="304"/>
      <c r="K49" s="304"/>
      <c r="L49" s="301"/>
      <c r="M49" s="302" t="s">
        <v>352</v>
      </c>
      <c r="N49" s="303"/>
      <c r="O49" s="304"/>
      <c r="P49" s="304"/>
      <c r="Q49" s="301"/>
      <c r="R49" s="302" t="s">
        <v>352</v>
      </c>
      <c r="S49" s="303"/>
      <c r="T49" s="304"/>
      <c r="U49" s="301"/>
      <c r="V49" s="294" t="s">
        <v>339</v>
      </c>
      <c r="W49" s="303"/>
      <c r="X49" s="297" t="s">
        <v>286</v>
      </c>
      <c r="Y49" s="288" t="s">
        <v>275</v>
      </c>
      <c r="Z49" s="288" t="s">
        <v>312</v>
      </c>
      <c r="AA49" s="288" t="s">
        <v>281</v>
      </c>
      <c r="AB49" s="288" t="s">
        <v>270</v>
      </c>
      <c r="AC49" s="288" t="s">
        <v>373</v>
      </c>
      <c r="AD49" s="298">
        <v>47</v>
      </c>
    </row>
    <row r="50" spans="1:30" ht="99.95" customHeight="1">
      <c r="A50" s="288" t="s">
        <v>311</v>
      </c>
      <c r="B50" s="289" t="s">
        <v>100</v>
      </c>
      <c r="C50" s="306" t="s">
        <v>101</v>
      </c>
      <c r="D50" s="299" t="s">
        <v>102</v>
      </c>
      <c r="E50" s="292">
        <v>43921</v>
      </c>
      <c r="F50" s="9"/>
      <c r="G50" s="9"/>
      <c r="H50" s="10" t="s">
        <v>353</v>
      </c>
      <c r="I50" s="270" t="s">
        <v>558</v>
      </c>
      <c r="J50" s="304"/>
      <c r="K50" s="304"/>
      <c r="L50" s="301"/>
      <c r="M50" s="302" t="s">
        <v>352</v>
      </c>
      <c r="N50" s="303"/>
      <c r="O50" s="304"/>
      <c r="P50" s="304"/>
      <c r="Q50" s="301"/>
      <c r="R50" s="302" t="s">
        <v>352</v>
      </c>
      <c r="S50" s="303"/>
      <c r="T50" s="304"/>
      <c r="U50" s="301"/>
      <c r="V50" s="294" t="s">
        <v>339</v>
      </c>
      <c r="W50" s="303"/>
      <c r="X50" s="305" t="s">
        <v>283</v>
      </c>
      <c r="Y50" s="288" t="s">
        <v>275</v>
      </c>
      <c r="Z50" s="288" t="s">
        <v>312</v>
      </c>
      <c r="AA50" s="288" t="s">
        <v>281</v>
      </c>
      <c r="AB50" s="288" t="s">
        <v>270</v>
      </c>
      <c r="AC50" s="288" t="s">
        <v>373</v>
      </c>
      <c r="AD50" s="298">
        <v>48</v>
      </c>
    </row>
    <row r="51" spans="1:30" ht="99.95" customHeight="1">
      <c r="A51" s="288" t="s">
        <v>311</v>
      </c>
      <c r="B51" s="289" t="s">
        <v>103</v>
      </c>
      <c r="C51" s="306" t="s">
        <v>104</v>
      </c>
      <c r="D51" s="299" t="s">
        <v>105</v>
      </c>
      <c r="E51" s="292">
        <v>43921</v>
      </c>
      <c r="F51" s="9"/>
      <c r="G51" s="9"/>
      <c r="H51" s="10" t="s">
        <v>353</v>
      </c>
      <c r="I51" s="270" t="s">
        <v>517</v>
      </c>
      <c r="J51" s="304"/>
      <c r="K51" s="304"/>
      <c r="L51" s="301"/>
      <c r="M51" s="302" t="s">
        <v>352</v>
      </c>
      <c r="N51" s="303"/>
      <c r="O51" s="304"/>
      <c r="P51" s="304"/>
      <c r="Q51" s="301"/>
      <c r="R51" s="302" t="s">
        <v>352</v>
      </c>
      <c r="S51" s="303"/>
      <c r="T51" s="304"/>
      <c r="U51" s="301"/>
      <c r="V51" s="294" t="s">
        <v>339</v>
      </c>
      <c r="W51" s="303"/>
      <c r="X51" s="305" t="s">
        <v>283</v>
      </c>
      <c r="Y51" s="288" t="s">
        <v>275</v>
      </c>
      <c r="Z51" s="288" t="s">
        <v>312</v>
      </c>
      <c r="AA51" s="288" t="s">
        <v>281</v>
      </c>
      <c r="AB51" s="288" t="s">
        <v>270</v>
      </c>
      <c r="AC51" s="288" t="s">
        <v>373</v>
      </c>
      <c r="AD51" s="298">
        <v>49</v>
      </c>
    </row>
    <row r="52" spans="1:30" ht="99.95" customHeight="1">
      <c r="A52" s="288" t="s">
        <v>313</v>
      </c>
      <c r="B52" s="289" t="s">
        <v>106</v>
      </c>
      <c r="C52" s="306" t="s">
        <v>107</v>
      </c>
      <c r="D52" s="291" t="s">
        <v>108</v>
      </c>
      <c r="E52" s="308"/>
      <c r="F52" s="11" t="s">
        <v>577</v>
      </c>
      <c r="G52" s="11"/>
      <c r="H52" s="12" t="s">
        <v>349</v>
      </c>
      <c r="I52" s="271"/>
      <c r="J52" s="312"/>
      <c r="K52" s="312"/>
      <c r="L52" s="309"/>
      <c r="M52" s="310" t="s">
        <v>352</v>
      </c>
      <c r="N52" s="311"/>
      <c r="O52" s="312"/>
      <c r="P52" s="312"/>
      <c r="Q52" s="309"/>
      <c r="R52" s="310" t="s">
        <v>352</v>
      </c>
      <c r="S52" s="311"/>
      <c r="T52" s="312"/>
      <c r="U52" s="309"/>
      <c r="V52" s="294" t="s">
        <v>339</v>
      </c>
      <c r="W52" s="311"/>
      <c r="X52" s="313" t="s">
        <v>287</v>
      </c>
      <c r="Y52" s="288" t="s">
        <v>275</v>
      </c>
      <c r="Z52" s="288" t="s">
        <v>271</v>
      </c>
      <c r="AA52" s="288" t="s">
        <v>281</v>
      </c>
      <c r="AB52" s="288" t="s">
        <v>271</v>
      </c>
      <c r="AC52" s="288" t="s">
        <v>369</v>
      </c>
      <c r="AD52" s="298">
        <v>50</v>
      </c>
    </row>
    <row r="53" spans="1:30" ht="99.95" customHeight="1">
      <c r="A53" s="288" t="s">
        <v>313</v>
      </c>
      <c r="B53" s="289" t="s">
        <v>109</v>
      </c>
      <c r="C53" s="306" t="s">
        <v>107</v>
      </c>
      <c r="D53" s="291" t="s">
        <v>110</v>
      </c>
      <c r="E53" s="300">
        <v>43830</v>
      </c>
      <c r="F53" s="7" t="s">
        <v>578</v>
      </c>
      <c r="G53" s="7"/>
      <c r="H53" s="8" t="s">
        <v>349</v>
      </c>
      <c r="I53" s="269"/>
      <c r="J53" s="296"/>
      <c r="K53" s="296"/>
      <c r="L53" s="293"/>
      <c r="M53" s="294" t="s">
        <v>352</v>
      </c>
      <c r="N53" s="295"/>
      <c r="O53" s="296"/>
      <c r="P53" s="296"/>
      <c r="Q53" s="293"/>
      <c r="R53" s="294" t="s">
        <v>352</v>
      </c>
      <c r="S53" s="295"/>
      <c r="T53" s="296"/>
      <c r="U53" s="293"/>
      <c r="V53" s="294" t="s">
        <v>339</v>
      </c>
      <c r="W53" s="295"/>
      <c r="X53" s="297" t="s">
        <v>286</v>
      </c>
      <c r="Y53" s="288" t="s">
        <v>275</v>
      </c>
      <c r="Z53" s="288" t="s">
        <v>271</v>
      </c>
      <c r="AA53" s="288" t="s">
        <v>281</v>
      </c>
      <c r="AB53" s="288" t="s">
        <v>271</v>
      </c>
      <c r="AC53" s="288" t="s">
        <v>369</v>
      </c>
      <c r="AD53" s="298">
        <v>51</v>
      </c>
    </row>
    <row r="54" spans="1:30" ht="99.95" customHeight="1">
      <c r="A54" s="288" t="s">
        <v>313</v>
      </c>
      <c r="B54" s="289" t="s">
        <v>111</v>
      </c>
      <c r="C54" s="290" t="s">
        <v>112</v>
      </c>
      <c r="D54" s="291" t="s">
        <v>113</v>
      </c>
      <c r="E54" s="300">
        <v>43830</v>
      </c>
      <c r="F54" s="7" t="s">
        <v>578</v>
      </c>
      <c r="G54" s="7"/>
      <c r="H54" s="8" t="s">
        <v>349</v>
      </c>
      <c r="I54" s="269"/>
      <c r="J54" s="296"/>
      <c r="K54" s="296"/>
      <c r="L54" s="293"/>
      <c r="M54" s="294" t="s">
        <v>352</v>
      </c>
      <c r="N54" s="295"/>
      <c r="O54" s="296"/>
      <c r="P54" s="296"/>
      <c r="Q54" s="293"/>
      <c r="R54" s="294" t="s">
        <v>352</v>
      </c>
      <c r="S54" s="295"/>
      <c r="T54" s="296"/>
      <c r="U54" s="293"/>
      <c r="V54" s="294" t="s">
        <v>339</v>
      </c>
      <c r="W54" s="295"/>
      <c r="X54" s="297" t="s">
        <v>286</v>
      </c>
      <c r="Y54" s="288" t="s">
        <v>275</v>
      </c>
      <c r="Z54" s="288" t="s">
        <v>271</v>
      </c>
      <c r="AA54" s="288" t="s">
        <v>281</v>
      </c>
      <c r="AB54" s="288" t="s">
        <v>271</v>
      </c>
      <c r="AC54" s="288" t="s">
        <v>369</v>
      </c>
      <c r="AD54" s="298">
        <v>52</v>
      </c>
    </row>
    <row r="55" spans="1:30" ht="99.95" customHeight="1">
      <c r="A55" s="288" t="s">
        <v>313</v>
      </c>
      <c r="B55" s="289" t="s">
        <v>114</v>
      </c>
      <c r="C55" s="306" t="s">
        <v>115</v>
      </c>
      <c r="D55" s="299" t="s">
        <v>116</v>
      </c>
      <c r="E55" s="292">
        <v>43921</v>
      </c>
      <c r="F55" s="9" t="s">
        <v>579</v>
      </c>
      <c r="G55" s="9"/>
      <c r="H55" s="10" t="s">
        <v>349</v>
      </c>
      <c r="I55" s="270"/>
      <c r="J55" s="304"/>
      <c r="K55" s="304"/>
      <c r="L55" s="301"/>
      <c r="M55" s="302" t="s">
        <v>352</v>
      </c>
      <c r="N55" s="303"/>
      <c r="O55" s="304"/>
      <c r="P55" s="304"/>
      <c r="Q55" s="301"/>
      <c r="R55" s="302" t="s">
        <v>352</v>
      </c>
      <c r="S55" s="303"/>
      <c r="T55" s="304"/>
      <c r="U55" s="301"/>
      <c r="V55" s="294" t="s">
        <v>339</v>
      </c>
      <c r="W55" s="303"/>
      <c r="X55" s="305" t="s">
        <v>283</v>
      </c>
      <c r="Y55" s="288" t="s">
        <v>275</v>
      </c>
      <c r="Z55" s="288" t="s">
        <v>271</v>
      </c>
      <c r="AA55" s="288" t="s">
        <v>281</v>
      </c>
      <c r="AB55" s="288" t="s">
        <v>271</v>
      </c>
      <c r="AC55" s="288" t="s">
        <v>369</v>
      </c>
      <c r="AD55" s="298">
        <v>53</v>
      </c>
    </row>
    <row r="56" spans="1:30" ht="99.95" customHeight="1">
      <c r="A56" s="288" t="s">
        <v>313</v>
      </c>
      <c r="B56" s="289" t="s">
        <v>117</v>
      </c>
      <c r="C56" s="306" t="s">
        <v>115</v>
      </c>
      <c r="D56" s="299" t="s">
        <v>118</v>
      </c>
      <c r="E56" s="300">
        <v>43830</v>
      </c>
      <c r="F56" s="9" t="s">
        <v>580</v>
      </c>
      <c r="G56" s="9"/>
      <c r="H56" s="10" t="s">
        <v>349</v>
      </c>
      <c r="I56" s="270"/>
      <c r="J56" s="304"/>
      <c r="K56" s="304"/>
      <c r="L56" s="301"/>
      <c r="M56" s="302" t="s">
        <v>352</v>
      </c>
      <c r="N56" s="303"/>
      <c r="O56" s="304"/>
      <c r="P56" s="304"/>
      <c r="Q56" s="301"/>
      <c r="R56" s="302" t="s">
        <v>352</v>
      </c>
      <c r="S56" s="303"/>
      <c r="T56" s="304"/>
      <c r="U56" s="301"/>
      <c r="V56" s="294" t="s">
        <v>339</v>
      </c>
      <c r="W56" s="303"/>
      <c r="X56" s="297" t="s">
        <v>286</v>
      </c>
      <c r="Y56" s="288" t="s">
        <v>275</v>
      </c>
      <c r="Z56" s="288" t="s">
        <v>271</v>
      </c>
      <c r="AA56" s="288" t="s">
        <v>281</v>
      </c>
      <c r="AB56" s="288" t="s">
        <v>271</v>
      </c>
      <c r="AC56" s="288" t="s">
        <v>369</v>
      </c>
      <c r="AD56" s="298">
        <v>54</v>
      </c>
    </row>
    <row r="57" spans="1:30" ht="99.95" customHeight="1">
      <c r="A57" s="288" t="s">
        <v>329</v>
      </c>
      <c r="B57" s="289" t="s">
        <v>119</v>
      </c>
      <c r="C57" s="290" t="s">
        <v>120</v>
      </c>
      <c r="D57" s="299" t="s">
        <v>121</v>
      </c>
      <c r="E57" s="300">
        <v>43738</v>
      </c>
      <c r="F57" s="9" t="s">
        <v>559</v>
      </c>
      <c r="G57" s="9"/>
      <c r="H57" s="10" t="s">
        <v>340</v>
      </c>
      <c r="I57" s="270" t="s">
        <v>560</v>
      </c>
      <c r="J57" s="304"/>
      <c r="K57" s="304"/>
      <c r="L57" s="301"/>
      <c r="M57" s="302" t="s">
        <v>352</v>
      </c>
      <c r="N57" s="303"/>
      <c r="O57" s="304"/>
      <c r="P57" s="304"/>
      <c r="Q57" s="301"/>
      <c r="R57" s="302" t="s">
        <v>352</v>
      </c>
      <c r="S57" s="303"/>
      <c r="T57" s="304"/>
      <c r="U57" s="301"/>
      <c r="V57" s="294" t="s">
        <v>339</v>
      </c>
      <c r="W57" s="303"/>
      <c r="X57" s="305" t="s">
        <v>285</v>
      </c>
      <c r="Y57" s="288" t="s">
        <v>277</v>
      </c>
      <c r="Z57" s="288" t="s">
        <v>314</v>
      </c>
      <c r="AA57" s="288" t="s">
        <v>281</v>
      </c>
      <c r="AB57" s="288" t="s">
        <v>272</v>
      </c>
      <c r="AC57" s="288" t="s">
        <v>372</v>
      </c>
      <c r="AD57" s="298">
        <v>55</v>
      </c>
    </row>
    <row r="58" spans="1:30" ht="99.95" customHeight="1">
      <c r="A58" s="288" t="s">
        <v>329</v>
      </c>
      <c r="B58" s="289" t="s">
        <v>122</v>
      </c>
      <c r="C58" s="290" t="s">
        <v>123</v>
      </c>
      <c r="D58" s="299" t="s">
        <v>124</v>
      </c>
      <c r="E58" s="300">
        <v>43738</v>
      </c>
      <c r="F58" s="9" t="s">
        <v>481</v>
      </c>
      <c r="G58" s="9"/>
      <c r="H58" s="10" t="s">
        <v>349</v>
      </c>
      <c r="I58" s="270" t="s">
        <v>482</v>
      </c>
      <c r="J58" s="304"/>
      <c r="K58" s="304"/>
      <c r="L58" s="301"/>
      <c r="M58" s="302" t="s">
        <v>352</v>
      </c>
      <c r="N58" s="303"/>
      <c r="O58" s="304"/>
      <c r="P58" s="304"/>
      <c r="Q58" s="301"/>
      <c r="R58" s="302" t="s">
        <v>352</v>
      </c>
      <c r="S58" s="303"/>
      <c r="T58" s="304"/>
      <c r="U58" s="301"/>
      <c r="V58" s="294" t="s">
        <v>339</v>
      </c>
      <c r="W58" s="303"/>
      <c r="X58" s="305" t="s">
        <v>285</v>
      </c>
      <c r="Y58" s="288" t="s">
        <v>277</v>
      </c>
      <c r="Z58" s="288" t="s">
        <v>314</v>
      </c>
      <c r="AA58" s="288" t="s">
        <v>281</v>
      </c>
      <c r="AB58" s="288" t="s">
        <v>272</v>
      </c>
      <c r="AC58" s="288" t="s">
        <v>372</v>
      </c>
      <c r="AD58" s="298">
        <v>56</v>
      </c>
    </row>
    <row r="59" spans="1:30" ht="99.95" customHeight="1">
      <c r="A59" s="288" t="s">
        <v>329</v>
      </c>
      <c r="B59" s="289" t="s">
        <v>125</v>
      </c>
      <c r="C59" s="290" t="s">
        <v>123</v>
      </c>
      <c r="D59" s="299" t="s">
        <v>126</v>
      </c>
      <c r="E59" s="292">
        <v>43921</v>
      </c>
      <c r="F59" s="9" t="s">
        <v>561</v>
      </c>
      <c r="G59" s="9"/>
      <c r="H59" s="10" t="s">
        <v>349</v>
      </c>
      <c r="I59" s="270" t="s">
        <v>562</v>
      </c>
      <c r="J59" s="304"/>
      <c r="K59" s="304"/>
      <c r="L59" s="301"/>
      <c r="M59" s="302" t="s">
        <v>352</v>
      </c>
      <c r="N59" s="303"/>
      <c r="O59" s="304"/>
      <c r="P59" s="304"/>
      <c r="Q59" s="301"/>
      <c r="R59" s="302" t="s">
        <v>352</v>
      </c>
      <c r="S59" s="303"/>
      <c r="T59" s="304"/>
      <c r="U59" s="301"/>
      <c r="V59" s="294" t="s">
        <v>339</v>
      </c>
      <c r="W59" s="303"/>
      <c r="X59" s="305" t="s">
        <v>283</v>
      </c>
      <c r="Y59" s="288" t="s">
        <v>277</v>
      </c>
      <c r="Z59" s="288" t="s">
        <v>314</v>
      </c>
      <c r="AA59" s="288" t="s">
        <v>281</v>
      </c>
      <c r="AB59" s="288" t="s">
        <v>272</v>
      </c>
      <c r="AC59" s="288" t="s">
        <v>372</v>
      </c>
      <c r="AD59" s="298">
        <v>57</v>
      </c>
    </row>
    <row r="60" spans="1:30" ht="99.95" customHeight="1">
      <c r="A60" s="288" t="s">
        <v>316</v>
      </c>
      <c r="B60" s="289" t="s">
        <v>127</v>
      </c>
      <c r="C60" s="306" t="s">
        <v>128</v>
      </c>
      <c r="D60" s="299" t="s">
        <v>129</v>
      </c>
      <c r="E60" s="292">
        <v>43799</v>
      </c>
      <c r="F60" s="9" t="s">
        <v>540</v>
      </c>
      <c r="G60" s="9"/>
      <c r="H60" s="10" t="s">
        <v>349</v>
      </c>
      <c r="I60" s="270" t="s">
        <v>545</v>
      </c>
      <c r="J60" s="304"/>
      <c r="K60" s="304"/>
      <c r="L60" s="301"/>
      <c r="M60" s="302" t="s">
        <v>352</v>
      </c>
      <c r="N60" s="303"/>
      <c r="O60" s="304"/>
      <c r="P60" s="304"/>
      <c r="Q60" s="301"/>
      <c r="R60" s="302" t="s">
        <v>352</v>
      </c>
      <c r="S60" s="303"/>
      <c r="T60" s="304"/>
      <c r="U60" s="301"/>
      <c r="V60" s="294" t="s">
        <v>339</v>
      </c>
      <c r="W60" s="303"/>
      <c r="X60" s="297" t="s">
        <v>286</v>
      </c>
      <c r="Y60" s="288" t="s">
        <v>277</v>
      </c>
      <c r="Z60" s="288" t="s">
        <v>315</v>
      </c>
      <c r="AA60" s="288" t="s">
        <v>281</v>
      </c>
      <c r="AB60" s="288" t="s">
        <v>272</v>
      </c>
      <c r="AC60" s="288" t="s">
        <v>372</v>
      </c>
      <c r="AD60" s="298">
        <v>58</v>
      </c>
    </row>
    <row r="61" spans="1:30" ht="99.95" customHeight="1">
      <c r="A61" s="288" t="s">
        <v>316</v>
      </c>
      <c r="B61" s="289" t="s">
        <v>130</v>
      </c>
      <c r="C61" s="306" t="s">
        <v>131</v>
      </c>
      <c r="D61" s="299" t="s">
        <v>132</v>
      </c>
      <c r="E61" s="300">
        <v>43830</v>
      </c>
      <c r="F61" s="9" t="s">
        <v>541</v>
      </c>
      <c r="G61" s="9"/>
      <c r="H61" s="10" t="s">
        <v>349</v>
      </c>
      <c r="I61" s="270"/>
      <c r="J61" s="304"/>
      <c r="K61" s="304"/>
      <c r="L61" s="301"/>
      <c r="M61" s="302" t="s">
        <v>352</v>
      </c>
      <c r="N61" s="303"/>
      <c r="O61" s="304"/>
      <c r="P61" s="304"/>
      <c r="Q61" s="301"/>
      <c r="R61" s="302" t="s">
        <v>352</v>
      </c>
      <c r="S61" s="303"/>
      <c r="T61" s="304"/>
      <c r="U61" s="301"/>
      <c r="V61" s="294" t="s">
        <v>339</v>
      </c>
      <c r="W61" s="303"/>
      <c r="X61" s="297" t="s">
        <v>286</v>
      </c>
      <c r="Y61" s="288" t="s">
        <v>277</v>
      </c>
      <c r="Z61" s="288" t="s">
        <v>315</v>
      </c>
      <c r="AA61" s="288" t="s">
        <v>281</v>
      </c>
      <c r="AB61" s="288" t="s">
        <v>272</v>
      </c>
      <c r="AC61" s="288" t="s">
        <v>372</v>
      </c>
      <c r="AD61" s="298">
        <v>59</v>
      </c>
    </row>
    <row r="62" spans="1:30" ht="99.95" customHeight="1">
      <c r="A62" s="288" t="s">
        <v>304</v>
      </c>
      <c r="B62" s="289" t="s">
        <v>133</v>
      </c>
      <c r="C62" s="306" t="s">
        <v>134</v>
      </c>
      <c r="D62" s="291" t="s">
        <v>135</v>
      </c>
      <c r="E62" s="292">
        <v>43769</v>
      </c>
      <c r="F62" s="7" t="s">
        <v>506</v>
      </c>
      <c r="G62" s="7"/>
      <c r="H62" s="8" t="s">
        <v>349</v>
      </c>
      <c r="I62" s="269"/>
      <c r="J62" s="296"/>
      <c r="K62" s="296"/>
      <c r="L62" s="293"/>
      <c r="M62" s="294" t="s">
        <v>352</v>
      </c>
      <c r="N62" s="295"/>
      <c r="O62" s="296"/>
      <c r="P62" s="296"/>
      <c r="Q62" s="293"/>
      <c r="R62" s="294" t="s">
        <v>352</v>
      </c>
      <c r="S62" s="295"/>
      <c r="T62" s="296"/>
      <c r="U62" s="293"/>
      <c r="V62" s="294" t="s">
        <v>339</v>
      </c>
      <c r="W62" s="295"/>
      <c r="X62" s="297" t="s">
        <v>286</v>
      </c>
      <c r="Y62" s="288" t="s">
        <v>277</v>
      </c>
      <c r="Z62" s="288" t="s">
        <v>305</v>
      </c>
      <c r="AA62" s="288" t="s">
        <v>281</v>
      </c>
      <c r="AB62" s="288" t="s">
        <v>272</v>
      </c>
      <c r="AC62" s="288" t="s">
        <v>372</v>
      </c>
      <c r="AD62" s="298">
        <v>60</v>
      </c>
    </row>
    <row r="63" spans="1:30" ht="99.95" customHeight="1">
      <c r="A63" s="288" t="s">
        <v>330</v>
      </c>
      <c r="B63" s="289" t="s">
        <v>136</v>
      </c>
      <c r="C63" s="306" t="s">
        <v>137</v>
      </c>
      <c r="D63" s="299" t="s">
        <v>138</v>
      </c>
      <c r="E63" s="292">
        <v>43769</v>
      </c>
      <c r="F63" s="9" t="s">
        <v>563</v>
      </c>
      <c r="G63" s="9"/>
      <c r="H63" s="10" t="s">
        <v>349</v>
      </c>
      <c r="I63" s="270"/>
      <c r="J63" s="304"/>
      <c r="K63" s="304"/>
      <c r="L63" s="301"/>
      <c r="M63" s="302" t="s">
        <v>352</v>
      </c>
      <c r="N63" s="303"/>
      <c r="O63" s="304"/>
      <c r="P63" s="304"/>
      <c r="Q63" s="301"/>
      <c r="R63" s="302" t="s">
        <v>352</v>
      </c>
      <c r="S63" s="303"/>
      <c r="T63" s="304"/>
      <c r="U63" s="301"/>
      <c r="V63" s="294" t="s">
        <v>339</v>
      </c>
      <c r="W63" s="303"/>
      <c r="X63" s="297" t="s">
        <v>286</v>
      </c>
      <c r="Y63" s="288" t="s">
        <v>277</v>
      </c>
      <c r="Z63" s="288" t="s">
        <v>331</v>
      </c>
      <c r="AA63" s="288" t="s">
        <v>281</v>
      </c>
      <c r="AB63" s="288" t="s">
        <v>272</v>
      </c>
      <c r="AC63" s="288" t="s">
        <v>372</v>
      </c>
      <c r="AD63" s="298">
        <v>61</v>
      </c>
    </row>
    <row r="64" spans="1:30" ht="166.5" customHeight="1">
      <c r="A64" s="288" t="s">
        <v>502</v>
      </c>
      <c r="B64" s="289" t="s">
        <v>139</v>
      </c>
      <c r="C64" s="290" t="s">
        <v>140</v>
      </c>
      <c r="D64" s="299" t="s">
        <v>141</v>
      </c>
      <c r="E64" s="300">
        <v>43646</v>
      </c>
      <c r="F64" s="9" t="s">
        <v>588</v>
      </c>
      <c r="G64" s="9"/>
      <c r="H64" s="10" t="s">
        <v>344</v>
      </c>
      <c r="I64" s="270" t="s">
        <v>503</v>
      </c>
      <c r="J64" s="304"/>
      <c r="K64" s="304"/>
      <c r="L64" s="301"/>
      <c r="M64" s="302" t="s">
        <v>352</v>
      </c>
      <c r="N64" s="303"/>
      <c r="O64" s="304"/>
      <c r="P64" s="304"/>
      <c r="Q64" s="301"/>
      <c r="R64" s="302" t="s">
        <v>352</v>
      </c>
      <c r="S64" s="303"/>
      <c r="T64" s="304"/>
      <c r="U64" s="301"/>
      <c r="V64" s="294" t="s">
        <v>339</v>
      </c>
      <c r="W64" s="303"/>
      <c r="X64" s="297" t="s">
        <v>284</v>
      </c>
      <c r="Y64" s="288" t="s">
        <v>276</v>
      </c>
      <c r="Z64" s="288" t="s">
        <v>294</v>
      </c>
      <c r="AA64" s="288" t="s">
        <v>281</v>
      </c>
      <c r="AB64" s="288" t="s">
        <v>273</v>
      </c>
      <c r="AC64" s="288" t="s">
        <v>369</v>
      </c>
      <c r="AD64" s="298">
        <v>62</v>
      </c>
    </row>
    <row r="65" spans="1:30" ht="99.95" customHeight="1">
      <c r="A65" s="288" t="s">
        <v>318</v>
      </c>
      <c r="B65" s="289" t="s">
        <v>142</v>
      </c>
      <c r="C65" s="290" t="s">
        <v>143</v>
      </c>
      <c r="D65" s="291" t="s">
        <v>564</v>
      </c>
      <c r="E65" s="300">
        <v>43646</v>
      </c>
      <c r="F65" s="342" t="s">
        <v>490</v>
      </c>
      <c r="G65" s="7"/>
      <c r="H65" s="8" t="s">
        <v>340</v>
      </c>
      <c r="I65" s="269" t="s">
        <v>491</v>
      </c>
      <c r="J65" s="296"/>
      <c r="K65" s="296"/>
      <c r="L65" s="293"/>
      <c r="M65" s="294" t="s">
        <v>352</v>
      </c>
      <c r="N65" s="295"/>
      <c r="O65" s="296"/>
      <c r="P65" s="296"/>
      <c r="Q65" s="293"/>
      <c r="R65" s="294" t="s">
        <v>352</v>
      </c>
      <c r="S65" s="295"/>
      <c r="T65" s="296"/>
      <c r="U65" s="293"/>
      <c r="V65" s="294" t="s">
        <v>339</v>
      </c>
      <c r="W65" s="295"/>
      <c r="X65" s="297" t="s">
        <v>284</v>
      </c>
      <c r="Y65" s="288" t="s">
        <v>276</v>
      </c>
      <c r="Z65" s="288" t="s">
        <v>317</v>
      </c>
      <c r="AA65" s="288" t="s">
        <v>281</v>
      </c>
      <c r="AB65" s="288" t="s">
        <v>273</v>
      </c>
      <c r="AC65" s="288" t="s">
        <v>369</v>
      </c>
      <c r="AD65" s="298">
        <v>63</v>
      </c>
    </row>
    <row r="66" spans="1:30" ht="99.95" customHeight="1">
      <c r="A66" s="288" t="s">
        <v>318</v>
      </c>
      <c r="B66" s="289" t="s">
        <v>144</v>
      </c>
      <c r="C66" s="290" t="s">
        <v>145</v>
      </c>
      <c r="D66" s="299" t="s">
        <v>146</v>
      </c>
      <c r="E66" s="300">
        <v>43646</v>
      </c>
      <c r="F66" s="341" t="s">
        <v>565</v>
      </c>
      <c r="G66" s="9"/>
      <c r="H66" s="10" t="s">
        <v>340</v>
      </c>
      <c r="I66" s="269" t="s">
        <v>491</v>
      </c>
      <c r="J66" s="304"/>
      <c r="K66" s="304"/>
      <c r="L66" s="301"/>
      <c r="M66" s="302" t="s">
        <v>352</v>
      </c>
      <c r="N66" s="303"/>
      <c r="O66" s="304"/>
      <c r="P66" s="304"/>
      <c r="Q66" s="301"/>
      <c r="R66" s="302" t="s">
        <v>352</v>
      </c>
      <c r="S66" s="303"/>
      <c r="T66" s="304"/>
      <c r="U66" s="301"/>
      <c r="V66" s="294" t="s">
        <v>339</v>
      </c>
      <c r="W66" s="303"/>
      <c r="X66" s="297" t="s">
        <v>284</v>
      </c>
      <c r="Y66" s="288" t="s">
        <v>276</v>
      </c>
      <c r="Z66" s="288" t="s">
        <v>317</v>
      </c>
      <c r="AA66" s="288" t="s">
        <v>281</v>
      </c>
      <c r="AB66" s="288" t="s">
        <v>273</v>
      </c>
      <c r="AC66" s="288" t="s">
        <v>369</v>
      </c>
      <c r="AD66" s="298">
        <v>64</v>
      </c>
    </row>
    <row r="67" spans="1:30" ht="99.95" customHeight="1">
      <c r="A67" s="288" t="s">
        <v>318</v>
      </c>
      <c r="B67" s="289" t="s">
        <v>147</v>
      </c>
      <c r="C67" s="306" t="s">
        <v>148</v>
      </c>
      <c r="D67" s="299" t="s">
        <v>149</v>
      </c>
      <c r="E67" s="292">
        <v>43769</v>
      </c>
      <c r="F67" s="9" t="s">
        <v>492</v>
      </c>
      <c r="G67" s="9"/>
      <c r="H67" s="10" t="s">
        <v>349</v>
      </c>
      <c r="I67" s="270"/>
      <c r="J67" s="304"/>
      <c r="K67" s="304"/>
      <c r="L67" s="301"/>
      <c r="M67" s="302" t="s">
        <v>352</v>
      </c>
      <c r="N67" s="303"/>
      <c r="O67" s="304"/>
      <c r="P67" s="304"/>
      <c r="Q67" s="301"/>
      <c r="R67" s="302" t="s">
        <v>352</v>
      </c>
      <c r="S67" s="303"/>
      <c r="T67" s="304"/>
      <c r="U67" s="301"/>
      <c r="V67" s="294" t="s">
        <v>339</v>
      </c>
      <c r="W67" s="303"/>
      <c r="X67" s="297" t="s">
        <v>286</v>
      </c>
      <c r="Y67" s="288" t="s">
        <v>276</v>
      </c>
      <c r="Z67" s="288" t="s">
        <v>317</v>
      </c>
      <c r="AA67" s="288" t="s">
        <v>281</v>
      </c>
      <c r="AB67" s="288" t="s">
        <v>273</v>
      </c>
      <c r="AC67" s="288" t="s">
        <v>369</v>
      </c>
      <c r="AD67" s="298">
        <v>65</v>
      </c>
    </row>
    <row r="68" spans="1:30" ht="99.95" customHeight="1">
      <c r="A68" s="288" t="s">
        <v>332</v>
      </c>
      <c r="B68" s="289" t="s">
        <v>154</v>
      </c>
      <c r="C68" s="306" t="s">
        <v>155</v>
      </c>
      <c r="D68" s="299" t="s">
        <v>156</v>
      </c>
      <c r="E68" s="292">
        <v>43921</v>
      </c>
      <c r="F68" s="337">
        <v>10</v>
      </c>
      <c r="G68" s="336">
        <v>25</v>
      </c>
      <c r="H68" s="10" t="s">
        <v>349</v>
      </c>
      <c r="I68" s="270" t="s">
        <v>538</v>
      </c>
      <c r="J68" s="304"/>
      <c r="K68" s="304"/>
      <c r="L68" s="301"/>
      <c r="M68" s="302" t="s">
        <v>352</v>
      </c>
      <c r="N68" s="303"/>
      <c r="O68" s="304"/>
      <c r="P68" s="304"/>
      <c r="Q68" s="301"/>
      <c r="R68" s="302" t="s">
        <v>352</v>
      </c>
      <c r="S68" s="303"/>
      <c r="T68" s="304"/>
      <c r="U68" s="301"/>
      <c r="V68" s="294" t="s">
        <v>339</v>
      </c>
      <c r="W68" s="303"/>
      <c r="X68" s="305" t="s">
        <v>283</v>
      </c>
      <c r="Y68" s="288" t="s">
        <v>277</v>
      </c>
      <c r="Z68" s="288" t="s">
        <v>319</v>
      </c>
      <c r="AA68" s="288" t="s">
        <v>279</v>
      </c>
      <c r="AB68" s="288" t="s">
        <v>268</v>
      </c>
      <c r="AC68" s="288" t="s">
        <v>429</v>
      </c>
      <c r="AD68" s="298">
        <v>66</v>
      </c>
    </row>
    <row r="69" spans="1:30" ht="99.95" customHeight="1">
      <c r="A69" s="288" t="s">
        <v>332</v>
      </c>
      <c r="B69" s="289" t="s">
        <v>157</v>
      </c>
      <c r="C69" s="306" t="s">
        <v>155</v>
      </c>
      <c r="D69" s="299" t="s">
        <v>158</v>
      </c>
      <c r="E69" s="292">
        <v>43921</v>
      </c>
      <c r="F69" s="9" t="s">
        <v>539</v>
      </c>
      <c r="G69" s="9"/>
      <c r="H69" s="10" t="s">
        <v>353</v>
      </c>
      <c r="I69" s="270"/>
      <c r="J69" s="304"/>
      <c r="K69" s="304"/>
      <c r="L69" s="301"/>
      <c r="M69" s="302" t="s">
        <v>352</v>
      </c>
      <c r="N69" s="303"/>
      <c r="O69" s="304"/>
      <c r="P69" s="304"/>
      <c r="Q69" s="301"/>
      <c r="R69" s="302" t="s">
        <v>352</v>
      </c>
      <c r="S69" s="303"/>
      <c r="T69" s="304"/>
      <c r="U69" s="301"/>
      <c r="V69" s="294" t="s">
        <v>339</v>
      </c>
      <c r="W69" s="303"/>
      <c r="X69" s="305" t="s">
        <v>283</v>
      </c>
      <c r="Y69" s="288" t="s">
        <v>277</v>
      </c>
      <c r="Z69" s="288" t="s">
        <v>319</v>
      </c>
      <c r="AA69" s="288" t="s">
        <v>279</v>
      </c>
      <c r="AB69" s="288" t="s">
        <v>268</v>
      </c>
      <c r="AC69" s="288" t="s">
        <v>429</v>
      </c>
      <c r="AD69" s="298">
        <v>67</v>
      </c>
    </row>
    <row r="70" spans="1:30" ht="99.95" customHeight="1">
      <c r="A70" s="288" t="s">
        <v>313</v>
      </c>
      <c r="B70" s="289" t="s">
        <v>159</v>
      </c>
      <c r="C70" s="290" t="s">
        <v>160</v>
      </c>
      <c r="D70" s="291" t="s">
        <v>161</v>
      </c>
      <c r="E70" s="308"/>
      <c r="F70" s="11" t="s">
        <v>573</v>
      </c>
      <c r="G70" s="11"/>
      <c r="H70" s="12" t="s">
        <v>349</v>
      </c>
      <c r="I70" s="271"/>
      <c r="J70" s="312"/>
      <c r="K70" s="312"/>
      <c r="L70" s="309"/>
      <c r="M70" s="310" t="s">
        <v>352</v>
      </c>
      <c r="N70" s="311"/>
      <c r="O70" s="312"/>
      <c r="P70" s="312"/>
      <c r="Q70" s="309"/>
      <c r="R70" s="310" t="s">
        <v>352</v>
      </c>
      <c r="S70" s="311"/>
      <c r="T70" s="312"/>
      <c r="U70" s="309"/>
      <c r="V70" s="294" t="s">
        <v>339</v>
      </c>
      <c r="W70" s="311"/>
      <c r="X70" s="313" t="s">
        <v>287</v>
      </c>
      <c r="Y70" s="288" t="s">
        <v>275</v>
      </c>
      <c r="Z70" s="288" t="s">
        <v>271</v>
      </c>
      <c r="AA70" s="288" t="s">
        <v>279</v>
      </c>
      <c r="AB70" s="288" t="s">
        <v>271</v>
      </c>
      <c r="AC70" s="288" t="s">
        <v>369</v>
      </c>
      <c r="AD70" s="298">
        <v>68</v>
      </c>
    </row>
    <row r="71" spans="1:30" ht="99.95" customHeight="1">
      <c r="A71" s="288" t="s">
        <v>313</v>
      </c>
      <c r="B71" s="289" t="s">
        <v>162</v>
      </c>
      <c r="C71" s="290" t="s">
        <v>163</v>
      </c>
      <c r="D71" s="291" t="s">
        <v>161</v>
      </c>
      <c r="E71" s="308"/>
      <c r="F71" s="11" t="s">
        <v>574</v>
      </c>
      <c r="G71" s="11"/>
      <c r="H71" s="12" t="s">
        <v>349</v>
      </c>
      <c r="I71" s="271"/>
      <c r="J71" s="312"/>
      <c r="K71" s="312"/>
      <c r="L71" s="309"/>
      <c r="M71" s="310" t="s">
        <v>352</v>
      </c>
      <c r="N71" s="311"/>
      <c r="O71" s="312"/>
      <c r="P71" s="312"/>
      <c r="Q71" s="309"/>
      <c r="R71" s="310" t="s">
        <v>352</v>
      </c>
      <c r="S71" s="311"/>
      <c r="T71" s="312"/>
      <c r="U71" s="309"/>
      <c r="V71" s="294" t="s">
        <v>339</v>
      </c>
      <c r="W71" s="311"/>
      <c r="X71" s="313" t="s">
        <v>287</v>
      </c>
      <c r="Y71" s="288" t="s">
        <v>275</v>
      </c>
      <c r="Z71" s="288" t="s">
        <v>271</v>
      </c>
      <c r="AA71" s="288" t="s">
        <v>279</v>
      </c>
      <c r="AB71" s="288" t="s">
        <v>271</v>
      </c>
      <c r="AC71" s="288" t="s">
        <v>369</v>
      </c>
      <c r="AD71" s="298">
        <v>69</v>
      </c>
    </row>
    <row r="72" spans="1:30" ht="99.95" customHeight="1">
      <c r="A72" s="288" t="s">
        <v>313</v>
      </c>
      <c r="B72" s="289" t="s">
        <v>164</v>
      </c>
      <c r="C72" s="290" t="s">
        <v>165</v>
      </c>
      <c r="D72" s="291" t="s">
        <v>161</v>
      </c>
      <c r="E72" s="308"/>
      <c r="F72" s="11" t="s">
        <v>575</v>
      </c>
      <c r="G72" s="11"/>
      <c r="H72" s="12" t="s">
        <v>349</v>
      </c>
      <c r="I72" s="271"/>
      <c r="J72" s="312"/>
      <c r="K72" s="312"/>
      <c r="L72" s="309"/>
      <c r="M72" s="310" t="s">
        <v>352</v>
      </c>
      <c r="N72" s="311"/>
      <c r="O72" s="312"/>
      <c r="P72" s="312"/>
      <c r="Q72" s="309"/>
      <c r="R72" s="310" t="s">
        <v>352</v>
      </c>
      <c r="S72" s="311"/>
      <c r="T72" s="312"/>
      <c r="U72" s="309"/>
      <c r="V72" s="294" t="s">
        <v>339</v>
      </c>
      <c r="W72" s="311"/>
      <c r="X72" s="313" t="s">
        <v>287</v>
      </c>
      <c r="Y72" s="288" t="s">
        <v>275</v>
      </c>
      <c r="Z72" s="288" t="s">
        <v>271</v>
      </c>
      <c r="AA72" s="288" t="s">
        <v>279</v>
      </c>
      <c r="AB72" s="288" t="s">
        <v>271</v>
      </c>
      <c r="AC72" s="288" t="s">
        <v>369</v>
      </c>
      <c r="AD72" s="298">
        <v>70</v>
      </c>
    </row>
    <row r="73" spans="1:30" ht="99.95" customHeight="1">
      <c r="A73" s="288" t="s">
        <v>313</v>
      </c>
      <c r="B73" s="289" t="s">
        <v>166</v>
      </c>
      <c r="C73" s="306" t="s">
        <v>167</v>
      </c>
      <c r="D73" s="299" t="s">
        <v>168</v>
      </c>
      <c r="E73" s="300">
        <v>43830</v>
      </c>
      <c r="F73" s="9" t="s">
        <v>581</v>
      </c>
      <c r="G73" s="9"/>
      <c r="H73" s="10" t="s">
        <v>349</v>
      </c>
      <c r="I73" s="270"/>
      <c r="J73" s="304"/>
      <c r="K73" s="304"/>
      <c r="L73" s="301"/>
      <c r="M73" s="302" t="s">
        <v>352</v>
      </c>
      <c r="N73" s="303"/>
      <c r="O73" s="304"/>
      <c r="P73" s="304"/>
      <c r="Q73" s="301"/>
      <c r="R73" s="302" t="s">
        <v>352</v>
      </c>
      <c r="S73" s="303"/>
      <c r="T73" s="304"/>
      <c r="U73" s="301"/>
      <c r="V73" s="294" t="s">
        <v>339</v>
      </c>
      <c r="W73" s="303"/>
      <c r="X73" s="297" t="s">
        <v>284</v>
      </c>
      <c r="Y73" s="288" t="s">
        <v>275</v>
      </c>
      <c r="Z73" s="288" t="s">
        <v>271</v>
      </c>
      <c r="AA73" s="288" t="s">
        <v>279</v>
      </c>
      <c r="AB73" s="288" t="s">
        <v>271</v>
      </c>
      <c r="AC73" s="288" t="s">
        <v>369</v>
      </c>
      <c r="AD73" s="298">
        <v>71</v>
      </c>
    </row>
    <row r="74" spans="1:30" ht="99.95" customHeight="1">
      <c r="A74" s="288" t="s">
        <v>313</v>
      </c>
      <c r="B74" s="289" t="s">
        <v>169</v>
      </c>
      <c r="C74" s="306" t="s">
        <v>167</v>
      </c>
      <c r="D74" s="291" t="s">
        <v>170</v>
      </c>
      <c r="E74" s="300">
        <v>43830</v>
      </c>
      <c r="F74" s="7" t="s">
        <v>580</v>
      </c>
      <c r="G74" s="7"/>
      <c r="H74" s="8" t="s">
        <v>349</v>
      </c>
      <c r="I74" s="269"/>
      <c r="J74" s="296"/>
      <c r="K74" s="296"/>
      <c r="L74" s="293"/>
      <c r="M74" s="294" t="s">
        <v>352</v>
      </c>
      <c r="N74" s="295"/>
      <c r="O74" s="296"/>
      <c r="P74" s="296"/>
      <c r="Q74" s="293"/>
      <c r="R74" s="294" t="s">
        <v>352</v>
      </c>
      <c r="S74" s="295"/>
      <c r="T74" s="296"/>
      <c r="U74" s="293"/>
      <c r="V74" s="294" t="s">
        <v>339</v>
      </c>
      <c r="W74" s="295"/>
      <c r="X74" s="297" t="s">
        <v>286</v>
      </c>
      <c r="Y74" s="288" t="s">
        <v>275</v>
      </c>
      <c r="Z74" s="288" t="s">
        <v>271</v>
      </c>
      <c r="AA74" s="288" t="s">
        <v>279</v>
      </c>
      <c r="AB74" s="288" t="s">
        <v>271</v>
      </c>
      <c r="AC74" s="288" t="s">
        <v>369</v>
      </c>
      <c r="AD74" s="298">
        <v>72</v>
      </c>
    </row>
    <row r="75" spans="1:30" ht="99.95" customHeight="1">
      <c r="A75" s="288" t="s">
        <v>313</v>
      </c>
      <c r="B75" s="289" t="s">
        <v>171</v>
      </c>
      <c r="C75" s="306" t="s">
        <v>172</v>
      </c>
      <c r="D75" s="299" t="s">
        <v>173</v>
      </c>
      <c r="E75" s="292">
        <v>43769</v>
      </c>
      <c r="F75" s="9" t="s">
        <v>582</v>
      </c>
      <c r="G75" s="9"/>
      <c r="H75" s="10" t="s">
        <v>349</v>
      </c>
      <c r="I75" s="270"/>
      <c r="J75" s="304"/>
      <c r="K75" s="304"/>
      <c r="L75" s="301"/>
      <c r="M75" s="302" t="s">
        <v>352</v>
      </c>
      <c r="N75" s="303"/>
      <c r="O75" s="304"/>
      <c r="P75" s="304"/>
      <c r="Q75" s="301"/>
      <c r="R75" s="302" t="s">
        <v>352</v>
      </c>
      <c r="S75" s="303"/>
      <c r="T75" s="304"/>
      <c r="U75" s="301"/>
      <c r="V75" s="294" t="s">
        <v>339</v>
      </c>
      <c r="W75" s="303"/>
      <c r="X75" s="297" t="s">
        <v>286</v>
      </c>
      <c r="Y75" s="288" t="s">
        <v>275</v>
      </c>
      <c r="Z75" s="288" t="s">
        <v>271</v>
      </c>
      <c r="AA75" s="288" t="s">
        <v>279</v>
      </c>
      <c r="AB75" s="288" t="s">
        <v>271</v>
      </c>
      <c r="AC75" s="288" t="s">
        <v>369</v>
      </c>
      <c r="AD75" s="298">
        <v>73</v>
      </c>
    </row>
    <row r="76" spans="1:30" ht="99.95" customHeight="1">
      <c r="A76" s="288" t="s">
        <v>313</v>
      </c>
      <c r="B76" s="289" t="s">
        <v>174</v>
      </c>
      <c r="C76" s="306" t="s">
        <v>172</v>
      </c>
      <c r="D76" s="299" t="s">
        <v>175</v>
      </c>
      <c r="E76" s="292">
        <v>43769</v>
      </c>
      <c r="F76" s="9" t="s">
        <v>582</v>
      </c>
      <c r="G76" s="9"/>
      <c r="H76" s="10" t="s">
        <v>349</v>
      </c>
      <c r="I76" s="270"/>
      <c r="J76" s="304"/>
      <c r="K76" s="304"/>
      <c r="L76" s="301"/>
      <c r="M76" s="302" t="s">
        <v>352</v>
      </c>
      <c r="N76" s="303"/>
      <c r="O76" s="304"/>
      <c r="P76" s="304"/>
      <c r="Q76" s="301"/>
      <c r="R76" s="302" t="s">
        <v>352</v>
      </c>
      <c r="S76" s="303"/>
      <c r="T76" s="304"/>
      <c r="U76" s="301"/>
      <c r="V76" s="294" t="s">
        <v>339</v>
      </c>
      <c r="W76" s="303"/>
      <c r="X76" s="297" t="s">
        <v>286</v>
      </c>
      <c r="Y76" s="288" t="s">
        <v>275</v>
      </c>
      <c r="Z76" s="288" t="s">
        <v>271</v>
      </c>
      <c r="AA76" s="288" t="s">
        <v>279</v>
      </c>
      <c r="AB76" s="288" t="s">
        <v>271</v>
      </c>
      <c r="AC76" s="288" t="s">
        <v>369</v>
      </c>
      <c r="AD76" s="298">
        <v>74</v>
      </c>
    </row>
    <row r="77" spans="1:30" ht="99.95" customHeight="1">
      <c r="A77" s="288" t="s">
        <v>313</v>
      </c>
      <c r="B77" s="289" t="s">
        <v>176</v>
      </c>
      <c r="C77" s="306" t="s">
        <v>172</v>
      </c>
      <c r="D77" s="299" t="s">
        <v>177</v>
      </c>
      <c r="E77" s="292">
        <v>43921</v>
      </c>
      <c r="F77" s="9" t="s">
        <v>584</v>
      </c>
      <c r="G77" s="9"/>
      <c r="H77" s="10" t="s">
        <v>349</v>
      </c>
      <c r="I77" s="270"/>
      <c r="J77" s="304"/>
      <c r="K77" s="304"/>
      <c r="L77" s="301"/>
      <c r="M77" s="302" t="s">
        <v>352</v>
      </c>
      <c r="N77" s="303"/>
      <c r="O77" s="304"/>
      <c r="P77" s="304"/>
      <c r="Q77" s="301"/>
      <c r="R77" s="302" t="s">
        <v>352</v>
      </c>
      <c r="S77" s="303"/>
      <c r="T77" s="304"/>
      <c r="U77" s="301"/>
      <c r="V77" s="294" t="s">
        <v>339</v>
      </c>
      <c r="W77" s="303"/>
      <c r="X77" s="305" t="s">
        <v>283</v>
      </c>
      <c r="Y77" s="288" t="s">
        <v>275</v>
      </c>
      <c r="Z77" s="288" t="s">
        <v>271</v>
      </c>
      <c r="AA77" s="288" t="s">
        <v>279</v>
      </c>
      <c r="AB77" s="288" t="s">
        <v>271</v>
      </c>
      <c r="AC77" s="288" t="s">
        <v>369</v>
      </c>
      <c r="AD77" s="298">
        <v>75</v>
      </c>
    </row>
    <row r="78" spans="1:30" ht="99.95" customHeight="1">
      <c r="A78" s="288" t="s">
        <v>313</v>
      </c>
      <c r="B78" s="289" t="s">
        <v>178</v>
      </c>
      <c r="C78" s="306" t="s">
        <v>179</v>
      </c>
      <c r="D78" s="299" t="s">
        <v>180</v>
      </c>
      <c r="E78" s="292">
        <v>43921</v>
      </c>
      <c r="F78" s="9" t="s">
        <v>583</v>
      </c>
      <c r="G78" s="9"/>
      <c r="H78" s="10" t="s">
        <v>349</v>
      </c>
      <c r="I78" s="270"/>
      <c r="J78" s="304"/>
      <c r="K78" s="304"/>
      <c r="L78" s="301"/>
      <c r="M78" s="302" t="s">
        <v>352</v>
      </c>
      <c r="N78" s="303"/>
      <c r="O78" s="304"/>
      <c r="P78" s="304"/>
      <c r="Q78" s="301"/>
      <c r="R78" s="302" t="s">
        <v>352</v>
      </c>
      <c r="S78" s="303"/>
      <c r="T78" s="304"/>
      <c r="U78" s="301"/>
      <c r="V78" s="294" t="s">
        <v>339</v>
      </c>
      <c r="W78" s="303"/>
      <c r="X78" s="305" t="s">
        <v>283</v>
      </c>
      <c r="Y78" s="288" t="s">
        <v>275</v>
      </c>
      <c r="Z78" s="288" t="s">
        <v>271</v>
      </c>
      <c r="AA78" s="288" t="s">
        <v>279</v>
      </c>
      <c r="AB78" s="288" t="s">
        <v>271</v>
      </c>
      <c r="AC78" s="288" t="s">
        <v>369</v>
      </c>
      <c r="AD78" s="298">
        <v>76</v>
      </c>
    </row>
    <row r="79" spans="1:30" ht="99.95" customHeight="1">
      <c r="A79" s="288" t="s">
        <v>318</v>
      </c>
      <c r="B79" s="289" t="s">
        <v>181</v>
      </c>
      <c r="C79" s="290" t="s">
        <v>182</v>
      </c>
      <c r="D79" s="291" t="s">
        <v>183</v>
      </c>
      <c r="E79" s="292">
        <v>43769</v>
      </c>
      <c r="F79" s="7" t="s">
        <v>493</v>
      </c>
      <c r="G79" s="7"/>
      <c r="H79" s="8" t="s">
        <v>349</v>
      </c>
      <c r="I79" s="269"/>
      <c r="J79" s="296"/>
      <c r="K79" s="296"/>
      <c r="L79" s="293"/>
      <c r="M79" s="294" t="s">
        <v>352</v>
      </c>
      <c r="N79" s="295"/>
      <c r="O79" s="296"/>
      <c r="P79" s="296"/>
      <c r="Q79" s="293"/>
      <c r="R79" s="294" t="s">
        <v>352</v>
      </c>
      <c r="S79" s="295"/>
      <c r="T79" s="296"/>
      <c r="U79" s="293"/>
      <c r="V79" s="294" t="s">
        <v>339</v>
      </c>
      <c r="W79" s="295"/>
      <c r="X79" s="297" t="s">
        <v>286</v>
      </c>
      <c r="Y79" s="288" t="s">
        <v>276</v>
      </c>
      <c r="Z79" s="288" t="s">
        <v>317</v>
      </c>
      <c r="AA79" s="288" t="s">
        <v>279</v>
      </c>
      <c r="AB79" s="288" t="s">
        <v>273</v>
      </c>
      <c r="AC79" s="288" t="s">
        <v>369</v>
      </c>
      <c r="AD79" s="298">
        <v>77</v>
      </c>
    </row>
    <row r="80" spans="1:30" ht="99.95" customHeight="1">
      <c r="A80" s="288" t="s">
        <v>277</v>
      </c>
      <c r="B80" s="289" t="s">
        <v>184</v>
      </c>
      <c r="C80" s="290" t="s">
        <v>185</v>
      </c>
      <c r="D80" s="291" t="s">
        <v>186</v>
      </c>
      <c r="E80" s="300">
        <v>43830</v>
      </c>
      <c r="F80" s="7"/>
      <c r="G80" s="7"/>
      <c r="H80" s="8" t="s">
        <v>353</v>
      </c>
      <c r="I80" s="269"/>
      <c r="J80" s="296"/>
      <c r="K80" s="296"/>
      <c r="L80" s="293"/>
      <c r="M80" s="294" t="s">
        <v>352</v>
      </c>
      <c r="N80" s="295"/>
      <c r="O80" s="296"/>
      <c r="P80" s="296"/>
      <c r="Q80" s="293"/>
      <c r="R80" s="294" t="s">
        <v>352</v>
      </c>
      <c r="S80" s="295"/>
      <c r="T80" s="296"/>
      <c r="U80" s="293"/>
      <c r="V80" s="294" t="s">
        <v>339</v>
      </c>
      <c r="W80" s="295"/>
      <c r="X80" s="297" t="s">
        <v>286</v>
      </c>
      <c r="Y80" s="288" t="s">
        <v>277</v>
      </c>
      <c r="Z80" s="288" t="s">
        <v>319</v>
      </c>
      <c r="AA80" s="288" t="s">
        <v>279</v>
      </c>
      <c r="AB80" s="288" t="s">
        <v>273</v>
      </c>
      <c r="AC80" s="288" t="s">
        <v>369</v>
      </c>
      <c r="AD80" s="298">
        <v>78</v>
      </c>
    </row>
    <row r="81" spans="1:30" ht="99.95" customHeight="1">
      <c r="A81" s="288" t="s">
        <v>318</v>
      </c>
      <c r="B81" s="289" t="s">
        <v>187</v>
      </c>
      <c r="C81" s="290" t="s">
        <v>188</v>
      </c>
      <c r="D81" s="299" t="s">
        <v>189</v>
      </c>
      <c r="E81" s="292">
        <v>43921</v>
      </c>
      <c r="F81" s="9"/>
      <c r="G81" s="9"/>
      <c r="H81" s="10" t="s">
        <v>353</v>
      </c>
      <c r="I81" s="270"/>
      <c r="J81" s="304"/>
      <c r="K81" s="304"/>
      <c r="L81" s="301"/>
      <c r="M81" s="302" t="s">
        <v>352</v>
      </c>
      <c r="N81" s="303"/>
      <c r="O81" s="304"/>
      <c r="P81" s="304"/>
      <c r="Q81" s="301"/>
      <c r="R81" s="302" t="s">
        <v>352</v>
      </c>
      <c r="S81" s="303"/>
      <c r="T81" s="304"/>
      <c r="U81" s="301"/>
      <c r="V81" s="294" t="s">
        <v>339</v>
      </c>
      <c r="W81" s="303"/>
      <c r="X81" s="305" t="s">
        <v>283</v>
      </c>
      <c r="Y81" s="288" t="s">
        <v>276</v>
      </c>
      <c r="Z81" s="288" t="s">
        <v>317</v>
      </c>
      <c r="AA81" s="288" t="s">
        <v>279</v>
      </c>
      <c r="AB81" s="288" t="s">
        <v>273</v>
      </c>
      <c r="AC81" s="288" t="s">
        <v>369</v>
      </c>
      <c r="AD81" s="298">
        <v>79</v>
      </c>
    </row>
    <row r="82" spans="1:30" ht="99.95" customHeight="1">
      <c r="A82" s="288" t="s">
        <v>318</v>
      </c>
      <c r="B82" s="289" t="s">
        <v>190</v>
      </c>
      <c r="C82" s="290" t="s">
        <v>191</v>
      </c>
      <c r="D82" s="299" t="s">
        <v>192</v>
      </c>
      <c r="E82" s="292">
        <v>43769</v>
      </c>
      <c r="F82" s="270" t="s">
        <v>590</v>
      </c>
      <c r="G82" s="9"/>
      <c r="H82" s="10" t="s">
        <v>349</v>
      </c>
      <c r="I82" s="270"/>
      <c r="J82" s="304"/>
      <c r="K82" s="304"/>
      <c r="L82" s="301"/>
      <c r="M82" s="302" t="s">
        <v>352</v>
      </c>
      <c r="N82" s="303"/>
      <c r="O82" s="304"/>
      <c r="P82" s="304"/>
      <c r="Q82" s="301"/>
      <c r="R82" s="302" t="s">
        <v>352</v>
      </c>
      <c r="S82" s="303"/>
      <c r="T82" s="304"/>
      <c r="U82" s="301"/>
      <c r="V82" s="294" t="s">
        <v>339</v>
      </c>
      <c r="W82" s="303"/>
      <c r="X82" s="297" t="s">
        <v>286</v>
      </c>
      <c r="Y82" s="288" t="s">
        <v>276</v>
      </c>
      <c r="Z82" s="288" t="s">
        <v>317</v>
      </c>
      <c r="AA82" s="288" t="s">
        <v>279</v>
      </c>
      <c r="AB82" s="288" t="s">
        <v>273</v>
      </c>
      <c r="AC82" s="288" t="s">
        <v>369</v>
      </c>
      <c r="AD82" s="298">
        <v>80</v>
      </c>
    </row>
    <row r="83" spans="1:30" ht="99.95" customHeight="1">
      <c r="A83" s="288" t="s">
        <v>318</v>
      </c>
      <c r="B83" s="289" t="s">
        <v>193</v>
      </c>
      <c r="C83" s="290" t="s">
        <v>194</v>
      </c>
      <c r="D83" s="299" t="s">
        <v>195</v>
      </c>
      <c r="E83" s="292">
        <v>43921</v>
      </c>
      <c r="F83" s="9" t="s">
        <v>494</v>
      </c>
      <c r="G83" s="9" t="s">
        <v>495</v>
      </c>
      <c r="H83" s="10" t="s">
        <v>349</v>
      </c>
      <c r="I83" s="270" t="s">
        <v>496</v>
      </c>
      <c r="J83" s="304"/>
      <c r="K83" s="304"/>
      <c r="L83" s="301"/>
      <c r="M83" s="302" t="s">
        <v>352</v>
      </c>
      <c r="N83" s="303"/>
      <c r="O83" s="304"/>
      <c r="P83" s="304"/>
      <c r="Q83" s="301"/>
      <c r="R83" s="302" t="s">
        <v>352</v>
      </c>
      <c r="S83" s="303"/>
      <c r="T83" s="304"/>
      <c r="U83" s="301"/>
      <c r="V83" s="294" t="s">
        <v>339</v>
      </c>
      <c r="W83" s="303"/>
      <c r="X83" s="305" t="s">
        <v>283</v>
      </c>
      <c r="Y83" s="288" t="s">
        <v>276</v>
      </c>
      <c r="Z83" s="288" t="s">
        <v>317</v>
      </c>
      <c r="AA83" s="288" t="s">
        <v>279</v>
      </c>
      <c r="AB83" s="288" t="s">
        <v>273</v>
      </c>
      <c r="AC83" s="288" t="s">
        <v>369</v>
      </c>
      <c r="AD83" s="298">
        <v>81</v>
      </c>
    </row>
    <row r="84" spans="1:30" ht="99.95" customHeight="1">
      <c r="A84" s="288" t="s">
        <v>318</v>
      </c>
      <c r="B84" s="289" t="s">
        <v>196</v>
      </c>
      <c r="C84" s="290" t="s">
        <v>197</v>
      </c>
      <c r="D84" s="299" t="s">
        <v>198</v>
      </c>
      <c r="E84" s="292">
        <v>43921</v>
      </c>
      <c r="F84" s="9" t="s">
        <v>566</v>
      </c>
      <c r="G84" s="9"/>
      <c r="H84" s="10" t="s">
        <v>349</v>
      </c>
      <c r="I84" s="270" t="s">
        <v>497</v>
      </c>
      <c r="J84" s="304"/>
      <c r="K84" s="304"/>
      <c r="L84" s="301"/>
      <c r="M84" s="302" t="s">
        <v>352</v>
      </c>
      <c r="N84" s="303"/>
      <c r="O84" s="304"/>
      <c r="P84" s="304"/>
      <c r="Q84" s="301"/>
      <c r="R84" s="302" t="s">
        <v>352</v>
      </c>
      <c r="S84" s="303"/>
      <c r="T84" s="304"/>
      <c r="U84" s="301"/>
      <c r="V84" s="294" t="s">
        <v>339</v>
      </c>
      <c r="W84" s="303"/>
      <c r="X84" s="305" t="s">
        <v>283</v>
      </c>
      <c r="Y84" s="288" t="s">
        <v>276</v>
      </c>
      <c r="Z84" s="288" t="s">
        <v>317</v>
      </c>
      <c r="AA84" s="288" t="s">
        <v>279</v>
      </c>
      <c r="AB84" s="288" t="s">
        <v>273</v>
      </c>
      <c r="AC84" s="288" t="s">
        <v>369</v>
      </c>
      <c r="AD84" s="298">
        <v>82</v>
      </c>
    </row>
    <row r="85" spans="1:30" ht="99.95" customHeight="1">
      <c r="A85" s="288" t="s">
        <v>371</v>
      </c>
      <c r="B85" s="289" t="s">
        <v>199</v>
      </c>
      <c r="C85" s="306" t="s">
        <v>200</v>
      </c>
      <c r="D85" s="299" t="s">
        <v>201</v>
      </c>
      <c r="E85" s="292">
        <v>43921</v>
      </c>
      <c r="F85" s="9" t="s">
        <v>518</v>
      </c>
      <c r="G85" s="9"/>
      <c r="H85" s="10" t="s">
        <v>349</v>
      </c>
      <c r="I85" s="270"/>
      <c r="J85" s="304"/>
      <c r="K85" s="304"/>
      <c r="L85" s="301"/>
      <c r="M85" s="302" t="s">
        <v>352</v>
      </c>
      <c r="N85" s="303"/>
      <c r="O85" s="304"/>
      <c r="P85" s="304"/>
      <c r="Q85" s="301"/>
      <c r="R85" s="302" t="s">
        <v>352</v>
      </c>
      <c r="S85" s="303"/>
      <c r="T85" s="304"/>
      <c r="U85" s="301"/>
      <c r="V85" s="294" t="s">
        <v>339</v>
      </c>
      <c r="W85" s="303"/>
      <c r="X85" s="305" t="s">
        <v>283</v>
      </c>
      <c r="Y85" s="288" t="s">
        <v>277</v>
      </c>
      <c r="Z85" s="288" t="s">
        <v>370</v>
      </c>
      <c r="AA85" s="288" t="s">
        <v>279</v>
      </c>
      <c r="AB85" s="288" t="s">
        <v>273</v>
      </c>
      <c r="AC85" s="288" t="s">
        <v>372</v>
      </c>
      <c r="AD85" s="298">
        <v>83</v>
      </c>
    </row>
    <row r="86" spans="1:30" ht="119.25" customHeight="1">
      <c r="A86" s="288" t="s">
        <v>371</v>
      </c>
      <c r="B86" s="289" t="s">
        <v>202</v>
      </c>
      <c r="C86" s="306" t="s">
        <v>200</v>
      </c>
      <c r="D86" s="299" t="s">
        <v>203</v>
      </c>
      <c r="E86" s="300">
        <v>43738</v>
      </c>
      <c r="F86" s="341" t="s">
        <v>576</v>
      </c>
      <c r="G86" s="9"/>
      <c r="H86" s="10" t="s">
        <v>349</v>
      </c>
      <c r="I86" s="270"/>
      <c r="J86" s="304"/>
      <c r="K86" s="304"/>
      <c r="L86" s="301"/>
      <c r="M86" s="302" t="s">
        <v>352</v>
      </c>
      <c r="N86" s="303"/>
      <c r="O86" s="304"/>
      <c r="P86" s="304"/>
      <c r="Q86" s="301"/>
      <c r="R86" s="302" t="s">
        <v>352</v>
      </c>
      <c r="S86" s="303"/>
      <c r="T86" s="304"/>
      <c r="U86" s="301"/>
      <c r="V86" s="294" t="s">
        <v>339</v>
      </c>
      <c r="W86" s="303"/>
      <c r="X86" s="305" t="s">
        <v>285</v>
      </c>
      <c r="Y86" s="288" t="s">
        <v>277</v>
      </c>
      <c r="Z86" s="288" t="s">
        <v>370</v>
      </c>
      <c r="AA86" s="288" t="s">
        <v>279</v>
      </c>
      <c r="AB86" s="288" t="s">
        <v>273</v>
      </c>
      <c r="AC86" s="288" t="s">
        <v>372</v>
      </c>
      <c r="AD86" s="298">
        <v>84</v>
      </c>
    </row>
    <row r="87" spans="1:30" ht="99.95" customHeight="1">
      <c r="A87" s="288" t="s">
        <v>371</v>
      </c>
      <c r="B87" s="289" t="s">
        <v>204</v>
      </c>
      <c r="C87" s="306" t="s">
        <v>205</v>
      </c>
      <c r="D87" s="299" t="s">
        <v>206</v>
      </c>
      <c r="E87" s="292">
        <v>43921</v>
      </c>
      <c r="F87" s="9" t="s">
        <v>567</v>
      </c>
      <c r="G87" s="9"/>
      <c r="H87" s="10" t="s">
        <v>353</v>
      </c>
      <c r="I87" s="270"/>
      <c r="J87" s="304"/>
      <c r="K87" s="304"/>
      <c r="L87" s="301"/>
      <c r="M87" s="302" t="s">
        <v>352</v>
      </c>
      <c r="N87" s="303"/>
      <c r="O87" s="304"/>
      <c r="P87" s="304"/>
      <c r="Q87" s="301"/>
      <c r="R87" s="302" t="s">
        <v>352</v>
      </c>
      <c r="S87" s="303"/>
      <c r="T87" s="304"/>
      <c r="U87" s="301"/>
      <c r="V87" s="294" t="s">
        <v>339</v>
      </c>
      <c r="W87" s="303"/>
      <c r="X87" s="305" t="s">
        <v>283</v>
      </c>
      <c r="Y87" s="288" t="s">
        <v>277</v>
      </c>
      <c r="Z87" s="288" t="s">
        <v>370</v>
      </c>
      <c r="AA87" s="288" t="s">
        <v>279</v>
      </c>
      <c r="AB87" s="288" t="s">
        <v>273</v>
      </c>
      <c r="AC87" s="288" t="s">
        <v>372</v>
      </c>
      <c r="AD87" s="298">
        <v>85</v>
      </c>
    </row>
    <row r="88" spans="1:30" ht="99.95" customHeight="1">
      <c r="A88" s="288" t="s">
        <v>304</v>
      </c>
      <c r="B88" s="289" t="s">
        <v>207</v>
      </c>
      <c r="C88" s="306" t="s">
        <v>208</v>
      </c>
      <c r="D88" s="299" t="s">
        <v>209</v>
      </c>
      <c r="E88" s="292">
        <v>43769</v>
      </c>
      <c r="F88" s="9" t="s">
        <v>568</v>
      </c>
      <c r="G88" s="9"/>
      <c r="H88" s="10" t="s">
        <v>349</v>
      </c>
      <c r="I88" s="270"/>
      <c r="J88" s="304"/>
      <c r="K88" s="304"/>
      <c r="L88" s="301"/>
      <c r="M88" s="302" t="s">
        <v>352</v>
      </c>
      <c r="N88" s="303"/>
      <c r="O88" s="304"/>
      <c r="P88" s="304"/>
      <c r="Q88" s="301"/>
      <c r="R88" s="302" t="s">
        <v>352</v>
      </c>
      <c r="S88" s="303"/>
      <c r="T88" s="304"/>
      <c r="U88" s="301"/>
      <c r="V88" s="294" t="s">
        <v>339</v>
      </c>
      <c r="W88" s="303"/>
      <c r="X88" s="297" t="s">
        <v>286</v>
      </c>
      <c r="Y88" s="288" t="s">
        <v>277</v>
      </c>
      <c r="Z88" s="288" t="s">
        <v>305</v>
      </c>
      <c r="AA88" s="288" t="s">
        <v>280</v>
      </c>
      <c r="AB88" s="288" t="s">
        <v>268</v>
      </c>
      <c r="AC88" s="288" t="s">
        <v>429</v>
      </c>
      <c r="AD88" s="298">
        <v>86</v>
      </c>
    </row>
    <row r="89" spans="1:30" ht="99.95" customHeight="1">
      <c r="A89" s="288" t="s">
        <v>304</v>
      </c>
      <c r="B89" s="289" t="s">
        <v>210</v>
      </c>
      <c r="C89" s="306" t="s">
        <v>211</v>
      </c>
      <c r="D89" s="299" t="s">
        <v>212</v>
      </c>
      <c r="E89" s="300">
        <v>43738</v>
      </c>
      <c r="F89" s="9" t="s">
        <v>569</v>
      </c>
      <c r="G89" s="9"/>
      <c r="H89" s="10" t="s">
        <v>353</v>
      </c>
      <c r="I89" s="270"/>
      <c r="J89" s="304"/>
      <c r="K89" s="304"/>
      <c r="L89" s="301"/>
      <c r="M89" s="302" t="s">
        <v>352</v>
      </c>
      <c r="N89" s="303"/>
      <c r="O89" s="304"/>
      <c r="P89" s="304"/>
      <c r="Q89" s="301"/>
      <c r="R89" s="302" t="s">
        <v>352</v>
      </c>
      <c r="S89" s="303"/>
      <c r="T89" s="304"/>
      <c r="U89" s="301"/>
      <c r="V89" s="294" t="s">
        <v>339</v>
      </c>
      <c r="W89" s="303"/>
      <c r="X89" s="305" t="s">
        <v>285</v>
      </c>
      <c r="Y89" s="288" t="s">
        <v>277</v>
      </c>
      <c r="Z89" s="288" t="s">
        <v>305</v>
      </c>
      <c r="AA89" s="288" t="s">
        <v>280</v>
      </c>
      <c r="AB89" s="288" t="s">
        <v>268</v>
      </c>
      <c r="AC89" s="288" t="s">
        <v>429</v>
      </c>
      <c r="AD89" s="298">
        <v>87</v>
      </c>
    </row>
    <row r="90" spans="1:30" ht="99.95" customHeight="1">
      <c r="A90" s="288" t="s">
        <v>304</v>
      </c>
      <c r="B90" s="289" t="s">
        <v>213</v>
      </c>
      <c r="C90" s="306" t="s">
        <v>211</v>
      </c>
      <c r="D90" s="299" t="s">
        <v>214</v>
      </c>
      <c r="E90" s="300">
        <v>43799</v>
      </c>
      <c r="F90" s="9" t="s">
        <v>507</v>
      </c>
      <c r="G90" s="9"/>
      <c r="H90" s="10" t="s">
        <v>353</v>
      </c>
      <c r="I90" s="270"/>
      <c r="J90" s="304"/>
      <c r="K90" s="304"/>
      <c r="L90" s="301"/>
      <c r="M90" s="302" t="s">
        <v>352</v>
      </c>
      <c r="N90" s="303"/>
      <c r="O90" s="304"/>
      <c r="P90" s="304"/>
      <c r="Q90" s="301"/>
      <c r="R90" s="302" t="s">
        <v>352</v>
      </c>
      <c r="S90" s="303"/>
      <c r="T90" s="304"/>
      <c r="U90" s="301"/>
      <c r="V90" s="294" t="s">
        <v>339</v>
      </c>
      <c r="W90" s="303"/>
      <c r="X90" s="297" t="s">
        <v>286</v>
      </c>
      <c r="Y90" s="288" t="s">
        <v>277</v>
      </c>
      <c r="Z90" s="288" t="s">
        <v>305</v>
      </c>
      <c r="AA90" s="288" t="s">
        <v>280</v>
      </c>
      <c r="AB90" s="288" t="s">
        <v>268</v>
      </c>
      <c r="AC90" s="288" t="s">
        <v>429</v>
      </c>
      <c r="AD90" s="298">
        <v>88</v>
      </c>
    </row>
    <row r="91" spans="1:30" ht="99.95" customHeight="1">
      <c r="A91" s="288" t="s">
        <v>306</v>
      </c>
      <c r="B91" s="289" t="s">
        <v>215</v>
      </c>
      <c r="C91" s="290" t="s">
        <v>216</v>
      </c>
      <c r="D91" s="316" t="s">
        <v>217</v>
      </c>
      <c r="E91" s="323"/>
      <c r="F91" s="15" t="s">
        <v>519</v>
      </c>
      <c r="G91" s="15"/>
      <c r="H91" s="16" t="s">
        <v>353</v>
      </c>
      <c r="I91" s="272"/>
      <c r="J91" s="327"/>
      <c r="K91" s="327"/>
      <c r="L91" s="324"/>
      <c r="M91" s="325" t="s">
        <v>352</v>
      </c>
      <c r="N91" s="326"/>
      <c r="O91" s="327"/>
      <c r="P91" s="327"/>
      <c r="Q91" s="324"/>
      <c r="R91" s="325" t="s">
        <v>352</v>
      </c>
      <c r="S91" s="326"/>
      <c r="T91" s="327"/>
      <c r="U91" s="324"/>
      <c r="V91" s="294" t="s">
        <v>339</v>
      </c>
      <c r="W91" s="326"/>
      <c r="X91" s="328" t="s">
        <v>287</v>
      </c>
      <c r="Y91" s="288" t="s">
        <v>275</v>
      </c>
      <c r="Z91" s="288" t="s">
        <v>269</v>
      </c>
      <c r="AA91" s="288" t="s">
        <v>280</v>
      </c>
      <c r="AB91" s="288" t="s">
        <v>269</v>
      </c>
      <c r="AC91" s="288" t="s">
        <v>373</v>
      </c>
      <c r="AD91" s="298">
        <v>89</v>
      </c>
    </row>
    <row r="92" spans="1:30" ht="99.95" customHeight="1">
      <c r="A92" s="288" t="s">
        <v>306</v>
      </c>
      <c r="B92" s="289" t="s">
        <v>218</v>
      </c>
      <c r="C92" s="290" t="s">
        <v>219</v>
      </c>
      <c r="D92" s="316" t="s">
        <v>217</v>
      </c>
      <c r="E92" s="323"/>
      <c r="F92" s="15" t="s">
        <v>519</v>
      </c>
      <c r="G92" s="15"/>
      <c r="H92" s="16" t="s">
        <v>353</v>
      </c>
      <c r="I92" s="272"/>
      <c r="J92" s="327"/>
      <c r="K92" s="327"/>
      <c r="L92" s="324"/>
      <c r="M92" s="325" t="s">
        <v>352</v>
      </c>
      <c r="N92" s="326"/>
      <c r="O92" s="327"/>
      <c r="P92" s="327"/>
      <c r="Q92" s="324"/>
      <c r="R92" s="325" t="s">
        <v>352</v>
      </c>
      <c r="S92" s="326"/>
      <c r="T92" s="327"/>
      <c r="U92" s="324"/>
      <c r="V92" s="294" t="s">
        <v>339</v>
      </c>
      <c r="W92" s="326"/>
      <c r="X92" s="313" t="s">
        <v>287</v>
      </c>
      <c r="Y92" s="288" t="s">
        <v>275</v>
      </c>
      <c r="Z92" s="288" t="s">
        <v>269</v>
      </c>
      <c r="AA92" s="288" t="s">
        <v>280</v>
      </c>
      <c r="AB92" s="288" t="s">
        <v>269</v>
      </c>
      <c r="AC92" s="288" t="s">
        <v>373</v>
      </c>
      <c r="AD92" s="298">
        <v>90</v>
      </c>
    </row>
    <row r="93" spans="1:30" ht="99.95" customHeight="1">
      <c r="A93" s="288" t="s">
        <v>306</v>
      </c>
      <c r="B93" s="289" t="s">
        <v>220</v>
      </c>
      <c r="C93" s="290" t="s">
        <v>221</v>
      </c>
      <c r="D93" s="316" t="s">
        <v>217</v>
      </c>
      <c r="E93" s="323"/>
      <c r="F93" s="15" t="s">
        <v>519</v>
      </c>
      <c r="G93" s="15"/>
      <c r="H93" s="16" t="s">
        <v>353</v>
      </c>
      <c r="I93" s="272"/>
      <c r="J93" s="327"/>
      <c r="K93" s="327"/>
      <c r="L93" s="324"/>
      <c r="M93" s="325" t="s">
        <v>352</v>
      </c>
      <c r="N93" s="326"/>
      <c r="O93" s="327"/>
      <c r="P93" s="327"/>
      <c r="Q93" s="324"/>
      <c r="R93" s="325" t="s">
        <v>352</v>
      </c>
      <c r="S93" s="326"/>
      <c r="T93" s="327"/>
      <c r="U93" s="324"/>
      <c r="V93" s="294" t="s">
        <v>339</v>
      </c>
      <c r="W93" s="326"/>
      <c r="X93" s="313" t="s">
        <v>287</v>
      </c>
      <c r="Y93" s="288" t="s">
        <v>275</v>
      </c>
      <c r="Z93" s="288" t="s">
        <v>269</v>
      </c>
      <c r="AA93" s="288" t="s">
        <v>280</v>
      </c>
      <c r="AB93" s="288" t="s">
        <v>269</v>
      </c>
      <c r="AC93" s="288" t="s">
        <v>373</v>
      </c>
      <c r="AD93" s="298">
        <v>91</v>
      </c>
    </row>
    <row r="94" spans="1:30" ht="99.95" customHeight="1">
      <c r="A94" s="288" t="s">
        <v>306</v>
      </c>
      <c r="B94" s="289" t="s">
        <v>222</v>
      </c>
      <c r="C94" s="290" t="s">
        <v>223</v>
      </c>
      <c r="D94" s="316" t="s">
        <v>217</v>
      </c>
      <c r="E94" s="323"/>
      <c r="F94" s="15" t="s">
        <v>519</v>
      </c>
      <c r="G94" s="15"/>
      <c r="H94" s="16" t="s">
        <v>353</v>
      </c>
      <c r="I94" s="272"/>
      <c r="J94" s="327"/>
      <c r="K94" s="327"/>
      <c r="L94" s="324"/>
      <c r="M94" s="325" t="s">
        <v>352</v>
      </c>
      <c r="N94" s="326"/>
      <c r="O94" s="327"/>
      <c r="P94" s="327"/>
      <c r="Q94" s="324"/>
      <c r="R94" s="325" t="s">
        <v>352</v>
      </c>
      <c r="S94" s="326"/>
      <c r="T94" s="327"/>
      <c r="U94" s="324"/>
      <c r="V94" s="294" t="s">
        <v>339</v>
      </c>
      <c r="W94" s="326"/>
      <c r="X94" s="313" t="s">
        <v>287</v>
      </c>
      <c r="Y94" s="288" t="s">
        <v>275</v>
      </c>
      <c r="Z94" s="288" t="s">
        <v>269</v>
      </c>
      <c r="AA94" s="288" t="s">
        <v>280</v>
      </c>
      <c r="AB94" s="288" t="s">
        <v>269</v>
      </c>
      <c r="AC94" s="288" t="s">
        <v>373</v>
      </c>
      <c r="AD94" s="298">
        <v>92</v>
      </c>
    </row>
    <row r="95" spans="1:30" ht="99.95" customHeight="1">
      <c r="A95" s="288" t="s">
        <v>306</v>
      </c>
      <c r="B95" s="289" t="s">
        <v>224</v>
      </c>
      <c r="C95" s="290" t="s">
        <v>225</v>
      </c>
      <c r="D95" s="299" t="s">
        <v>264</v>
      </c>
      <c r="E95" s="329"/>
      <c r="F95" s="15" t="s">
        <v>520</v>
      </c>
      <c r="G95" s="15"/>
      <c r="H95" s="16" t="s">
        <v>349</v>
      </c>
      <c r="I95" s="272"/>
      <c r="J95" s="327"/>
      <c r="K95" s="327"/>
      <c r="L95" s="324"/>
      <c r="M95" s="325" t="s">
        <v>352</v>
      </c>
      <c r="N95" s="326"/>
      <c r="O95" s="327"/>
      <c r="P95" s="327"/>
      <c r="Q95" s="324"/>
      <c r="R95" s="325" t="s">
        <v>352</v>
      </c>
      <c r="S95" s="326"/>
      <c r="T95" s="327"/>
      <c r="U95" s="324"/>
      <c r="V95" s="294" t="s">
        <v>339</v>
      </c>
      <c r="W95" s="326"/>
      <c r="X95" s="313" t="s">
        <v>287</v>
      </c>
      <c r="Y95" s="288" t="s">
        <v>275</v>
      </c>
      <c r="Z95" s="288" t="s">
        <v>269</v>
      </c>
      <c r="AA95" s="288" t="s">
        <v>280</v>
      </c>
      <c r="AB95" s="288" t="s">
        <v>269</v>
      </c>
      <c r="AC95" s="288" t="s">
        <v>373</v>
      </c>
      <c r="AD95" s="298">
        <v>93</v>
      </c>
    </row>
    <row r="96" spans="1:30" ht="99.95" customHeight="1">
      <c r="A96" s="288" t="s">
        <v>306</v>
      </c>
      <c r="B96" s="289" t="s">
        <v>226</v>
      </c>
      <c r="C96" s="290" t="s">
        <v>227</v>
      </c>
      <c r="D96" s="299" t="s">
        <v>265</v>
      </c>
      <c r="E96" s="329"/>
      <c r="F96" s="15" t="s">
        <v>521</v>
      </c>
      <c r="G96" s="15"/>
      <c r="H96" s="16" t="s">
        <v>349</v>
      </c>
      <c r="I96" s="272"/>
      <c r="J96" s="327"/>
      <c r="K96" s="327"/>
      <c r="L96" s="324"/>
      <c r="M96" s="325" t="s">
        <v>352</v>
      </c>
      <c r="N96" s="326"/>
      <c r="O96" s="327"/>
      <c r="P96" s="327"/>
      <c r="Q96" s="324"/>
      <c r="R96" s="325" t="s">
        <v>352</v>
      </c>
      <c r="S96" s="326"/>
      <c r="T96" s="327"/>
      <c r="U96" s="324"/>
      <c r="V96" s="294" t="s">
        <v>339</v>
      </c>
      <c r="W96" s="326"/>
      <c r="X96" s="313" t="s">
        <v>287</v>
      </c>
      <c r="Y96" s="288" t="s">
        <v>275</v>
      </c>
      <c r="Z96" s="288" t="s">
        <v>269</v>
      </c>
      <c r="AA96" s="288" t="s">
        <v>280</v>
      </c>
      <c r="AB96" s="288" t="s">
        <v>269</v>
      </c>
      <c r="AC96" s="288" t="s">
        <v>373</v>
      </c>
      <c r="AD96" s="298">
        <v>94</v>
      </c>
    </row>
    <row r="97" spans="1:30" ht="99.95" customHeight="1">
      <c r="A97" s="288" t="s">
        <v>321</v>
      </c>
      <c r="B97" s="289" t="s">
        <v>228</v>
      </c>
      <c r="C97" s="306" t="s">
        <v>229</v>
      </c>
      <c r="D97" s="299" t="s">
        <v>230</v>
      </c>
      <c r="E97" s="323"/>
      <c r="F97" s="15" t="s">
        <v>535</v>
      </c>
      <c r="G97" s="15" t="s">
        <v>530</v>
      </c>
      <c r="H97" s="16" t="s">
        <v>349</v>
      </c>
      <c r="I97" s="272" t="s">
        <v>536</v>
      </c>
      <c r="J97" s="327"/>
      <c r="K97" s="327"/>
      <c r="L97" s="324"/>
      <c r="M97" s="325" t="s">
        <v>352</v>
      </c>
      <c r="N97" s="326"/>
      <c r="O97" s="327"/>
      <c r="P97" s="327"/>
      <c r="Q97" s="324"/>
      <c r="R97" s="325" t="s">
        <v>352</v>
      </c>
      <c r="S97" s="326"/>
      <c r="T97" s="327"/>
      <c r="U97" s="324"/>
      <c r="V97" s="294" t="s">
        <v>339</v>
      </c>
      <c r="W97" s="326"/>
      <c r="X97" s="313" t="s">
        <v>287</v>
      </c>
      <c r="Y97" s="288" t="s">
        <v>275</v>
      </c>
      <c r="Z97" s="288" t="s">
        <v>320</v>
      </c>
      <c r="AA97" s="288" t="s">
        <v>280</v>
      </c>
      <c r="AB97" s="288" t="s">
        <v>270</v>
      </c>
      <c r="AC97" s="288" t="s">
        <v>373</v>
      </c>
      <c r="AD97" s="298">
        <v>95</v>
      </c>
    </row>
    <row r="98" spans="1:30" ht="225">
      <c r="A98" s="288" t="s">
        <v>321</v>
      </c>
      <c r="B98" s="289" t="s">
        <v>231</v>
      </c>
      <c r="C98" s="306" t="s">
        <v>232</v>
      </c>
      <c r="D98" s="299" t="s">
        <v>233</v>
      </c>
      <c r="E98" s="323"/>
      <c r="F98" s="15" t="s">
        <v>593</v>
      </c>
      <c r="G98" s="15" t="s">
        <v>529</v>
      </c>
      <c r="H98" s="16" t="s">
        <v>350</v>
      </c>
      <c r="I98" s="272" t="s">
        <v>594</v>
      </c>
      <c r="J98" s="327"/>
      <c r="K98" s="327"/>
      <c r="L98" s="324"/>
      <c r="M98" s="325" t="s">
        <v>352</v>
      </c>
      <c r="N98" s="326"/>
      <c r="O98" s="327"/>
      <c r="P98" s="327"/>
      <c r="Q98" s="324"/>
      <c r="R98" s="325" t="s">
        <v>352</v>
      </c>
      <c r="S98" s="326"/>
      <c r="T98" s="327"/>
      <c r="U98" s="324"/>
      <c r="V98" s="294" t="s">
        <v>339</v>
      </c>
      <c r="W98" s="326"/>
      <c r="X98" s="313" t="s">
        <v>287</v>
      </c>
      <c r="Y98" s="288" t="s">
        <v>275</v>
      </c>
      <c r="Z98" s="288" t="s">
        <v>320</v>
      </c>
      <c r="AA98" s="288" t="s">
        <v>280</v>
      </c>
      <c r="AB98" s="288" t="s">
        <v>270</v>
      </c>
      <c r="AC98" s="288" t="s">
        <v>373</v>
      </c>
      <c r="AD98" s="298">
        <v>96</v>
      </c>
    </row>
    <row r="99" spans="1:30" ht="99.95" customHeight="1">
      <c r="A99" s="288" t="s">
        <v>321</v>
      </c>
      <c r="B99" s="289" t="s">
        <v>234</v>
      </c>
      <c r="C99" s="306" t="s">
        <v>235</v>
      </c>
      <c r="D99" s="291" t="s">
        <v>236</v>
      </c>
      <c r="E99" s="300">
        <v>43677</v>
      </c>
      <c r="F99" s="9" t="s">
        <v>531</v>
      </c>
      <c r="G99" s="9"/>
      <c r="H99" s="10" t="s">
        <v>349</v>
      </c>
      <c r="I99" s="270"/>
      <c r="J99" s="304"/>
      <c r="K99" s="304"/>
      <c r="L99" s="301"/>
      <c r="M99" s="302" t="s">
        <v>352</v>
      </c>
      <c r="N99" s="303"/>
      <c r="O99" s="304"/>
      <c r="P99" s="304"/>
      <c r="Q99" s="301"/>
      <c r="R99" s="302" t="s">
        <v>352</v>
      </c>
      <c r="S99" s="303"/>
      <c r="T99" s="304"/>
      <c r="U99" s="301"/>
      <c r="V99" s="294" t="s">
        <v>339</v>
      </c>
      <c r="W99" s="303"/>
      <c r="X99" s="305" t="s">
        <v>285</v>
      </c>
      <c r="Y99" s="288" t="s">
        <v>275</v>
      </c>
      <c r="Z99" s="288" t="s">
        <v>320</v>
      </c>
      <c r="AA99" s="288" t="s">
        <v>280</v>
      </c>
      <c r="AB99" s="288" t="s">
        <v>270</v>
      </c>
      <c r="AC99" s="288" t="s">
        <v>373</v>
      </c>
      <c r="AD99" s="298">
        <v>97</v>
      </c>
    </row>
    <row r="100" spans="1:30" ht="99.95" customHeight="1">
      <c r="A100" s="288" t="s">
        <v>321</v>
      </c>
      <c r="B100" s="289" t="s">
        <v>237</v>
      </c>
      <c r="C100" s="306" t="s">
        <v>229</v>
      </c>
      <c r="D100" s="291" t="s">
        <v>238</v>
      </c>
      <c r="E100" s="300">
        <v>43646</v>
      </c>
      <c r="F100" s="9" t="s">
        <v>533</v>
      </c>
      <c r="G100" s="9"/>
      <c r="H100" s="10" t="s">
        <v>340</v>
      </c>
      <c r="I100" s="270" t="s">
        <v>534</v>
      </c>
      <c r="J100" s="304"/>
      <c r="K100" s="304"/>
      <c r="L100" s="301"/>
      <c r="M100" s="302" t="s">
        <v>352</v>
      </c>
      <c r="N100" s="303"/>
      <c r="O100" s="304"/>
      <c r="P100" s="304"/>
      <c r="Q100" s="301"/>
      <c r="R100" s="302" t="s">
        <v>352</v>
      </c>
      <c r="S100" s="303"/>
      <c r="T100" s="304"/>
      <c r="U100" s="301"/>
      <c r="V100" s="294" t="s">
        <v>339</v>
      </c>
      <c r="W100" s="303"/>
      <c r="X100" s="297" t="s">
        <v>284</v>
      </c>
      <c r="Y100" s="288" t="s">
        <v>275</v>
      </c>
      <c r="Z100" s="288" t="s">
        <v>320</v>
      </c>
      <c r="AA100" s="288" t="s">
        <v>280</v>
      </c>
      <c r="AB100" s="288" t="s">
        <v>270</v>
      </c>
      <c r="AC100" s="288" t="s">
        <v>373</v>
      </c>
      <c r="AD100" s="298">
        <v>98</v>
      </c>
    </row>
    <row r="101" spans="1:30" ht="99.95" customHeight="1">
      <c r="A101" s="288" t="s">
        <v>321</v>
      </c>
      <c r="B101" s="289" t="s">
        <v>239</v>
      </c>
      <c r="C101" s="306" t="s">
        <v>240</v>
      </c>
      <c r="D101" s="291" t="s">
        <v>241</v>
      </c>
      <c r="E101" s="300">
        <v>43585</v>
      </c>
      <c r="F101" s="9" t="s">
        <v>532</v>
      </c>
      <c r="G101" s="9"/>
      <c r="H101" s="10" t="s">
        <v>340</v>
      </c>
      <c r="I101" s="270" t="s">
        <v>537</v>
      </c>
      <c r="J101" s="304"/>
      <c r="K101" s="304"/>
      <c r="L101" s="301"/>
      <c r="M101" s="302" t="s">
        <v>352</v>
      </c>
      <c r="N101" s="303"/>
      <c r="O101" s="304"/>
      <c r="P101" s="304"/>
      <c r="Q101" s="301"/>
      <c r="R101" s="302" t="s">
        <v>352</v>
      </c>
      <c r="S101" s="303"/>
      <c r="T101" s="304"/>
      <c r="U101" s="301"/>
      <c r="V101" s="294" t="s">
        <v>339</v>
      </c>
      <c r="W101" s="303"/>
      <c r="X101" s="297" t="s">
        <v>284</v>
      </c>
      <c r="Y101" s="288" t="s">
        <v>275</v>
      </c>
      <c r="Z101" s="288" t="s">
        <v>320</v>
      </c>
      <c r="AA101" s="288" t="s">
        <v>280</v>
      </c>
      <c r="AB101" s="288" t="s">
        <v>270</v>
      </c>
      <c r="AC101" s="288" t="s">
        <v>373</v>
      </c>
      <c r="AD101" s="298">
        <v>99</v>
      </c>
    </row>
    <row r="102" spans="1:30" ht="99.95" customHeight="1">
      <c r="A102" s="288" t="s">
        <v>329</v>
      </c>
      <c r="B102" s="289" t="s">
        <v>242</v>
      </c>
      <c r="C102" s="306" t="s">
        <v>243</v>
      </c>
      <c r="D102" s="299" t="s">
        <v>244</v>
      </c>
      <c r="E102" s="292">
        <v>43769</v>
      </c>
      <c r="F102" s="9" t="s">
        <v>571</v>
      </c>
      <c r="G102" s="9"/>
      <c r="H102" s="10" t="s">
        <v>349</v>
      </c>
      <c r="I102" s="270" t="s">
        <v>570</v>
      </c>
      <c r="J102" s="304"/>
      <c r="K102" s="304"/>
      <c r="L102" s="301"/>
      <c r="M102" s="302" t="s">
        <v>352</v>
      </c>
      <c r="N102" s="303"/>
      <c r="O102" s="304"/>
      <c r="P102" s="304"/>
      <c r="Q102" s="301"/>
      <c r="R102" s="302" t="s">
        <v>352</v>
      </c>
      <c r="S102" s="303"/>
      <c r="T102" s="304"/>
      <c r="U102" s="301"/>
      <c r="V102" s="294" t="s">
        <v>339</v>
      </c>
      <c r="W102" s="303"/>
      <c r="X102" s="297" t="s">
        <v>286</v>
      </c>
      <c r="Y102" s="288" t="s">
        <v>277</v>
      </c>
      <c r="Z102" s="288" t="s">
        <v>314</v>
      </c>
      <c r="AA102" s="288" t="s">
        <v>280</v>
      </c>
      <c r="AB102" s="288" t="s">
        <v>272</v>
      </c>
      <c r="AC102" s="288" t="s">
        <v>372</v>
      </c>
      <c r="AD102" s="298">
        <v>100</v>
      </c>
    </row>
    <row r="103" spans="1:30" ht="99.95" customHeight="1">
      <c r="A103" s="288" t="s">
        <v>316</v>
      </c>
      <c r="B103" s="289" t="s">
        <v>245</v>
      </c>
      <c r="C103" s="306" t="s">
        <v>243</v>
      </c>
      <c r="D103" s="299" t="s">
        <v>322</v>
      </c>
      <c r="E103" s="292">
        <v>43921</v>
      </c>
      <c r="F103" s="9" t="s">
        <v>544</v>
      </c>
      <c r="G103" s="9"/>
      <c r="H103" s="10" t="s">
        <v>349</v>
      </c>
      <c r="I103" s="270" t="s">
        <v>572</v>
      </c>
      <c r="J103" s="304"/>
      <c r="K103" s="304"/>
      <c r="L103" s="301"/>
      <c r="M103" s="302" t="s">
        <v>352</v>
      </c>
      <c r="N103" s="303"/>
      <c r="O103" s="304"/>
      <c r="P103" s="304"/>
      <c r="Q103" s="301"/>
      <c r="R103" s="302" t="s">
        <v>352</v>
      </c>
      <c r="S103" s="303"/>
      <c r="T103" s="304"/>
      <c r="U103" s="301"/>
      <c r="V103" s="294" t="s">
        <v>339</v>
      </c>
      <c r="W103" s="303"/>
      <c r="X103" s="305" t="s">
        <v>283</v>
      </c>
      <c r="Y103" s="288" t="s">
        <v>277</v>
      </c>
      <c r="Z103" s="288" t="s">
        <v>315</v>
      </c>
      <c r="AA103" s="288" t="s">
        <v>280</v>
      </c>
      <c r="AB103" s="288" t="s">
        <v>272</v>
      </c>
      <c r="AC103" s="288" t="s">
        <v>372</v>
      </c>
      <c r="AD103" s="298">
        <v>101</v>
      </c>
    </row>
    <row r="104" spans="1:30" ht="99.95" customHeight="1">
      <c r="A104" s="288" t="s">
        <v>316</v>
      </c>
      <c r="B104" s="289" t="s">
        <v>246</v>
      </c>
      <c r="C104" s="306" t="s">
        <v>243</v>
      </c>
      <c r="D104" s="299" t="s">
        <v>247</v>
      </c>
      <c r="E104" s="292">
        <v>43921</v>
      </c>
      <c r="F104" s="9" t="s">
        <v>542</v>
      </c>
      <c r="G104" s="9"/>
      <c r="H104" s="10" t="s">
        <v>349</v>
      </c>
      <c r="I104" s="270" t="s">
        <v>543</v>
      </c>
      <c r="J104" s="304"/>
      <c r="K104" s="304"/>
      <c r="L104" s="301"/>
      <c r="M104" s="302" t="s">
        <v>352</v>
      </c>
      <c r="N104" s="303"/>
      <c r="O104" s="304"/>
      <c r="P104" s="304"/>
      <c r="Q104" s="301"/>
      <c r="R104" s="302" t="s">
        <v>352</v>
      </c>
      <c r="S104" s="303"/>
      <c r="T104" s="304"/>
      <c r="U104" s="301"/>
      <c r="V104" s="294" t="s">
        <v>339</v>
      </c>
      <c r="W104" s="303"/>
      <c r="X104" s="305" t="s">
        <v>283</v>
      </c>
      <c r="Y104" s="288" t="s">
        <v>277</v>
      </c>
      <c r="Z104" s="288" t="s">
        <v>315</v>
      </c>
      <c r="AA104" s="288" t="s">
        <v>280</v>
      </c>
      <c r="AB104" s="288" t="s">
        <v>272</v>
      </c>
      <c r="AC104" s="288" t="s">
        <v>372</v>
      </c>
      <c r="AD104" s="298">
        <v>102</v>
      </c>
    </row>
    <row r="105" spans="1:30" ht="99.95" customHeight="1">
      <c r="A105" s="288" t="s">
        <v>318</v>
      </c>
      <c r="B105" s="289" t="s">
        <v>248</v>
      </c>
      <c r="C105" s="290" t="s">
        <v>249</v>
      </c>
      <c r="D105" s="291" t="s">
        <v>250</v>
      </c>
      <c r="E105" s="300">
        <v>43830</v>
      </c>
      <c r="F105" s="9" t="s">
        <v>498</v>
      </c>
      <c r="G105" s="9"/>
      <c r="H105" s="10" t="s">
        <v>349</v>
      </c>
      <c r="I105" s="270"/>
      <c r="J105" s="304"/>
      <c r="K105" s="304"/>
      <c r="L105" s="301"/>
      <c r="M105" s="302" t="s">
        <v>352</v>
      </c>
      <c r="N105" s="303"/>
      <c r="O105" s="304"/>
      <c r="P105" s="304"/>
      <c r="Q105" s="301"/>
      <c r="R105" s="302" t="s">
        <v>352</v>
      </c>
      <c r="S105" s="303"/>
      <c r="T105" s="304"/>
      <c r="U105" s="301"/>
      <c r="V105" s="294" t="s">
        <v>339</v>
      </c>
      <c r="W105" s="303"/>
      <c r="X105" s="297" t="s">
        <v>286</v>
      </c>
      <c r="Y105" s="288" t="s">
        <v>276</v>
      </c>
      <c r="Z105" s="288" t="s">
        <v>317</v>
      </c>
      <c r="AA105" s="288" t="s">
        <v>280</v>
      </c>
      <c r="AB105" s="288" t="s">
        <v>273</v>
      </c>
      <c r="AC105" s="288" t="s">
        <v>369</v>
      </c>
      <c r="AD105" s="298">
        <v>103</v>
      </c>
    </row>
    <row r="106" spans="1:30" ht="99.95" customHeight="1">
      <c r="A106" s="288" t="s">
        <v>318</v>
      </c>
      <c r="B106" s="289" t="s">
        <v>251</v>
      </c>
      <c r="C106" s="290" t="s">
        <v>252</v>
      </c>
      <c r="D106" s="291" t="s">
        <v>253</v>
      </c>
      <c r="E106" s="300">
        <v>43830</v>
      </c>
      <c r="F106" s="9" t="s">
        <v>499</v>
      </c>
      <c r="G106" s="9"/>
      <c r="H106" s="10" t="s">
        <v>349</v>
      </c>
      <c r="I106" s="270"/>
      <c r="J106" s="304"/>
      <c r="K106" s="304"/>
      <c r="L106" s="301"/>
      <c r="M106" s="302" t="s">
        <v>352</v>
      </c>
      <c r="N106" s="303"/>
      <c r="O106" s="304"/>
      <c r="P106" s="304"/>
      <c r="Q106" s="301"/>
      <c r="R106" s="302" t="s">
        <v>352</v>
      </c>
      <c r="S106" s="303"/>
      <c r="T106" s="304"/>
      <c r="U106" s="301"/>
      <c r="V106" s="294" t="s">
        <v>339</v>
      </c>
      <c r="W106" s="303"/>
      <c r="X106" s="297" t="s">
        <v>286</v>
      </c>
      <c r="Y106" s="288" t="s">
        <v>276</v>
      </c>
      <c r="Z106" s="288" t="s">
        <v>317</v>
      </c>
      <c r="AA106" s="288" t="s">
        <v>280</v>
      </c>
      <c r="AB106" s="288" t="s">
        <v>273</v>
      </c>
      <c r="AC106" s="288" t="s">
        <v>369</v>
      </c>
      <c r="AD106" s="298">
        <v>104</v>
      </c>
    </row>
    <row r="107" spans="1:30" ht="99.95" customHeight="1">
      <c r="A107" s="288" t="s">
        <v>318</v>
      </c>
      <c r="B107" s="289" t="s">
        <v>254</v>
      </c>
      <c r="C107" s="290" t="s">
        <v>255</v>
      </c>
      <c r="D107" s="291" t="s">
        <v>256</v>
      </c>
      <c r="E107" s="292">
        <v>43921</v>
      </c>
      <c r="F107" s="9" t="s">
        <v>500</v>
      </c>
      <c r="G107" s="9"/>
      <c r="H107" s="10" t="s">
        <v>349</v>
      </c>
      <c r="I107" s="270"/>
      <c r="J107" s="304"/>
      <c r="K107" s="304"/>
      <c r="L107" s="301"/>
      <c r="M107" s="302" t="s">
        <v>352</v>
      </c>
      <c r="N107" s="303"/>
      <c r="O107" s="304"/>
      <c r="P107" s="304"/>
      <c r="Q107" s="301"/>
      <c r="R107" s="302" t="s">
        <v>352</v>
      </c>
      <c r="S107" s="303"/>
      <c r="T107" s="304"/>
      <c r="U107" s="301"/>
      <c r="V107" s="294" t="s">
        <v>339</v>
      </c>
      <c r="W107" s="303"/>
      <c r="X107" s="305" t="s">
        <v>283</v>
      </c>
      <c r="Y107" s="288" t="s">
        <v>276</v>
      </c>
      <c r="Z107" s="288" t="s">
        <v>317</v>
      </c>
      <c r="AA107" s="288" t="s">
        <v>280</v>
      </c>
      <c r="AB107" s="288" t="s">
        <v>273</v>
      </c>
      <c r="AC107" s="288" t="s">
        <v>369</v>
      </c>
      <c r="AD107" s="298">
        <v>105</v>
      </c>
    </row>
    <row r="108" spans="1:30" ht="99.95" customHeight="1">
      <c r="A108" s="288" t="s">
        <v>318</v>
      </c>
      <c r="B108" s="289" t="s">
        <v>257</v>
      </c>
      <c r="C108" s="290" t="s">
        <v>255</v>
      </c>
      <c r="D108" s="291" t="s">
        <v>258</v>
      </c>
      <c r="E108" s="292">
        <v>43921</v>
      </c>
      <c r="F108" s="9"/>
      <c r="G108" s="9"/>
      <c r="H108" s="10" t="s">
        <v>353</v>
      </c>
      <c r="I108" s="270"/>
      <c r="J108" s="304"/>
      <c r="K108" s="304"/>
      <c r="L108" s="301"/>
      <c r="M108" s="302" t="s">
        <v>352</v>
      </c>
      <c r="N108" s="303"/>
      <c r="O108" s="304"/>
      <c r="P108" s="304"/>
      <c r="Q108" s="301"/>
      <c r="R108" s="302" t="s">
        <v>352</v>
      </c>
      <c r="S108" s="303"/>
      <c r="T108" s="304"/>
      <c r="U108" s="301"/>
      <c r="V108" s="294" t="s">
        <v>339</v>
      </c>
      <c r="W108" s="303"/>
      <c r="X108" s="305" t="s">
        <v>283</v>
      </c>
      <c r="Y108" s="288" t="s">
        <v>276</v>
      </c>
      <c r="Z108" s="288" t="s">
        <v>317</v>
      </c>
      <c r="AA108" s="288" t="s">
        <v>280</v>
      </c>
      <c r="AB108" s="288" t="s">
        <v>273</v>
      </c>
      <c r="AC108" s="288" t="s">
        <v>369</v>
      </c>
      <c r="AD108" s="298">
        <v>106</v>
      </c>
    </row>
    <row r="109" spans="1:30" ht="99.95" customHeight="1">
      <c r="A109" s="288" t="s">
        <v>304</v>
      </c>
      <c r="B109" s="289" t="s">
        <v>259</v>
      </c>
      <c r="C109" s="290" t="s">
        <v>260</v>
      </c>
      <c r="D109" s="291" t="s">
        <v>261</v>
      </c>
      <c r="E109" s="292">
        <v>43921</v>
      </c>
      <c r="F109" s="9" t="s">
        <v>508</v>
      </c>
      <c r="G109" s="9"/>
      <c r="H109" s="10" t="s">
        <v>353</v>
      </c>
      <c r="I109" s="270"/>
      <c r="J109" s="304"/>
      <c r="K109" s="304"/>
      <c r="L109" s="301"/>
      <c r="M109" s="302" t="s">
        <v>352</v>
      </c>
      <c r="N109" s="303"/>
      <c r="O109" s="304"/>
      <c r="P109" s="304"/>
      <c r="Q109" s="301"/>
      <c r="R109" s="302" t="s">
        <v>352</v>
      </c>
      <c r="S109" s="303"/>
      <c r="T109" s="304"/>
      <c r="U109" s="301"/>
      <c r="V109" s="294" t="s">
        <v>339</v>
      </c>
      <c r="W109" s="303"/>
      <c r="X109" s="305" t="s">
        <v>283</v>
      </c>
      <c r="Y109" s="288" t="s">
        <v>277</v>
      </c>
      <c r="Z109" s="288" t="s">
        <v>305</v>
      </c>
      <c r="AA109" s="288" t="s">
        <v>280</v>
      </c>
      <c r="AB109" s="288" t="s">
        <v>273</v>
      </c>
      <c r="AC109" s="288" t="s">
        <v>429</v>
      </c>
      <c r="AD109" s="298">
        <v>107</v>
      </c>
    </row>
    <row r="110" spans="1:30" ht="99.95" customHeight="1">
      <c r="A110" s="288" t="s">
        <v>318</v>
      </c>
      <c r="B110" s="289" t="s">
        <v>262</v>
      </c>
      <c r="C110" s="290" t="s">
        <v>260</v>
      </c>
      <c r="D110" s="291" t="s">
        <v>263</v>
      </c>
      <c r="E110" s="292">
        <v>43921</v>
      </c>
      <c r="F110" s="9" t="s">
        <v>501</v>
      </c>
      <c r="G110" s="9"/>
      <c r="H110" s="10" t="s">
        <v>349</v>
      </c>
      <c r="I110" s="270"/>
      <c r="J110" s="304"/>
      <c r="K110" s="304"/>
      <c r="L110" s="301"/>
      <c r="M110" s="302" t="s">
        <v>352</v>
      </c>
      <c r="N110" s="303"/>
      <c r="O110" s="304"/>
      <c r="P110" s="304"/>
      <c r="Q110" s="301"/>
      <c r="R110" s="302" t="s">
        <v>352</v>
      </c>
      <c r="S110" s="303"/>
      <c r="T110" s="304"/>
      <c r="U110" s="301"/>
      <c r="V110" s="294" t="s">
        <v>339</v>
      </c>
      <c r="W110" s="303"/>
      <c r="X110" s="305" t="s">
        <v>283</v>
      </c>
      <c r="Y110" s="288" t="s">
        <v>276</v>
      </c>
      <c r="Z110" s="288" t="s">
        <v>317</v>
      </c>
      <c r="AA110" s="288" t="s">
        <v>280</v>
      </c>
      <c r="AB110" s="288" t="s">
        <v>273</v>
      </c>
      <c r="AC110" s="288" t="s">
        <v>369</v>
      </c>
      <c r="AD110" s="298">
        <v>108</v>
      </c>
    </row>
    <row r="111" spans="1:30">
      <c r="F111" s="330"/>
      <c r="G111" s="330"/>
      <c r="H111" s="330"/>
      <c r="I111" s="330"/>
      <c r="J111" s="330"/>
      <c r="K111" s="330"/>
      <c r="L111" s="330"/>
      <c r="M111" s="330"/>
      <c r="N111" s="330"/>
      <c r="O111" s="330"/>
      <c r="P111" s="330"/>
      <c r="Q111" s="330"/>
      <c r="R111" s="330"/>
      <c r="S111" s="330"/>
      <c r="T111" s="330"/>
      <c r="U111" s="330"/>
      <c r="V111" s="330"/>
      <c r="W111" s="330"/>
    </row>
    <row r="145" spans="1:1">
      <c r="A145" s="1" t="s">
        <v>339</v>
      </c>
    </row>
    <row r="146" spans="1:1">
      <c r="A146" s="1" t="s">
        <v>340</v>
      </c>
    </row>
    <row r="147" spans="1:1">
      <c r="A147" s="1" t="s">
        <v>341</v>
      </c>
    </row>
    <row r="148" spans="1:1">
      <c r="A148" s="1" t="s">
        <v>342</v>
      </c>
    </row>
    <row r="149" spans="1:1">
      <c r="A149" s="1" t="s">
        <v>343</v>
      </c>
    </row>
    <row r="150" spans="1:1">
      <c r="A150" s="1" t="s">
        <v>344</v>
      </c>
    </row>
    <row r="151" spans="1:1">
      <c r="A151" s="1" t="s">
        <v>345</v>
      </c>
    </row>
    <row r="152" spans="1:1">
      <c r="A152" s="1" t="s">
        <v>346</v>
      </c>
    </row>
    <row r="153" spans="1:1">
      <c r="A153" s="1" t="s">
        <v>347</v>
      </c>
    </row>
    <row r="154" spans="1:1">
      <c r="A154" s="1" t="s">
        <v>348</v>
      </c>
    </row>
    <row r="155" spans="1:1">
      <c r="A155" s="2"/>
    </row>
    <row r="156" spans="1:1">
      <c r="A156" s="2"/>
    </row>
    <row r="157" spans="1:1">
      <c r="A157" s="2"/>
    </row>
    <row r="158" spans="1:1">
      <c r="A158" s="3"/>
    </row>
    <row r="159" spans="1:1">
      <c r="A159" s="3"/>
    </row>
    <row r="160" spans="1:1">
      <c r="A160" s="2"/>
    </row>
    <row r="161" spans="1:1">
      <c r="A161" s="2"/>
    </row>
    <row r="162" spans="1:1">
      <c r="A162" s="2"/>
    </row>
    <row r="163" spans="1:1">
      <c r="A163" s="5" t="s">
        <v>340</v>
      </c>
    </row>
    <row r="164" spans="1:1">
      <c r="A164" s="5" t="s">
        <v>349</v>
      </c>
    </row>
    <row r="165" spans="1:1">
      <c r="A165" s="5" t="s">
        <v>350</v>
      </c>
    </row>
    <row r="166" spans="1:1">
      <c r="A166" s="5" t="s">
        <v>344</v>
      </c>
    </row>
    <row r="167" spans="1:1">
      <c r="A167" s="5" t="s">
        <v>351</v>
      </c>
    </row>
    <row r="168" spans="1:1">
      <c r="A168" s="6" t="s">
        <v>348</v>
      </c>
    </row>
    <row r="169" spans="1:1">
      <c r="A169" s="5" t="s">
        <v>353</v>
      </c>
    </row>
    <row r="170" spans="1:1">
      <c r="A170" s="5" t="s">
        <v>352</v>
      </c>
    </row>
    <row r="171" spans="1:1">
      <c r="A171" s="4" t="s">
        <v>347</v>
      </c>
    </row>
  </sheetData>
  <sheetProtection autoFilter="0" pivotTables="0"/>
  <autoFilter ref="A2:AD110"/>
  <mergeCells count="4">
    <mergeCell ref="F1:I1"/>
    <mergeCell ref="J1:N1"/>
    <mergeCell ref="O1:S1"/>
    <mergeCell ref="T1:W1"/>
  </mergeCells>
  <conditionalFormatting sqref="H3:H38 H40 H43 H45:H47 H49:H110">
    <cfRule type="containsText" dxfId="4210" priority="286" operator="containsText" text="Deferred">
      <formula>NOT(ISERROR(SEARCH("Deferred",H3)))</formula>
    </cfRule>
    <cfRule type="containsText" dxfId="4209" priority="288" operator="containsText" text="Update Not Provided">
      <formula>NOT(ISERROR(SEARCH("Update Not Provided",H3)))</formula>
    </cfRule>
    <cfRule type="containsText" dxfId="4208" priority="289" operator="containsText" text="Not Yet Due">
      <formula>NOT(ISERROR(SEARCH("Not Yet Due",H3)))</formula>
    </cfRule>
    <cfRule type="containsText" dxfId="4207" priority="290" operator="containsText" text="Deleted">
      <formula>NOT(ISERROR(SEARCH("Deleted",H3)))</formula>
    </cfRule>
    <cfRule type="containsText" dxfId="4206" priority="291" operator="containsText" text="Completed Behind Schedule">
      <formula>NOT(ISERROR(SEARCH("Completed Behind Schedule",H3)))</formula>
    </cfRule>
    <cfRule type="containsText" dxfId="4205" priority="292" operator="containsText" text="Off Target">
      <formula>NOT(ISERROR(SEARCH("Off Target",H3)))</formula>
    </cfRule>
    <cfRule type="containsText" dxfId="4204" priority="293" operator="containsText" text="In Danger of Falling Behind Target">
      <formula>NOT(ISERROR(SEARCH("In Danger of Falling Behind Target",H3)))</formula>
    </cfRule>
    <cfRule type="containsText" dxfId="4203" priority="294" operator="containsText" text="Fully Achieved">
      <formula>NOT(ISERROR(SEARCH("Fully Achieved",H3)))</formula>
    </cfRule>
    <cfRule type="containsText" dxfId="4202" priority="295" operator="containsText" text="On track to be achieved">
      <formula>NOT(ISERROR(SEARCH("On track to be achieved",H3)))</formula>
    </cfRule>
  </conditionalFormatting>
  <conditionalFormatting sqref="V3:V38 V40 V43 V45:V47 V49:V110">
    <cfRule type="containsText" dxfId="4201" priority="231" operator="containsText" text="Deleted">
      <formula>NOT(ISERROR(SEARCH("Deleted",V3)))</formula>
    </cfRule>
    <cfRule type="containsText" dxfId="4200" priority="232" operator="containsText" text="Deferred">
      <formula>NOT(ISERROR(SEARCH("Deferred",V3)))</formula>
    </cfRule>
    <cfRule type="containsText" dxfId="4199" priority="233" operator="containsText" text="Completion date within reasonable tolerance">
      <formula>NOT(ISERROR(SEARCH("Completion date within reasonable tolerance",V3)))</formula>
    </cfRule>
    <cfRule type="containsText" dxfId="4198" priority="234" operator="containsText" text="completed significantly after target deadline">
      <formula>NOT(ISERROR(SEARCH("completed significantly after target deadline",V3)))</formula>
    </cfRule>
    <cfRule type="containsText" dxfId="4197" priority="235" operator="containsText" text="Off target">
      <formula>NOT(ISERROR(SEARCH("Off target",V3)))</formula>
    </cfRule>
    <cfRule type="containsText" dxfId="4196" priority="236" operator="containsText" text="Target partially met">
      <formula>NOT(ISERROR(SEARCH("Target partially met",V3)))</formula>
    </cfRule>
    <cfRule type="containsText" dxfId="4195" priority="237" operator="containsText" text="Numerical outturn within 10% tolerance">
      <formula>NOT(ISERROR(SEARCH("Numerical outturn within 10% tolerance",V3)))</formula>
    </cfRule>
    <cfRule type="containsText" dxfId="4194" priority="238" operator="containsText" text="Numerical outturn within 5% Tolerance">
      <formula>NOT(ISERROR(SEARCH("Numerical outturn within 5% Tolerance",V3)))</formula>
    </cfRule>
    <cfRule type="containsText" dxfId="4193" priority="239" operator="containsText" text="Fully Achieved">
      <formula>NOT(ISERROR(SEARCH("Fully Achieved",V3)))</formula>
    </cfRule>
    <cfRule type="containsText" dxfId="4192" priority="240" operator="containsText" text="Update Not Provided">
      <formula>NOT(ISERROR(SEARCH("Update Not Provided",V3)))</formula>
    </cfRule>
    <cfRule type="containsText" dxfId="4191" priority="259" operator="containsText" text="Deferred">
      <formula>NOT(ISERROR(SEARCH("Deferred",V3)))</formula>
    </cfRule>
    <cfRule type="containsText" dxfId="4190" priority="260" operator="containsText" text="Update Not Provided">
      <formula>NOT(ISERROR(SEARCH("Update Not Provided",V3)))</formula>
    </cfRule>
    <cfRule type="containsText" dxfId="4189" priority="261" operator="containsText" text="Not Yet Due">
      <formula>NOT(ISERROR(SEARCH("Not Yet Due",V3)))</formula>
    </cfRule>
    <cfRule type="containsText" dxfId="4188" priority="262" operator="containsText" text="Deleted">
      <formula>NOT(ISERROR(SEARCH("Deleted",V3)))</formula>
    </cfRule>
    <cfRule type="containsText" dxfId="4187" priority="263" operator="containsText" text="Completed Behind Schedule">
      <formula>NOT(ISERROR(SEARCH("Completed Behind Schedule",V3)))</formula>
    </cfRule>
    <cfRule type="containsText" dxfId="4186" priority="264" operator="containsText" text="Off Target">
      <formula>NOT(ISERROR(SEARCH("Off Target",V3)))</formula>
    </cfRule>
    <cfRule type="containsText" dxfId="4185" priority="265" operator="containsText" text="In Danger of Falling Behind Target">
      <formula>NOT(ISERROR(SEARCH("In Danger of Falling Behind Target",V3)))</formula>
    </cfRule>
    <cfRule type="containsText" dxfId="4184" priority="266" operator="containsText" text="Fully Achieved">
      <formula>NOT(ISERROR(SEARCH("Fully Achieved",V3)))</formula>
    </cfRule>
    <cfRule type="containsText" dxfId="4183" priority="267" operator="containsText" text="On track to be achieved">
      <formula>NOT(ISERROR(SEARCH("On track to be achieved",V3)))</formula>
    </cfRule>
  </conditionalFormatting>
  <conditionalFormatting sqref="M3:M38 M40 M43 M45:M47 M49:M110">
    <cfRule type="containsText" dxfId="4182" priority="250" operator="containsText" text="Deferred">
      <formula>NOT(ISERROR(SEARCH("Deferred",M3)))</formula>
    </cfRule>
    <cfRule type="containsText" dxfId="4181" priority="251" operator="containsText" text="Update Not Provided">
      <formula>NOT(ISERROR(SEARCH("Update Not Provided",M3)))</formula>
    </cfRule>
    <cfRule type="containsText" dxfId="4180" priority="252" operator="containsText" text="Not Yet Due">
      <formula>NOT(ISERROR(SEARCH("Not Yet Due",M3)))</formula>
    </cfRule>
    <cfRule type="containsText" dxfId="4179" priority="253" operator="containsText" text="Deleted">
      <formula>NOT(ISERROR(SEARCH("Deleted",M3)))</formula>
    </cfRule>
    <cfRule type="containsText" dxfId="4178" priority="254" operator="containsText" text="Completed Behind Schedule">
      <formula>NOT(ISERROR(SEARCH("Completed Behind Schedule",M3)))</formula>
    </cfRule>
    <cfRule type="containsText" dxfId="4177" priority="255" operator="containsText" text="Off Target">
      <formula>NOT(ISERROR(SEARCH("Off Target",M3)))</formula>
    </cfRule>
    <cfRule type="containsText" dxfId="4176" priority="256" operator="containsText" text="In Danger of Falling Behind Target">
      <formula>NOT(ISERROR(SEARCH("In Danger of Falling Behind Target",M3)))</formula>
    </cfRule>
    <cfRule type="containsText" dxfId="4175" priority="257" operator="containsText" text="Fully Achieved">
      <formula>NOT(ISERROR(SEARCH("Fully Achieved",M3)))</formula>
    </cfRule>
    <cfRule type="containsText" dxfId="4174" priority="258" operator="containsText" text="On track to be achieved">
      <formula>NOT(ISERROR(SEARCH("On track to be achieved",M3)))</formula>
    </cfRule>
  </conditionalFormatting>
  <conditionalFormatting sqref="R3:R38 R40 R43 R45:R47 R49:R110">
    <cfRule type="containsText" dxfId="4173" priority="241" operator="containsText" text="Deferred">
      <formula>NOT(ISERROR(SEARCH("Deferred",R3)))</formula>
    </cfRule>
    <cfRule type="containsText" dxfId="4172" priority="242" operator="containsText" text="Update Not Provided">
      <formula>NOT(ISERROR(SEARCH("Update Not Provided",R3)))</formula>
    </cfRule>
    <cfRule type="containsText" dxfId="4171" priority="243" operator="containsText" text="Not Yet Due">
      <formula>NOT(ISERROR(SEARCH("Not Yet Due",R3)))</formula>
    </cfRule>
    <cfRule type="containsText" dxfId="4170" priority="244" operator="containsText" text="Deleted">
      <formula>NOT(ISERROR(SEARCH("Deleted",R3)))</formula>
    </cfRule>
    <cfRule type="containsText" dxfId="4169" priority="245" operator="containsText" text="Completed Behind Schedule">
      <formula>NOT(ISERROR(SEARCH("Completed Behind Schedule",R3)))</formula>
    </cfRule>
    <cfRule type="containsText" dxfId="4168" priority="246" operator="containsText" text="Off Target">
      <formula>NOT(ISERROR(SEARCH("Off Target",R3)))</formula>
    </cfRule>
    <cfRule type="containsText" dxfId="4167" priority="247" operator="containsText" text="In Danger of Falling Behind Target">
      <formula>NOT(ISERROR(SEARCH("In Danger of Falling Behind Target",R3)))</formula>
    </cfRule>
    <cfRule type="containsText" dxfId="4166" priority="248" operator="containsText" text="Fully Achieved">
      <formula>NOT(ISERROR(SEARCH("Fully Achieved",R3)))</formula>
    </cfRule>
    <cfRule type="containsText" dxfId="4165" priority="249" operator="containsText" text="On track to be achieved">
      <formula>NOT(ISERROR(SEARCH("On track to be achieved",R3)))</formula>
    </cfRule>
  </conditionalFormatting>
  <conditionalFormatting sqref="H39">
    <cfRule type="containsText" dxfId="4164" priority="222" operator="containsText" text="Deferred">
      <formula>NOT(ISERROR(SEARCH("Deferred",H39)))</formula>
    </cfRule>
    <cfRule type="containsText" dxfId="4163" priority="223" operator="containsText" text="Update Not Provided">
      <formula>NOT(ISERROR(SEARCH("Update Not Provided",H39)))</formula>
    </cfRule>
    <cfRule type="containsText" dxfId="4162" priority="224" operator="containsText" text="Not Yet Due">
      <formula>NOT(ISERROR(SEARCH("Not Yet Due",H39)))</formula>
    </cfRule>
    <cfRule type="containsText" dxfId="4161" priority="225" operator="containsText" text="Deleted">
      <formula>NOT(ISERROR(SEARCH("Deleted",H39)))</formula>
    </cfRule>
    <cfRule type="containsText" dxfId="4160" priority="226" operator="containsText" text="Completed Behind Schedule">
      <formula>NOT(ISERROR(SEARCH("Completed Behind Schedule",H39)))</formula>
    </cfRule>
    <cfRule type="containsText" dxfId="4159" priority="227" operator="containsText" text="Off Target">
      <formula>NOT(ISERROR(SEARCH("Off Target",H39)))</formula>
    </cfRule>
    <cfRule type="containsText" dxfId="4158" priority="228" operator="containsText" text="In Danger of Falling Behind Target">
      <formula>NOT(ISERROR(SEARCH("In Danger of Falling Behind Target",H39)))</formula>
    </cfRule>
    <cfRule type="containsText" dxfId="4157" priority="229" operator="containsText" text="Fully Achieved">
      <formula>NOT(ISERROR(SEARCH("Fully Achieved",H39)))</formula>
    </cfRule>
    <cfRule type="containsText" dxfId="4156" priority="230" operator="containsText" text="On track to be achieved">
      <formula>NOT(ISERROR(SEARCH("On track to be achieved",H39)))</formula>
    </cfRule>
  </conditionalFormatting>
  <conditionalFormatting sqref="V39">
    <cfRule type="containsText" dxfId="4155" priority="185" operator="containsText" text="Deleted">
      <formula>NOT(ISERROR(SEARCH("Deleted",V39)))</formula>
    </cfRule>
    <cfRule type="containsText" dxfId="4154" priority="186" operator="containsText" text="Deferred">
      <formula>NOT(ISERROR(SEARCH("Deferred",V39)))</formula>
    </cfRule>
    <cfRule type="containsText" dxfId="4153" priority="187" operator="containsText" text="Completion date within reasonable tolerance">
      <formula>NOT(ISERROR(SEARCH("Completion date within reasonable tolerance",V39)))</formula>
    </cfRule>
    <cfRule type="containsText" dxfId="4152" priority="188" operator="containsText" text="completed significantly after target deadline">
      <formula>NOT(ISERROR(SEARCH("completed significantly after target deadline",V39)))</formula>
    </cfRule>
    <cfRule type="containsText" dxfId="4151" priority="189" operator="containsText" text="Off target">
      <formula>NOT(ISERROR(SEARCH("Off target",V39)))</formula>
    </cfRule>
    <cfRule type="containsText" dxfId="4150" priority="190" operator="containsText" text="Target partially met">
      <formula>NOT(ISERROR(SEARCH("Target partially met",V39)))</formula>
    </cfRule>
    <cfRule type="containsText" dxfId="4149" priority="191" operator="containsText" text="Numerical outturn within 10% tolerance">
      <formula>NOT(ISERROR(SEARCH("Numerical outturn within 10% tolerance",V39)))</formula>
    </cfRule>
    <cfRule type="containsText" dxfId="4148" priority="192" operator="containsText" text="Numerical outturn within 5% Tolerance">
      <formula>NOT(ISERROR(SEARCH("Numerical outturn within 5% Tolerance",V39)))</formula>
    </cfRule>
    <cfRule type="containsText" dxfId="4147" priority="193" operator="containsText" text="Fully Achieved">
      <formula>NOT(ISERROR(SEARCH("Fully Achieved",V39)))</formula>
    </cfRule>
    <cfRule type="containsText" dxfId="4146" priority="194" operator="containsText" text="Update Not Provided">
      <formula>NOT(ISERROR(SEARCH("Update Not Provided",V39)))</formula>
    </cfRule>
    <cfRule type="containsText" dxfId="4145" priority="213" operator="containsText" text="Deferred">
      <formula>NOT(ISERROR(SEARCH("Deferred",V39)))</formula>
    </cfRule>
    <cfRule type="containsText" dxfId="4144" priority="214" operator="containsText" text="Update Not Provided">
      <formula>NOT(ISERROR(SEARCH("Update Not Provided",V39)))</formula>
    </cfRule>
    <cfRule type="containsText" dxfId="4143" priority="215" operator="containsText" text="Not Yet Due">
      <formula>NOT(ISERROR(SEARCH("Not Yet Due",V39)))</formula>
    </cfRule>
    <cfRule type="containsText" dxfId="4142" priority="216" operator="containsText" text="Deleted">
      <formula>NOT(ISERROR(SEARCH("Deleted",V39)))</formula>
    </cfRule>
    <cfRule type="containsText" dxfId="4141" priority="217" operator="containsText" text="Completed Behind Schedule">
      <formula>NOT(ISERROR(SEARCH("Completed Behind Schedule",V39)))</formula>
    </cfRule>
    <cfRule type="containsText" dxfId="4140" priority="218" operator="containsText" text="Off Target">
      <formula>NOT(ISERROR(SEARCH("Off Target",V39)))</formula>
    </cfRule>
    <cfRule type="containsText" dxfId="4139" priority="219" operator="containsText" text="In Danger of Falling Behind Target">
      <formula>NOT(ISERROR(SEARCH("In Danger of Falling Behind Target",V39)))</formula>
    </cfRule>
    <cfRule type="containsText" dxfId="4138" priority="220" operator="containsText" text="Fully Achieved">
      <formula>NOT(ISERROR(SEARCH("Fully Achieved",V39)))</formula>
    </cfRule>
    <cfRule type="containsText" dxfId="4137" priority="221" operator="containsText" text="On track to be achieved">
      <formula>NOT(ISERROR(SEARCH("On track to be achieved",V39)))</formula>
    </cfRule>
  </conditionalFormatting>
  <conditionalFormatting sqref="M39">
    <cfRule type="containsText" dxfId="4136" priority="204" operator="containsText" text="Deferred">
      <formula>NOT(ISERROR(SEARCH("Deferred",M39)))</formula>
    </cfRule>
    <cfRule type="containsText" dxfId="4135" priority="205" operator="containsText" text="Update Not Provided">
      <formula>NOT(ISERROR(SEARCH("Update Not Provided",M39)))</formula>
    </cfRule>
    <cfRule type="containsText" dxfId="4134" priority="206" operator="containsText" text="Not Yet Due">
      <formula>NOT(ISERROR(SEARCH("Not Yet Due",M39)))</formula>
    </cfRule>
    <cfRule type="containsText" dxfId="4133" priority="207" operator="containsText" text="Deleted">
      <formula>NOT(ISERROR(SEARCH("Deleted",M39)))</formula>
    </cfRule>
    <cfRule type="containsText" dxfId="4132" priority="208" operator="containsText" text="Completed Behind Schedule">
      <formula>NOT(ISERROR(SEARCH("Completed Behind Schedule",M39)))</formula>
    </cfRule>
    <cfRule type="containsText" dxfId="4131" priority="209" operator="containsText" text="Off Target">
      <formula>NOT(ISERROR(SEARCH("Off Target",M39)))</formula>
    </cfRule>
    <cfRule type="containsText" dxfId="4130" priority="210" operator="containsText" text="In Danger of Falling Behind Target">
      <formula>NOT(ISERROR(SEARCH("In Danger of Falling Behind Target",M39)))</formula>
    </cfRule>
    <cfRule type="containsText" dxfId="4129" priority="211" operator="containsText" text="Fully Achieved">
      <formula>NOT(ISERROR(SEARCH("Fully Achieved",M39)))</formula>
    </cfRule>
    <cfRule type="containsText" dxfId="4128" priority="212" operator="containsText" text="On track to be achieved">
      <formula>NOT(ISERROR(SEARCH("On track to be achieved",M39)))</formula>
    </cfRule>
  </conditionalFormatting>
  <conditionalFormatting sqref="R39">
    <cfRule type="containsText" dxfId="4127" priority="195" operator="containsText" text="Deferred">
      <formula>NOT(ISERROR(SEARCH("Deferred",R39)))</formula>
    </cfRule>
    <cfRule type="containsText" dxfId="4126" priority="196" operator="containsText" text="Update Not Provided">
      <formula>NOT(ISERROR(SEARCH("Update Not Provided",R39)))</formula>
    </cfRule>
    <cfRule type="containsText" dxfId="4125" priority="197" operator="containsText" text="Not Yet Due">
      <formula>NOT(ISERROR(SEARCH("Not Yet Due",R39)))</formula>
    </cfRule>
    <cfRule type="containsText" dxfId="4124" priority="198" operator="containsText" text="Deleted">
      <formula>NOT(ISERROR(SEARCH("Deleted",R39)))</formula>
    </cfRule>
    <cfRule type="containsText" dxfId="4123" priority="199" operator="containsText" text="Completed Behind Schedule">
      <formula>NOT(ISERROR(SEARCH("Completed Behind Schedule",R39)))</formula>
    </cfRule>
    <cfRule type="containsText" dxfId="4122" priority="200" operator="containsText" text="Off Target">
      <formula>NOT(ISERROR(SEARCH("Off Target",R39)))</formula>
    </cfRule>
    <cfRule type="containsText" dxfId="4121" priority="201" operator="containsText" text="In Danger of Falling Behind Target">
      <formula>NOT(ISERROR(SEARCH("In Danger of Falling Behind Target",R39)))</formula>
    </cfRule>
    <cfRule type="containsText" dxfId="4120" priority="202" operator="containsText" text="Fully Achieved">
      <formula>NOT(ISERROR(SEARCH("Fully Achieved",R39)))</formula>
    </cfRule>
    <cfRule type="containsText" dxfId="4119" priority="203" operator="containsText" text="On track to be achieved">
      <formula>NOT(ISERROR(SEARCH("On track to be achieved",R39)))</formula>
    </cfRule>
  </conditionalFormatting>
  <conditionalFormatting sqref="H41">
    <cfRule type="containsText" dxfId="4118" priority="176" operator="containsText" text="Deferred">
      <formula>NOT(ISERROR(SEARCH("Deferred",H41)))</formula>
    </cfRule>
    <cfRule type="containsText" dxfId="4117" priority="177" operator="containsText" text="Update Not Provided">
      <formula>NOT(ISERROR(SEARCH("Update Not Provided",H41)))</formula>
    </cfRule>
    <cfRule type="containsText" dxfId="4116" priority="178" operator="containsText" text="Not Yet Due">
      <formula>NOT(ISERROR(SEARCH("Not Yet Due",H41)))</formula>
    </cfRule>
    <cfRule type="containsText" dxfId="4115" priority="179" operator="containsText" text="Deleted">
      <formula>NOT(ISERROR(SEARCH("Deleted",H41)))</formula>
    </cfRule>
    <cfRule type="containsText" dxfId="4114" priority="180" operator="containsText" text="Completed Behind Schedule">
      <formula>NOT(ISERROR(SEARCH("Completed Behind Schedule",H41)))</formula>
    </cfRule>
    <cfRule type="containsText" dxfId="4113" priority="181" operator="containsText" text="Off Target">
      <formula>NOT(ISERROR(SEARCH("Off Target",H41)))</formula>
    </cfRule>
    <cfRule type="containsText" dxfId="4112" priority="182" operator="containsText" text="In Danger of Falling Behind Target">
      <formula>NOT(ISERROR(SEARCH("In Danger of Falling Behind Target",H41)))</formula>
    </cfRule>
    <cfRule type="containsText" dxfId="4111" priority="183" operator="containsText" text="Fully Achieved">
      <formula>NOT(ISERROR(SEARCH("Fully Achieved",H41)))</formula>
    </cfRule>
    <cfRule type="containsText" dxfId="4110" priority="184" operator="containsText" text="On track to be achieved">
      <formula>NOT(ISERROR(SEARCH("On track to be achieved",H41)))</formula>
    </cfRule>
  </conditionalFormatting>
  <conditionalFormatting sqref="V41">
    <cfRule type="containsText" dxfId="4109" priority="139" operator="containsText" text="Deleted">
      <formula>NOT(ISERROR(SEARCH("Deleted",V41)))</formula>
    </cfRule>
    <cfRule type="containsText" dxfId="4108" priority="140" operator="containsText" text="Deferred">
      <formula>NOT(ISERROR(SEARCH("Deferred",V41)))</formula>
    </cfRule>
    <cfRule type="containsText" dxfId="4107" priority="141" operator="containsText" text="Completion date within reasonable tolerance">
      <formula>NOT(ISERROR(SEARCH("Completion date within reasonable tolerance",V41)))</formula>
    </cfRule>
    <cfRule type="containsText" dxfId="4106" priority="142" operator="containsText" text="completed significantly after target deadline">
      <formula>NOT(ISERROR(SEARCH("completed significantly after target deadline",V41)))</formula>
    </cfRule>
    <cfRule type="containsText" dxfId="4105" priority="143" operator="containsText" text="Off target">
      <formula>NOT(ISERROR(SEARCH("Off target",V41)))</formula>
    </cfRule>
    <cfRule type="containsText" dxfId="4104" priority="144" operator="containsText" text="Target partially met">
      <formula>NOT(ISERROR(SEARCH("Target partially met",V41)))</formula>
    </cfRule>
    <cfRule type="containsText" dxfId="4103" priority="145" operator="containsText" text="Numerical outturn within 10% tolerance">
      <formula>NOT(ISERROR(SEARCH("Numerical outturn within 10% tolerance",V41)))</formula>
    </cfRule>
    <cfRule type="containsText" dxfId="4102" priority="146" operator="containsText" text="Numerical outturn within 5% Tolerance">
      <formula>NOT(ISERROR(SEARCH("Numerical outturn within 5% Tolerance",V41)))</formula>
    </cfRule>
    <cfRule type="containsText" dxfId="4101" priority="147" operator="containsText" text="Fully Achieved">
      <formula>NOT(ISERROR(SEARCH("Fully Achieved",V41)))</formula>
    </cfRule>
    <cfRule type="containsText" dxfId="4100" priority="148" operator="containsText" text="Update Not Provided">
      <formula>NOT(ISERROR(SEARCH("Update Not Provided",V41)))</formula>
    </cfRule>
    <cfRule type="containsText" dxfId="4099" priority="167" operator="containsText" text="Deferred">
      <formula>NOT(ISERROR(SEARCH("Deferred",V41)))</formula>
    </cfRule>
    <cfRule type="containsText" dxfId="4098" priority="168" operator="containsText" text="Update Not Provided">
      <formula>NOT(ISERROR(SEARCH("Update Not Provided",V41)))</formula>
    </cfRule>
    <cfRule type="containsText" dxfId="4097" priority="169" operator="containsText" text="Not Yet Due">
      <formula>NOT(ISERROR(SEARCH("Not Yet Due",V41)))</formula>
    </cfRule>
    <cfRule type="containsText" dxfId="4096" priority="170" operator="containsText" text="Deleted">
      <formula>NOT(ISERROR(SEARCH("Deleted",V41)))</formula>
    </cfRule>
    <cfRule type="containsText" dxfId="4095" priority="171" operator="containsText" text="Completed Behind Schedule">
      <formula>NOT(ISERROR(SEARCH("Completed Behind Schedule",V41)))</formula>
    </cfRule>
    <cfRule type="containsText" dxfId="4094" priority="172" operator="containsText" text="Off Target">
      <formula>NOT(ISERROR(SEARCH("Off Target",V41)))</formula>
    </cfRule>
    <cfRule type="containsText" dxfId="4093" priority="173" operator="containsText" text="In Danger of Falling Behind Target">
      <formula>NOT(ISERROR(SEARCH("In Danger of Falling Behind Target",V41)))</formula>
    </cfRule>
    <cfRule type="containsText" dxfId="4092" priority="174" operator="containsText" text="Fully Achieved">
      <formula>NOT(ISERROR(SEARCH("Fully Achieved",V41)))</formula>
    </cfRule>
    <cfRule type="containsText" dxfId="4091" priority="175" operator="containsText" text="On track to be achieved">
      <formula>NOT(ISERROR(SEARCH("On track to be achieved",V41)))</formula>
    </cfRule>
  </conditionalFormatting>
  <conditionalFormatting sqref="M41">
    <cfRule type="containsText" dxfId="4090" priority="158" operator="containsText" text="Deferred">
      <formula>NOT(ISERROR(SEARCH("Deferred",M41)))</formula>
    </cfRule>
    <cfRule type="containsText" dxfId="4089" priority="159" operator="containsText" text="Update Not Provided">
      <formula>NOT(ISERROR(SEARCH("Update Not Provided",M41)))</formula>
    </cfRule>
    <cfRule type="containsText" dxfId="4088" priority="160" operator="containsText" text="Not Yet Due">
      <formula>NOT(ISERROR(SEARCH("Not Yet Due",M41)))</formula>
    </cfRule>
    <cfRule type="containsText" dxfId="4087" priority="161" operator="containsText" text="Deleted">
      <formula>NOT(ISERROR(SEARCH("Deleted",M41)))</formula>
    </cfRule>
    <cfRule type="containsText" dxfId="4086" priority="162" operator="containsText" text="Completed Behind Schedule">
      <formula>NOT(ISERROR(SEARCH("Completed Behind Schedule",M41)))</formula>
    </cfRule>
    <cfRule type="containsText" dxfId="4085" priority="163" operator="containsText" text="Off Target">
      <formula>NOT(ISERROR(SEARCH("Off Target",M41)))</formula>
    </cfRule>
    <cfRule type="containsText" dxfId="4084" priority="164" operator="containsText" text="In Danger of Falling Behind Target">
      <formula>NOT(ISERROR(SEARCH("In Danger of Falling Behind Target",M41)))</formula>
    </cfRule>
    <cfRule type="containsText" dxfId="4083" priority="165" operator="containsText" text="Fully Achieved">
      <formula>NOT(ISERROR(SEARCH("Fully Achieved",M41)))</formula>
    </cfRule>
    <cfRule type="containsText" dxfId="4082" priority="166" operator="containsText" text="On track to be achieved">
      <formula>NOT(ISERROR(SEARCH("On track to be achieved",M41)))</formula>
    </cfRule>
  </conditionalFormatting>
  <conditionalFormatting sqref="R41">
    <cfRule type="containsText" dxfId="4081" priority="149" operator="containsText" text="Deferred">
      <formula>NOT(ISERROR(SEARCH("Deferred",R41)))</formula>
    </cfRule>
    <cfRule type="containsText" dxfId="4080" priority="150" operator="containsText" text="Update Not Provided">
      <formula>NOT(ISERROR(SEARCH("Update Not Provided",R41)))</formula>
    </cfRule>
    <cfRule type="containsText" dxfId="4079" priority="151" operator="containsText" text="Not Yet Due">
      <formula>NOT(ISERROR(SEARCH("Not Yet Due",R41)))</formula>
    </cfRule>
    <cfRule type="containsText" dxfId="4078" priority="152" operator="containsText" text="Deleted">
      <formula>NOT(ISERROR(SEARCH("Deleted",R41)))</formula>
    </cfRule>
    <cfRule type="containsText" dxfId="4077" priority="153" operator="containsText" text="Completed Behind Schedule">
      <formula>NOT(ISERROR(SEARCH("Completed Behind Schedule",R41)))</formula>
    </cfRule>
    <cfRule type="containsText" dxfId="4076" priority="154" operator="containsText" text="Off Target">
      <formula>NOT(ISERROR(SEARCH("Off Target",R41)))</formula>
    </cfRule>
    <cfRule type="containsText" dxfId="4075" priority="155" operator="containsText" text="In Danger of Falling Behind Target">
      <formula>NOT(ISERROR(SEARCH("In Danger of Falling Behind Target",R41)))</formula>
    </cfRule>
    <cfRule type="containsText" dxfId="4074" priority="156" operator="containsText" text="Fully Achieved">
      <formula>NOT(ISERROR(SEARCH("Fully Achieved",R41)))</formula>
    </cfRule>
    <cfRule type="containsText" dxfId="4073" priority="157" operator="containsText" text="On track to be achieved">
      <formula>NOT(ISERROR(SEARCH("On track to be achieved",R41)))</formula>
    </cfRule>
  </conditionalFormatting>
  <conditionalFormatting sqref="H42">
    <cfRule type="containsText" dxfId="4072" priority="130" operator="containsText" text="Deferred">
      <formula>NOT(ISERROR(SEARCH("Deferred",H42)))</formula>
    </cfRule>
    <cfRule type="containsText" dxfId="4071" priority="131" operator="containsText" text="Update Not Provided">
      <formula>NOT(ISERROR(SEARCH("Update Not Provided",H42)))</formula>
    </cfRule>
    <cfRule type="containsText" dxfId="4070" priority="132" operator="containsText" text="Not Yet Due">
      <formula>NOT(ISERROR(SEARCH("Not Yet Due",H42)))</formula>
    </cfRule>
    <cfRule type="containsText" dxfId="4069" priority="133" operator="containsText" text="Deleted">
      <formula>NOT(ISERROR(SEARCH("Deleted",H42)))</formula>
    </cfRule>
    <cfRule type="containsText" dxfId="4068" priority="134" operator="containsText" text="Completed Behind Schedule">
      <formula>NOT(ISERROR(SEARCH("Completed Behind Schedule",H42)))</formula>
    </cfRule>
    <cfRule type="containsText" dxfId="4067" priority="135" operator="containsText" text="Off Target">
      <formula>NOT(ISERROR(SEARCH("Off Target",H42)))</formula>
    </cfRule>
    <cfRule type="containsText" dxfId="4066" priority="136" operator="containsText" text="In Danger of Falling Behind Target">
      <formula>NOT(ISERROR(SEARCH("In Danger of Falling Behind Target",H42)))</formula>
    </cfRule>
    <cfRule type="containsText" dxfId="4065" priority="137" operator="containsText" text="Fully Achieved">
      <formula>NOT(ISERROR(SEARCH("Fully Achieved",H42)))</formula>
    </cfRule>
    <cfRule type="containsText" dxfId="4064" priority="138" operator="containsText" text="On track to be achieved">
      <formula>NOT(ISERROR(SEARCH("On track to be achieved",H42)))</formula>
    </cfRule>
  </conditionalFormatting>
  <conditionalFormatting sqref="V42">
    <cfRule type="containsText" dxfId="4063" priority="93" operator="containsText" text="Deleted">
      <formula>NOT(ISERROR(SEARCH("Deleted",V42)))</formula>
    </cfRule>
    <cfRule type="containsText" dxfId="4062" priority="94" operator="containsText" text="Deferred">
      <formula>NOT(ISERROR(SEARCH("Deferred",V42)))</formula>
    </cfRule>
    <cfRule type="containsText" dxfId="4061" priority="95" operator="containsText" text="Completion date within reasonable tolerance">
      <formula>NOT(ISERROR(SEARCH("Completion date within reasonable tolerance",V42)))</formula>
    </cfRule>
    <cfRule type="containsText" dxfId="4060" priority="96" operator="containsText" text="completed significantly after target deadline">
      <formula>NOT(ISERROR(SEARCH("completed significantly after target deadline",V42)))</formula>
    </cfRule>
    <cfRule type="containsText" dxfId="4059" priority="97" operator="containsText" text="Off target">
      <formula>NOT(ISERROR(SEARCH("Off target",V42)))</formula>
    </cfRule>
    <cfRule type="containsText" dxfId="4058" priority="98" operator="containsText" text="Target partially met">
      <formula>NOT(ISERROR(SEARCH("Target partially met",V42)))</formula>
    </cfRule>
    <cfRule type="containsText" dxfId="4057" priority="99" operator="containsText" text="Numerical outturn within 10% tolerance">
      <formula>NOT(ISERROR(SEARCH("Numerical outturn within 10% tolerance",V42)))</formula>
    </cfRule>
    <cfRule type="containsText" dxfId="4056" priority="100" operator="containsText" text="Numerical outturn within 5% Tolerance">
      <formula>NOT(ISERROR(SEARCH("Numerical outturn within 5% Tolerance",V42)))</formula>
    </cfRule>
    <cfRule type="containsText" dxfId="4055" priority="101" operator="containsText" text="Fully Achieved">
      <formula>NOT(ISERROR(SEARCH("Fully Achieved",V42)))</formula>
    </cfRule>
    <cfRule type="containsText" dxfId="4054" priority="102" operator="containsText" text="Update Not Provided">
      <formula>NOT(ISERROR(SEARCH("Update Not Provided",V42)))</formula>
    </cfRule>
    <cfRule type="containsText" dxfId="4053" priority="121" operator="containsText" text="Deferred">
      <formula>NOT(ISERROR(SEARCH("Deferred",V42)))</formula>
    </cfRule>
    <cfRule type="containsText" dxfId="4052" priority="122" operator="containsText" text="Update Not Provided">
      <formula>NOT(ISERROR(SEARCH("Update Not Provided",V42)))</formula>
    </cfRule>
    <cfRule type="containsText" dxfId="4051" priority="123" operator="containsText" text="Not Yet Due">
      <formula>NOT(ISERROR(SEARCH("Not Yet Due",V42)))</formula>
    </cfRule>
    <cfRule type="containsText" dxfId="4050" priority="124" operator="containsText" text="Deleted">
      <formula>NOT(ISERROR(SEARCH("Deleted",V42)))</formula>
    </cfRule>
    <cfRule type="containsText" dxfId="4049" priority="125" operator="containsText" text="Completed Behind Schedule">
      <formula>NOT(ISERROR(SEARCH("Completed Behind Schedule",V42)))</formula>
    </cfRule>
    <cfRule type="containsText" dxfId="4048" priority="126" operator="containsText" text="Off Target">
      <formula>NOT(ISERROR(SEARCH("Off Target",V42)))</formula>
    </cfRule>
    <cfRule type="containsText" dxfId="4047" priority="127" operator="containsText" text="In Danger of Falling Behind Target">
      <formula>NOT(ISERROR(SEARCH("In Danger of Falling Behind Target",V42)))</formula>
    </cfRule>
    <cfRule type="containsText" dxfId="4046" priority="128" operator="containsText" text="Fully Achieved">
      <formula>NOT(ISERROR(SEARCH("Fully Achieved",V42)))</formula>
    </cfRule>
    <cfRule type="containsText" dxfId="4045" priority="129" operator="containsText" text="On track to be achieved">
      <formula>NOT(ISERROR(SEARCH("On track to be achieved",V42)))</formula>
    </cfRule>
  </conditionalFormatting>
  <conditionalFormatting sqref="M42">
    <cfRule type="containsText" dxfId="4044" priority="112" operator="containsText" text="Deferred">
      <formula>NOT(ISERROR(SEARCH("Deferred",M42)))</formula>
    </cfRule>
    <cfRule type="containsText" dxfId="4043" priority="113" operator="containsText" text="Update Not Provided">
      <formula>NOT(ISERROR(SEARCH("Update Not Provided",M42)))</formula>
    </cfRule>
    <cfRule type="containsText" dxfId="4042" priority="114" operator="containsText" text="Not Yet Due">
      <formula>NOT(ISERROR(SEARCH("Not Yet Due",M42)))</formula>
    </cfRule>
    <cfRule type="containsText" dxfId="4041" priority="115" operator="containsText" text="Deleted">
      <formula>NOT(ISERROR(SEARCH("Deleted",M42)))</formula>
    </cfRule>
    <cfRule type="containsText" dxfId="4040" priority="116" operator="containsText" text="Completed Behind Schedule">
      <formula>NOT(ISERROR(SEARCH("Completed Behind Schedule",M42)))</formula>
    </cfRule>
    <cfRule type="containsText" dxfId="4039" priority="117" operator="containsText" text="Off Target">
      <formula>NOT(ISERROR(SEARCH("Off Target",M42)))</formula>
    </cfRule>
    <cfRule type="containsText" dxfId="4038" priority="118" operator="containsText" text="In Danger of Falling Behind Target">
      <formula>NOT(ISERROR(SEARCH("In Danger of Falling Behind Target",M42)))</formula>
    </cfRule>
    <cfRule type="containsText" dxfId="4037" priority="119" operator="containsText" text="Fully Achieved">
      <formula>NOT(ISERROR(SEARCH("Fully Achieved",M42)))</formula>
    </cfRule>
    <cfRule type="containsText" dxfId="4036" priority="120" operator="containsText" text="On track to be achieved">
      <formula>NOT(ISERROR(SEARCH("On track to be achieved",M42)))</formula>
    </cfRule>
  </conditionalFormatting>
  <conditionalFormatting sqref="R42">
    <cfRule type="containsText" dxfId="4035" priority="103" operator="containsText" text="Deferred">
      <formula>NOT(ISERROR(SEARCH("Deferred",R42)))</formula>
    </cfRule>
    <cfRule type="containsText" dxfId="4034" priority="104" operator="containsText" text="Update Not Provided">
      <formula>NOT(ISERROR(SEARCH("Update Not Provided",R42)))</formula>
    </cfRule>
    <cfRule type="containsText" dxfId="4033" priority="105" operator="containsText" text="Not Yet Due">
      <formula>NOT(ISERROR(SEARCH("Not Yet Due",R42)))</formula>
    </cfRule>
    <cfRule type="containsText" dxfId="4032" priority="106" operator="containsText" text="Deleted">
      <formula>NOT(ISERROR(SEARCH("Deleted",R42)))</formula>
    </cfRule>
    <cfRule type="containsText" dxfId="4031" priority="107" operator="containsText" text="Completed Behind Schedule">
      <formula>NOT(ISERROR(SEARCH("Completed Behind Schedule",R42)))</formula>
    </cfRule>
    <cfRule type="containsText" dxfId="4030" priority="108" operator="containsText" text="Off Target">
      <formula>NOT(ISERROR(SEARCH("Off Target",R42)))</formula>
    </cfRule>
    <cfRule type="containsText" dxfId="4029" priority="109" operator="containsText" text="In Danger of Falling Behind Target">
      <formula>NOT(ISERROR(SEARCH("In Danger of Falling Behind Target",R42)))</formula>
    </cfRule>
    <cfRule type="containsText" dxfId="4028" priority="110" operator="containsText" text="Fully Achieved">
      <formula>NOT(ISERROR(SEARCH("Fully Achieved",R42)))</formula>
    </cfRule>
    <cfRule type="containsText" dxfId="4027" priority="111" operator="containsText" text="On track to be achieved">
      <formula>NOT(ISERROR(SEARCH("On track to be achieved",R42)))</formula>
    </cfRule>
  </conditionalFormatting>
  <conditionalFormatting sqref="H44">
    <cfRule type="containsText" dxfId="4026" priority="84" operator="containsText" text="Deferred">
      <formula>NOT(ISERROR(SEARCH("Deferred",H44)))</formula>
    </cfRule>
    <cfRule type="containsText" dxfId="4025" priority="85" operator="containsText" text="Update Not Provided">
      <formula>NOT(ISERROR(SEARCH("Update Not Provided",H44)))</formula>
    </cfRule>
    <cfRule type="containsText" dxfId="4024" priority="86" operator="containsText" text="Not Yet Due">
      <formula>NOT(ISERROR(SEARCH("Not Yet Due",H44)))</formula>
    </cfRule>
    <cfRule type="containsText" dxfId="4023" priority="87" operator="containsText" text="Deleted">
      <formula>NOT(ISERROR(SEARCH("Deleted",H44)))</formula>
    </cfRule>
    <cfRule type="containsText" dxfId="4022" priority="88" operator="containsText" text="Completed Behind Schedule">
      <formula>NOT(ISERROR(SEARCH("Completed Behind Schedule",H44)))</formula>
    </cfRule>
    <cfRule type="containsText" dxfId="4021" priority="89" operator="containsText" text="Off Target">
      <formula>NOT(ISERROR(SEARCH("Off Target",H44)))</formula>
    </cfRule>
    <cfRule type="containsText" dxfId="4020" priority="90" operator="containsText" text="In Danger of Falling Behind Target">
      <formula>NOT(ISERROR(SEARCH("In Danger of Falling Behind Target",H44)))</formula>
    </cfRule>
    <cfRule type="containsText" dxfId="4019" priority="91" operator="containsText" text="Fully Achieved">
      <formula>NOT(ISERROR(SEARCH("Fully Achieved",H44)))</formula>
    </cfRule>
    <cfRule type="containsText" dxfId="4018" priority="92" operator="containsText" text="On track to be achieved">
      <formula>NOT(ISERROR(SEARCH("On track to be achieved",H44)))</formula>
    </cfRule>
  </conditionalFormatting>
  <conditionalFormatting sqref="V44">
    <cfRule type="containsText" dxfId="4017" priority="47" operator="containsText" text="Deleted">
      <formula>NOT(ISERROR(SEARCH("Deleted",V44)))</formula>
    </cfRule>
    <cfRule type="containsText" dxfId="4016" priority="48" operator="containsText" text="Deferred">
      <formula>NOT(ISERROR(SEARCH("Deferred",V44)))</formula>
    </cfRule>
    <cfRule type="containsText" dxfId="4015" priority="49" operator="containsText" text="Completion date within reasonable tolerance">
      <formula>NOT(ISERROR(SEARCH("Completion date within reasonable tolerance",V44)))</formula>
    </cfRule>
    <cfRule type="containsText" dxfId="4014" priority="50" operator="containsText" text="completed significantly after target deadline">
      <formula>NOT(ISERROR(SEARCH("completed significantly after target deadline",V44)))</formula>
    </cfRule>
    <cfRule type="containsText" dxfId="4013" priority="51" operator="containsText" text="Off target">
      <formula>NOT(ISERROR(SEARCH("Off target",V44)))</formula>
    </cfRule>
    <cfRule type="containsText" dxfId="4012" priority="52" operator="containsText" text="Target partially met">
      <formula>NOT(ISERROR(SEARCH("Target partially met",V44)))</formula>
    </cfRule>
    <cfRule type="containsText" dxfId="4011" priority="53" operator="containsText" text="Numerical outturn within 10% tolerance">
      <formula>NOT(ISERROR(SEARCH("Numerical outturn within 10% tolerance",V44)))</formula>
    </cfRule>
    <cfRule type="containsText" dxfId="4010" priority="54" operator="containsText" text="Numerical outturn within 5% Tolerance">
      <formula>NOT(ISERROR(SEARCH("Numerical outturn within 5% Tolerance",V44)))</formula>
    </cfRule>
    <cfRule type="containsText" dxfId="4009" priority="55" operator="containsText" text="Fully Achieved">
      <formula>NOT(ISERROR(SEARCH("Fully Achieved",V44)))</formula>
    </cfRule>
    <cfRule type="containsText" dxfId="4008" priority="56" operator="containsText" text="Update Not Provided">
      <formula>NOT(ISERROR(SEARCH("Update Not Provided",V44)))</formula>
    </cfRule>
    <cfRule type="containsText" dxfId="4007" priority="75" operator="containsText" text="Deferred">
      <formula>NOT(ISERROR(SEARCH("Deferred",V44)))</formula>
    </cfRule>
    <cfRule type="containsText" dxfId="4006" priority="76" operator="containsText" text="Update Not Provided">
      <formula>NOT(ISERROR(SEARCH("Update Not Provided",V44)))</formula>
    </cfRule>
    <cfRule type="containsText" dxfId="4005" priority="77" operator="containsText" text="Not Yet Due">
      <formula>NOT(ISERROR(SEARCH("Not Yet Due",V44)))</formula>
    </cfRule>
    <cfRule type="containsText" dxfId="4004" priority="78" operator="containsText" text="Deleted">
      <formula>NOT(ISERROR(SEARCH("Deleted",V44)))</formula>
    </cfRule>
    <cfRule type="containsText" dxfId="4003" priority="79" operator="containsText" text="Completed Behind Schedule">
      <formula>NOT(ISERROR(SEARCH("Completed Behind Schedule",V44)))</formula>
    </cfRule>
    <cfRule type="containsText" dxfId="4002" priority="80" operator="containsText" text="Off Target">
      <formula>NOT(ISERROR(SEARCH("Off Target",V44)))</formula>
    </cfRule>
    <cfRule type="containsText" dxfId="4001" priority="81" operator="containsText" text="In Danger of Falling Behind Target">
      <formula>NOT(ISERROR(SEARCH("In Danger of Falling Behind Target",V44)))</formula>
    </cfRule>
    <cfRule type="containsText" dxfId="4000" priority="82" operator="containsText" text="Fully Achieved">
      <formula>NOT(ISERROR(SEARCH("Fully Achieved",V44)))</formula>
    </cfRule>
    <cfRule type="containsText" dxfId="3999" priority="83" operator="containsText" text="On track to be achieved">
      <formula>NOT(ISERROR(SEARCH("On track to be achieved",V44)))</formula>
    </cfRule>
  </conditionalFormatting>
  <conditionalFormatting sqref="M44">
    <cfRule type="containsText" dxfId="3998" priority="66" operator="containsText" text="Deferred">
      <formula>NOT(ISERROR(SEARCH("Deferred",M44)))</formula>
    </cfRule>
    <cfRule type="containsText" dxfId="3997" priority="67" operator="containsText" text="Update Not Provided">
      <formula>NOT(ISERROR(SEARCH("Update Not Provided",M44)))</formula>
    </cfRule>
    <cfRule type="containsText" dxfId="3996" priority="68" operator="containsText" text="Not Yet Due">
      <formula>NOT(ISERROR(SEARCH("Not Yet Due",M44)))</formula>
    </cfRule>
    <cfRule type="containsText" dxfId="3995" priority="69" operator="containsText" text="Deleted">
      <formula>NOT(ISERROR(SEARCH("Deleted",M44)))</formula>
    </cfRule>
    <cfRule type="containsText" dxfId="3994" priority="70" operator="containsText" text="Completed Behind Schedule">
      <formula>NOT(ISERROR(SEARCH("Completed Behind Schedule",M44)))</formula>
    </cfRule>
    <cfRule type="containsText" dxfId="3993" priority="71" operator="containsText" text="Off Target">
      <formula>NOT(ISERROR(SEARCH("Off Target",M44)))</formula>
    </cfRule>
    <cfRule type="containsText" dxfId="3992" priority="72" operator="containsText" text="In Danger of Falling Behind Target">
      <formula>NOT(ISERROR(SEARCH("In Danger of Falling Behind Target",M44)))</formula>
    </cfRule>
    <cfRule type="containsText" dxfId="3991" priority="73" operator="containsText" text="Fully Achieved">
      <formula>NOT(ISERROR(SEARCH("Fully Achieved",M44)))</formula>
    </cfRule>
    <cfRule type="containsText" dxfId="3990" priority="74" operator="containsText" text="On track to be achieved">
      <formula>NOT(ISERROR(SEARCH("On track to be achieved",M44)))</formula>
    </cfRule>
  </conditionalFormatting>
  <conditionalFormatting sqref="R44">
    <cfRule type="containsText" dxfId="3989" priority="57" operator="containsText" text="Deferred">
      <formula>NOT(ISERROR(SEARCH("Deferred",R44)))</formula>
    </cfRule>
    <cfRule type="containsText" dxfId="3988" priority="58" operator="containsText" text="Update Not Provided">
      <formula>NOT(ISERROR(SEARCH("Update Not Provided",R44)))</formula>
    </cfRule>
    <cfRule type="containsText" dxfId="3987" priority="59" operator="containsText" text="Not Yet Due">
      <formula>NOT(ISERROR(SEARCH("Not Yet Due",R44)))</formula>
    </cfRule>
    <cfRule type="containsText" dxfId="3986" priority="60" operator="containsText" text="Deleted">
      <formula>NOT(ISERROR(SEARCH("Deleted",R44)))</formula>
    </cfRule>
    <cfRule type="containsText" dxfId="3985" priority="61" operator="containsText" text="Completed Behind Schedule">
      <formula>NOT(ISERROR(SEARCH("Completed Behind Schedule",R44)))</formula>
    </cfRule>
    <cfRule type="containsText" dxfId="3984" priority="62" operator="containsText" text="Off Target">
      <formula>NOT(ISERROR(SEARCH("Off Target",R44)))</formula>
    </cfRule>
    <cfRule type="containsText" dxfId="3983" priority="63" operator="containsText" text="In Danger of Falling Behind Target">
      <formula>NOT(ISERROR(SEARCH("In Danger of Falling Behind Target",R44)))</formula>
    </cfRule>
    <cfRule type="containsText" dxfId="3982" priority="64" operator="containsText" text="Fully Achieved">
      <formula>NOT(ISERROR(SEARCH("Fully Achieved",R44)))</formula>
    </cfRule>
    <cfRule type="containsText" dxfId="3981" priority="65" operator="containsText" text="On track to be achieved">
      <formula>NOT(ISERROR(SEARCH("On track to be achieved",R44)))</formula>
    </cfRule>
  </conditionalFormatting>
  <conditionalFormatting sqref="H48">
    <cfRule type="containsText" dxfId="3980" priority="38" operator="containsText" text="Deferred">
      <formula>NOT(ISERROR(SEARCH("Deferred",H48)))</formula>
    </cfRule>
    <cfRule type="containsText" dxfId="3979" priority="39" operator="containsText" text="Update Not Provided">
      <formula>NOT(ISERROR(SEARCH("Update Not Provided",H48)))</formula>
    </cfRule>
    <cfRule type="containsText" dxfId="3978" priority="40" operator="containsText" text="Not Yet Due">
      <formula>NOT(ISERROR(SEARCH("Not Yet Due",H48)))</formula>
    </cfRule>
    <cfRule type="containsText" dxfId="3977" priority="41" operator="containsText" text="Deleted">
      <formula>NOT(ISERROR(SEARCH("Deleted",H48)))</formula>
    </cfRule>
    <cfRule type="containsText" dxfId="3976" priority="42" operator="containsText" text="Completed Behind Schedule">
      <formula>NOT(ISERROR(SEARCH("Completed Behind Schedule",H48)))</formula>
    </cfRule>
    <cfRule type="containsText" dxfId="3975" priority="43" operator="containsText" text="Off Target">
      <formula>NOT(ISERROR(SEARCH("Off Target",H48)))</formula>
    </cfRule>
    <cfRule type="containsText" dxfId="3974" priority="44" operator="containsText" text="In Danger of Falling Behind Target">
      <formula>NOT(ISERROR(SEARCH("In Danger of Falling Behind Target",H48)))</formula>
    </cfRule>
    <cfRule type="containsText" dxfId="3973" priority="45" operator="containsText" text="Fully Achieved">
      <formula>NOT(ISERROR(SEARCH("Fully Achieved",H48)))</formula>
    </cfRule>
    <cfRule type="containsText" dxfId="3972" priority="46" operator="containsText" text="On track to be achieved">
      <formula>NOT(ISERROR(SEARCH("On track to be achieved",H48)))</formula>
    </cfRule>
  </conditionalFormatting>
  <conditionalFormatting sqref="V48">
    <cfRule type="containsText" dxfId="3971" priority="1" operator="containsText" text="Deleted">
      <formula>NOT(ISERROR(SEARCH("Deleted",V48)))</formula>
    </cfRule>
    <cfRule type="containsText" dxfId="3970" priority="2" operator="containsText" text="Deferred">
      <formula>NOT(ISERROR(SEARCH("Deferred",V48)))</formula>
    </cfRule>
    <cfRule type="containsText" dxfId="3969" priority="3" operator="containsText" text="Completion date within reasonable tolerance">
      <formula>NOT(ISERROR(SEARCH("Completion date within reasonable tolerance",V48)))</formula>
    </cfRule>
    <cfRule type="containsText" dxfId="3968" priority="4" operator="containsText" text="completed significantly after target deadline">
      <formula>NOT(ISERROR(SEARCH("completed significantly after target deadline",V48)))</formula>
    </cfRule>
    <cfRule type="containsText" dxfId="3967" priority="5" operator="containsText" text="Off target">
      <formula>NOT(ISERROR(SEARCH("Off target",V48)))</formula>
    </cfRule>
    <cfRule type="containsText" dxfId="3966" priority="6" operator="containsText" text="Target partially met">
      <formula>NOT(ISERROR(SEARCH("Target partially met",V48)))</formula>
    </cfRule>
    <cfRule type="containsText" dxfId="3965" priority="7" operator="containsText" text="Numerical outturn within 10% tolerance">
      <formula>NOT(ISERROR(SEARCH("Numerical outturn within 10% tolerance",V48)))</formula>
    </cfRule>
    <cfRule type="containsText" dxfId="3964" priority="8" operator="containsText" text="Numerical outturn within 5% Tolerance">
      <formula>NOT(ISERROR(SEARCH("Numerical outturn within 5% Tolerance",V48)))</formula>
    </cfRule>
    <cfRule type="containsText" dxfId="3963" priority="9" operator="containsText" text="Fully Achieved">
      <formula>NOT(ISERROR(SEARCH("Fully Achieved",V48)))</formula>
    </cfRule>
    <cfRule type="containsText" dxfId="3962" priority="10" operator="containsText" text="Update Not Provided">
      <formula>NOT(ISERROR(SEARCH("Update Not Provided",V48)))</formula>
    </cfRule>
    <cfRule type="containsText" dxfId="3961" priority="29" operator="containsText" text="Deferred">
      <formula>NOT(ISERROR(SEARCH("Deferred",V48)))</formula>
    </cfRule>
    <cfRule type="containsText" dxfId="3960" priority="30" operator="containsText" text="Update Not Provided">
      <formula>NOT(ISERROR(SEARCH("Update Not Provided",V48)))</formula>
    </cfRule>
    <cfRule type="containsText" dxfId="3959" priority="31" operator="containsText" text="Not Yet Due">
      <formula>NOT(ISERROR(SEARCH("Not Yet Due",V48)))</formula>
    </cfRule>
    <cfRule type="containsText" dxfId="3958" priority="32" operator="containsText" text="Deleted">
      <formula>NOT(ISERROR(SEARCH("Deleted",V48)))</formula>
    </cfRule>
    <cfRule type="containsText" dxfId="3957" priority="33" operator="containsText" text="Completed Behind Schedule">
      <formula>NOT(ISERROR(SEARCH("Completed Behind Schedule",V48)))</formula>
    </cfRule>
    <cfRule type="containsText" dxfId="3956" priority="34" operator="containsText" text="Off Target">
      <formula>NOT(ISERROR(SEARCH("Off Target",V48)))</formula>
    </cfRule>
    <cfRule type="containsText" dxfId="3955" priority="35" operator="containsText" text="In Danger of Falling Behind Target">
      <formula>NOT(ISERROR(SEARCH("In Danger of Falling Behind Target",V48)))</formula>
    </cfRule>
    <cfRule type="containsText" dxfId="3954" priority="36" operator="containsText" text="Fully Achieved">
      <formula>NOT(ISERROR(SEARCH("Fully Achieved",V48)))</formula>
    </cfRule>
    <cfRule type="containsText" dxfId="3953" priority="37" operator="containsText" text="On track to be achieved">
      <formula>NOT(ISERROR(SEARCH("On track to be achieved",V48)))</formula>
    </cfRule>
  </conditionalFormatting>
  <conditionalFormatting sqref="M48">
    <cfRule type="containsText" dxfId="3952" priority="20" operator="containsText" text="Deferred">
      <formula>NOT(ISERROR(SEARCH("Deferred",M48)))</formula>
    </cfRule>
    <cfRule type="containsText" dxfId="3951" priority="21" operator="containsText" text="Update Not Provided">
      <formula>NOT(ISERROR(SEARCH("Update Not Provided",M48)))</formula>
    </cfRule>
    <cfRule type="containsText" dxfId="3950" priority="22" operator="containsText" text="Not Yet Due">
      <formula>NOT(ISERROR(SEARCH("Not Yet Due",M48)))</formula>
    </cfRule>
    <cfRule type="containsText" dxfId="3949" priority="23" operator="containsText" text="Deleted">
      <formula>NOT(ISERROR(SEARCH("Deleted",M48)))</formula>
    </cfRule>
    <cfRule type="containsText" dxfId="3948" priority="24" operator="containsText" text="Completed Behind Schedule">
      <formula>NOT(ISERROR(SEARCH("Completed Behind Schedule",M48)))</formula>
    </cfRule>
    <cfRule type="containsText" dxfId="3947" priority="25" operator="containsText" text="Off Target">
      <formula>NOT(ISERROR(SEARCH("Off Target",M48)))</formula>
    </cfRule>
    <cfRule type="containsText" dxfId="3946" priority="26" operator="containsText" text="In Danger of Falling Behind Target">
      <formula>NOT(ISERROR(SEARCH("In Danger of Falling Behind Target",M48)))</formula>
    </cfRule>
    <cfRule type="containsText" dxfId="3945" priority="27" operator="containsText" text="Fully Achieved">
      <formula>NOT(ISERROR(SEARCH("Fully Achieved",M48)))</formula>
    </cfRule>
    <cfRule type="containsText" dxfId="3944" priority="28" operator="containsText" text="On track to be achieved">
      <formula>NOT(ISERROR(SEARCH("On track to be achieved",M48)))</formula>
    </cfRule>
  </conditionalFormatting>
  <conditionalFormatting sqref="R48">
    <cfRule type="containsText" dxfId="3943" priority="11" operator="containsText" text="Deferred">
      <formula>NOT(ISERROR(SEARCH("Deferred",R48)))</formula>
    </cfRule>
    <cfRule type="containsText" dxfId="3942" priority="12" operator="containsText" text="Update Not Provided">
      <formula>NOT(ISERROR(SEARCH("Update Not Provided",R48)))</formula>
    </cfRule>
    <cfRule type="containsText" dxfId="3941" priority="13" operator="containsText" text="Not Yet Due">
      <formula>NOT(ISERROR(SEARCH("Not Yet Due",R48)))</formula>
    </cfRule>
    <cfRule type="containsText" dxfId="3940" priority="14" operator="containsText" text="Deleted">
      <formula>NOT(ISERROR(SEARCH("Deleted",R48)))</formula>
    </cfRule>
    <cfRule type="containsText" dxfId="3939" priority="15" operator="containsText" text="Completed Behind Schedule">
      <formula>NOT(ISERROR(SEARCH("Completed Behind Schedule",R48)))</formula>
    </cfRule>
    <cfRule type="containsText" dxfId="3938" priority="16" operator="containsText" text="Off Target">
      <formula>NOT(ISERROR(SEARCH("Off Target",R48)))</formula>
    </cfRule>
    <cfRule type="containsText" dxfId="3937" priority="17" operator="containsText" text="In Danger of Falling Behind Target">
      <formula>NOT(ISERROR(SEARCH("In Danger of Falling Behind Target",R48)))</formula>
    </cfRule>
    <cfRule type="containsText" dxfId="3936" priority="18" operator="containsText" text="Fully Achieved">
      <formula>NOT(ISERROR(SEARCH("Fully Achieved",R48)))</formula>
    </cfRule>
    <cfRule type="containsText" dxfId="3935" priority="19" operator="containsText" text="On track to be achieved">
      <formula>NOT(ISERROR(SEARCH("On track to be achieved",R48)))</formula>
    </cfRule>
  </conditionalFormatting>
  <dataValidations count="2">
    <dataValidation type="list" allowBlank="1" showInputMessage="1" showErrorMessage="1" promptTitle="Is target on track?" prompt="Please choose an option from the drop down list that best describes the current situation for this target." sqref="M3:M110 H3:H110 R3:R110">
      <formula1>$A$163:$A$171</formula1>
    </dataValidation>
    <dataValidation type="list" allowBlank="1" showInputMessage="1" showErrorMessage="1" promptTitle="Is target on track?" prompt="Please choose an option from the drop down list that best describes the current situation for this target." sqref="V3:V110">
      <formula1>$A$145:$A$154</formula1>
    </dataValidation>
  </dataValidations>
  <pageMargins left="0.23622047244094491" right="0.23622047244094491" top="0.74803149606299213" bottom="0.74803149606299213" header="0.31496062992125984" footer="0.31496062992125984"/>
  <pageSetup paperSize="8" orientation="portrait" r:id="rId1"/>
  <colBreaks count="1" manualBreakCount="1">
    <brk id="9" max="109"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topLeftCell="B1" zoomScale="70" zoomScaleNormal="70" workbookViewId="0">
      <selection activeCell="D5" sqref="D5"/>
    </sheetView>
  </sheetViews>
  <sheetFormatPr defaultColWidth="9.140625" defaultRowHeight="15"/>
  <cols>
    <col min="1" max="1" width="9.140625" style="125"/>
    <col min="2" max="2" width="49.5703125" style="64" customWidth="1"/>
    <col min="3" max="3" width="27.140625" style="64" customWidth="1"/>
    <col min="4" max="4" width="27.140625" style="148" customWidth="1"/>
    <col min="5" max="8" width="27.140625" style="64" customWidth="1"/>
    <col min="9" max="40" width="9.140625" style="125"/>
    <col min="41" max="16384" width="9.140625" style="64"/>
  </cols>
  <sheetData>
    <row r="1" spans="1:40" s="125" customFormat="1" ht="33" customHeight="1" thickBot="1">
      <c r="B1" s="126" t="s">
        <v>422</v>
      </c>
      <c r="D1" s="127"/>
    </row>
    <row r="2" spans="1:40" ht="40.5" customHeight="1" thickTop="1" thickBot="1">
      <c r="B2" s="344" t="s">
        <v>428</v>
      </c>
      <c r="C2" s="346" t="s">
        <v>416</v>
      </c>
      <c r="D2" s="347"/>
      <c r="E2" s="348" t="s">
        <v>417</v>
      </c>
      <c r="F2" s="349"/>
      <c r="G2" s="350" t="s">
        <v>418</v>
      </c>
      <c r="H2" s="350"/>
    </row>
    <row r="3" spans="1:40" ht="50.25" customHeight="1" thickTop="1" thickBot="1">
      <c r="B3" s="345"/>
      <c r="C3" s="128" t="s">
        <v>423</v>
      </c>
      <c r="D3" s="129" t="s">
        <v>424</v>
      </c>
      <c r="E3" s="130" t="s">
        <v>423</v>
      </c>
      <c r="F3" s="131" t="s">
        <v>424</v>
      </c>
      <c r="G3" s="149" t="s">
        <v>423</v>
      </c>
      <c r="H3" s="150" t="s">
        <v>424</v>
      </c>
    </row>
    <row r="4" spans="1:40" s="136" customFormat="1" ht="21.75" thickTop="1" thickBot="1">
      <c r="A4" s="132"/>
      <c r="B4" s="133" t="s">
        <v>425</v>
      </c>
      <c r="C4" s="17"/>
      <c r="D4" s="134"/>
      <c r="E4" s="17"/>
      <c r="F4" s="17"/>
      <c r="G4" s="17"/>
      <c r="H4" s="135"/>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row>
    <row r="5" spans="1:40" s="142" customFormat="1" ht="37.5" customHeight="1" thickTop="1" thickBot="1">
      <c r="A5" s="137"/>
      <c r="B5" s="138" t="s">
        <v>426</v>
      </c>
      <c r="C5" s="139">
        <f>'2a. % By Priority'!C6+'2a. % By Priority'!C7</f>
        <v>80</v>
      </c>
      <c r="D5" s="140">
        <f>'2a. % By Priority'!G6</f>
        <v>0.96385542168674698</v>
      </c>
      <c r="E5" s="141">
        <f>'2a. % By Priority'!C9</f>
        <v>2</v>
      </c>
      <c r="F5" s="131">
        <f>'2a. % By Priority'!G9</f>
        <v>2.4096385542168676E-2</v>
      </c>
      <c r="G5" s="151">
        <f>'2a. % By Priority'!C13+'2a. % By Priority'!C14</f>
        <v>1</v>
      </c>
      <c r="H5" s="152">
        <f>'2a. % By Priority'!G13</f>
        <v>1.2048192771084338E-2</v>
      </c>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row>
    <row r="6" spans="1:40" s="142" customFormat="1" ht="21.75" thickTop="1" thickBot="1">
      <c r="A6" s="137"/>
      <c r="B6" s="143" t="s">
        <v>427</v>
      </c>
      <c r="C6" s="144"/>
      <c r="D6" s="145"/>
      <c r="E6" s="144"/>
      <c r="F6" s="145"/>
      <c r="G6" s="144"/>
      <c r="H6" s="146"/>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row>
    <row r="7" spans="1:40" s="142" customFormat="1" ht="37.5" customHeight="1" thickTop="1" thickBot="1">
      <c r="A7" s="137"/>
      <c r="B7" s="138" t="s">
        <v>281</v>
      </c>
      <c r="C7" s="139">
        <f>'2a. % By Priority'!C28+'2a. % By Priority'!C29</f>
        <v>50</v>
      </c>
      <c r="D7" s="140">
        <f>'2a. % By Priority'!G28</f>
        <v>0.96153846153846156</v>
      </c>
      <c r="E7" s="147">
        <f>'2a. % By Priority'!C31</f>
        <v>1</v>
      </c>
      <c r="F7" s="131">
        <f>'2a. % By Priority'!G31</f>
        <v>1.9230769230769232E-2</v>
      </c>
      <c r="G7" s="151">
        <f>'2a. % By Priority'!C35+'2a. % By Priority'!C36</f>
        <v>1</v>
      </c>
      <c r="H7" s="152">
        <f>'2a. % By Priority'!G35</f>
        <v>1.9230769230769232E-2</v>
      </c>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row>
    <row r="8" spans="1:40" s="142" customFormat="1" ht="37.5" customHeight="1" thickTop="1" thickBot="1">
      <c r="A8" s="137"/>
      <c r="B8" s="138" t="s">
        <v>419</v>
      </c>
      <c r="C8" s="139">
        <f>'2a. % By Priority'!C50+'2a. % By Priority'!C51</f>
        <v>14</v>
      </c>
      <c r="D8" s="140">
        <f>'2a. % By Priority'!G50</f>
        <v>0.93333333333333335</v>
      </c>
      <c r="E8" s="147">
        <f>'2a. % By Priority'!C53</f>
        <v>1</v>
      </c>
      <c r="F8" s="131">
        <f>'2a. % By Priority'!G53</f>
        <v>6.6666666666666666E-2</v>
      </c>
      <c r="G8" s="151">
        <f>'2a. % By Priority'!C57+'2a. % By Priority'!C58</f>
        <v>0</v>
      </c>
      <c r="H8" s="152">
        <f>'2a. % By Priority'!G57</f>
        <v>0</v>
      </c>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row>
    <row r="9" spans="1:40" s="142" customFormat="1" ht="37.5" customHeight="1" thickTop="1" thickBot="1">
      <c r="A9" s="137"/>
      <c r="B9" s="138" t="s">
        <v>279</v>
      </c>
      <c r="C9" s="139">
        <f>'2a. % By Priority'!C72+'2a. % By Priority'!C73</f>
        <v>16</v>
      </c>
      <c r="D9" s="140">
        <f>'2a. % By Priority'!G72</f>
        <v>1</v>
      </c>
      <c r="E9" s="147">
        <f>'2a. % By Priority'!C75</f>
        <v>0</v>
      </c>
      <c r="F9" s="131">
        <f>'2a. % By Priority'!G75</f>
        <v>0</v>
      </c>
      <c r="G9" s="151">
        <f>'2a. % By Priority'!C79+'2a. % By Priority'!C80</f>
        <v>0</v>
      </c>
      <c r="H9" s="152">
        <f>'2a. % By Priority'!G79</f>
        <v>0</v>
      </c>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row>
    <row r="10" spans="1:40" s="142" customFormat="1" ht="21.75" thickTop="1" thickBot="1">
      <c r="A10" s="137"/>
      <c r="B10" s="143" t="s">
        <v>266</v>
      </c>
      <c r="C10" s="144"/>
      <c r="D10" s="145"/>
      <c r="E10" s="144"/>
      <c r="F10" s="145"/>
      <c r="G10" s="144"/>
      <c r="H10" s="146"/>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row>
    <row r="11" spans="1:40" s="142" customFormat="1" ht="37.5" customHeight="1" thickTop="1" thickBot="1">
      <c r="A11" s="137"/>
      <c r="B11" s="182" t="s">
        <v>374</v>
      </c>
      <c r="C11" s="183">
        <f>'3a. % by Portfolio'!C6+'3a. % by Portfolio'!C7</f>
        <v>11</v>
      </c>
      <c r="D11" s="184">
        <f>'3a. % by Portfolio'!G6</f>
        <v>1</v>
      </c>
      <c r="E11" s="185">
        <f>'3a. % by Portfolio'!C9</f>
        <v>0</v>
      </c>
      <c r="F11" s="186">
        <f>'3a. % by Portfolio'!G9</f>
        <v>0</v>
      </c>
      <c r="G11" s="187">
        <f>'3a. % by Portfolio'!C13+'3a. % by Portfolio'!C14</f>
        <v>0</v>
      </c>
      <c r="H11" s="188">
        <f>'3a. % by Portfolio'!G13</f>
        <v>0</v>
      </c>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row>
    <row r="12" spans="1:40" s="142" customFormat="1" ht="37.5" customHeight="1" thickTop="1" thickBot="1">
      <c r="A12" s="137"/>
      <c r="B12" s="182" t="s">
        <v>373</v>
      </c>
      <c r="C12" s="183">
        <f>'3a. % by Portfolio'!C29+'3a. % by Portfolio'!C30</f>
        <v>20</v>
      </c>
      <c r="D12" s="184">
        <f>'3a. % by Portfolio'!G29</f>
        <v>0.90909090909090906</v>
      </c>
      <c r="E12" s="189">
        <f>'3a. % by Portfolio'!C32</f>
        <v>2</v>
      </c>
      <c r="F12" s="186">
        <f>'3a. % by Portfolio'!G32</f>
        <v>9.0909090909090912E-2</v>
      </c>
      <c r="G12" s="187">
        <f>'3a. % by Portfolio'!C13+'3a. % by Portfolio'!C14</f>
        <v>0</v>
      </c>
      <c r="H12" s="188">
        <f>'3a. % by Portfolio'!G36</f>
        <v>0</v>
      </c>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row>
    <row r="13" spans="1:40" s="142" customFormat="1" ht="37.5" customHeight="1" thickTop="1" thickBot="1">
      <c r="A13" s="137"/>
      <c r="B13" s="182" t="s">
        <v>429</v>
      </c>
      <c r="C13" s="183">
        <f>'3a. % by Portfolio'!C51+'3a. % by Portfolio'!C52</f>
        <v>12</v>
      </c>
      <c r="D13" s="184">
        <f>'3a. % by Portfolio'!G51</f>
        <v>1</v>
      </c>
      <c r="E13" s="189">
        <f>'3a. % by Portfolio'!C54</f>
        <v>0</v>
      </c>
      <c r="F13" s="186">
        <f>'3a. % by Portfolio'!G54</f>
        <v>0</v>
      </c>
      <c r="G13" s="187">
        <f>'3a. % by Portfolio'!C58+'3a. % by Portfolio'!C59</f>
        <v>0</v>
      </c>
      <c r="H13" s="188">
        <f>'3a. % by Portfolio'!G58</f>
        <v>0</v>
      </c>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row>
    <row r="14" spans="1:40" s="142" customFormat="1" ht="37.5" customHeight="1" thickTop="1" thickBot="1">
      <c r="A14" s="137"/>
      <c r="B14" s="182" t="s">
        <v>369</v>
      </c>
      <c r="C14" s="183">
        <f>'3a. % by Portfolio'!C73+'3a. % by Portfolio'!C74</f>
        <v>25</v>
      </c>
      <c r="D14" s="184">
        <f>'3a. % by Portfolio'!G73</f>
        <v>0.96153846153846145</v>
      </c>
      <c r="E14" s="189">
        <f>'3a. % by Portfolio'!C76</f>
        <v>0</v>
      </c>
      <c r="F14" s="186">
        <f>'3a. % by Portfolio'!G76</f>
        <v>0</v>
      </c>
      <c r="G14" s="187">
        <f>'3a. % by Portfolio'!C80+'3a. % by Portfolio'!C81</f>
        <v>1</v>
      </c>
      <c r="H14" s="188">
        <f>'3a. % by Portfolio'!G80</f>
        <v>3.8461538461538464E-2</v>
      </c>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row>
    <row r="15" spans="1:40" s="142" customFormat="1" ht="37.5" customHeight="1" thickTop="1" thickBot="1">
      <c r="A15" s="137"/>
      <c r="B15" s="182" t="s">
        <v>372</v>
      </c>
      <c r="C15" s="183">
        <f>'3a. % by Portfolio'!C95+'3a. % by Portfolio'!C96</f>
        <v>12</v>
      </c>
      <c r="D15" s="184">
        <f>'3a. % by Portfolio'!G95</f>
        <v>1</v>
      </c>
      <c r="E15" s="189">
        <f>'3a. % by Portfolio'!C98</f>
        <v>0</v>
      </c>
      <c r="F15" s="186">
        <f>'3a. % by Portfolio'!G98</f>
        <v>0</v>
      </c>
      <c r="G15" s="187">
        <f>'3a. % by Portfolio'!C102+'3a. % by Portfolio'!C103</f>
        <v>0</v>
      </c>
      <c r="H15" s="188">
        <f>'3a. % by Portfolio'!G102</f>
        <v>0</v>
      </c>
      <c r="I15" s="137"/>
      <c r="J15" s="137"/>
      <c r="K15" s="137"/>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137"/>
      <c r="AI15" s="137"/>
      <c r="AJ15" s="137"/>
      <c r="AK15" s="137"/>
      <c r="AL15" s="137"/>
      <c r="AM15" s="137"/>
      <c r="AN15" s="137"/>
    </row>
    <row r="16" spans="1:40" s="125" customFormat="1" ht="15.75" thickTop="1">
      <c r="D16" s="127"/>
    </row>
    <row r="17" spans="4:4" s="125" customFormat="1">
      <c r="D17" s="127"/>
    </row>
    <row r="18" spans="4:4" s="125" customFormat="1">
      <c r="D18" s="127"/>
    </row>
    <row r="19" spans="4:4" s="125" customFormat="1">
      <c r="D19" s="127"/>
    </row>
    <row r="20" spans="4:4" s="125" customFormat="1">
      <c r="D20" s="127"/>
    </row>
    <row r="21" spans="4:4" s="125" customFormat="1">
      <c r="D21" s="127"/>
    </row>
    <row r="22" spans="4:4" s="125" customFormat="1">
      <c r="D22" s="127"/>
    </row>
    <row r="23" spans="4:4" s="125" customFormat="1">
      <c r="D23" s="127"/>
    </row>
    <row r="24" spans="4:4" s="125" customFormat="1">
      <c r="D24" s="127"/>
    </row>
    <row r="25" spans="4:4" s="125" customFormat="1">
      <c r="D25" s="127"/>
    </row>
    <row r="26" spans="4:4" s="125" customFormat="1">
      <c r="D26" s="127"/>
    </row>
    <row r="27" spans="4:4" s="125" customFormat="1">
      <c r="D27" s="127"/>
    </row>
    <row r="28" spans="4:4" s="125" customFormat="1">
      <c r="D28" s="127"/>
    </row>
    <row r="29" spans="4:4" s="125" customFormat="1">
      <c r="D29" s="127"/>
    </row>
    <row r="30" spans="4:4" s="125" customFormat="1">
      <c r="D30" s="127"/>
    </row>
    <row r="31" spans="4:4" s="125" customFormat="1">
      <c r="D31" s="127"/>
    </row>
    <row r="32" spans="4:4" s="125" customFormat="1">
      <c r="D32" s="127"/>
    </row>
    <row r="33" spans="4:4" s="125" customFormat="1">
      <c r="D33" s="127"/>
    </row>
    <row r="34" spans="4:4" s="125" customFormat="1">
      <c r="D34" s="127"/>
    </row>
    <row r="35" spans="4:4" s="125" customFormat="1">
      <c r="D35" s="127"/>
    </row>
    <row r="36" spans="4:4" s="125" customFormat="1">
      <c r="D36" s="127"/>
    </row>
    <row r="37" spans="4:4" s="125" customFormat="1">
      <c r="D37" s="127"/>
    </row>
    <row r="38" spans="4:4" s="125" customFormat="1">
      <c r="D38" s="127"/>
    </row>
    <row r="39" spans="4:4" s="125" customFormat="1">
      <c r="D39" s="127"/>
    </row>
    <row r="40" spans="4:4" s="125" customFormat="1">
      <c r="D40" s="127"/>
    </row>
    <row r="41" spans="4:4" s="125" customFormat="1">
      <c r="D41" s="127"/>
    </row>
    <row r="42" spans="4:4" s="125" customFormat="1">
      <c r="D42" s="127"/>
    </row>
    <row r="43" spans="4:4" s="125" customFormat="1">
      <c r="D43" s="127"/>
    </row>
    <row r="44" spans="4:4" s="125" customFormat="1">
      <c r="D44" s="127"/>
    </row>
    <row r="45" spans="4:4" s="125" customFormat="1">
      <c r="D45" s="127"/>
    </row>
    <row r="46" spans="4:4" s="125" customFormat="1">
      <c r="D46" s="127"/>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F89"/>
  <sheetViews>
    <sheetView zoomScale="77" zoomScaleNormal="77" workbookViewId="0">
      <pane ySplit="1" topLeftCell="A2" activePane="bottomLeft" state="frozen"/>
      <selection pane="bottomLeft" activeCell="C21" sqref="C21"/>
    </sheetView>
  </sheetViews>
  <sheetFormatPr defaultColWidth="9.140625" defaultRowHeight="14.25"/>
  <cols>
    <col min="1" max="1" width="2.140625" style="25" customWidth="1"/>
    <col min="2" max="2" width="38.85546875" style="25" customWidth="1"/>
    <col min="3" max="3" width="13.7109375" style="22" customWidth="1"/>
    <col min="4" max="4" width="13.85546875" style="22" customWidth="1"/>
    <col min="5" max="5" width="16.28515625" style="22" customWidth="1"/>
    <col min="6" max="6" width="14.140625" style="22" customWidth="1"/>
    <col min="7" max="7" width="17.140625" style="22" customWidth="1"/>
    <col min="8" max="8" width="4.7109375" style="22" customWidth="1"/>
    <col min="9" max="9" width="38.85546875" style="25" hidden="1" customWidth="1"/>
    <col min="10" max="10" width="13.7109375" style="22" hidden="1" customWidth="1"/>
    <col min="11" max="11" width="13.85546875" style="22" hidden="1" customWidth="1"/>
    <col min="12" max="12" width="16.28515625" style="22" hidden="1" customWidth="1"/>
    <col min="13" max="13" width="14.140625" style="22" hidden="1" customWidth="1"/>
    <col min="14" max="14" width="17.140625" style="22" hidden="1" customWidth="1"/>
    <col min="15" max="15" width="4.7109375" style="22" hidden="1" customWidth="1"/>
    <col min="16" max="16" width="38.85546875" style="25" hidden="1" customWidth="1"/>
    <col min="17" max="17" width="13.7109375" style="22" hidden="1" customWidth="1"/>
    <col min="18" max="18" width="13.85546875" style="22" hidden="1" customWidth="1"/>
    <col min="19" max="19" width="16.28515625" style="22" hidden="1" customWidth="1"/>
    <col min="20" max="20" width="14.140625" style="22" hidden="1" customWidth="1"/>
    <col min="21" max="21" width="17.140625" style="22" hidden="1" customWidth="1"/>
    <col min="22" max="22" width="4.7109375" style="22" hidden="1" customWidth="1"/>
    <col min="23" max="23" width="55.28515625" style="22" hidden="1" customWidth="1"/>
    <col min="24" max="24" width="14.5703125" style="22" hidden="1" customWidth="1"/>
    <col min="25" max="27" width="17.140625" style="22" hidden="1" customWidth="1"/>
    <col min="28" max="28" width="17.140625" style="50" hidden="1" customWidth="1"/>
    <col min="29" max="32" width="9.140625" style="25" customWidth="1"/>
    <col min="33" max="16384" width="9.140625" style="25"/>
  </cols>
  <sheetData>
    <row r="1" spans="2:32" s="19" customFormat="1" ht="20.25">
      <c r="B1" s="67" t="s">
        <v>409</v>
      </c>
      <c r="C1" s="65"/>
      <c r="D1" s="66"/>
      <c r="E1" s="66"/>
      <c r="F1" s="66"/>
      <c r="G1" s="66"/>
      <c r="H1" s="18"/>
      <c r="I1" s="67" t="s">
        <v>410</v>
      </c>
      <c r="J1" s="65"/>
      <c r="K1" s="66"/>
      <c r="L1" s="66"/>
      <c r="M1" s="66"/>
      <c r="N1" s="66"/>
      <c r="O1" s="18"/>
      <c r="P1" s="91" t="s">
        <v>411</v>
      </c>
      <c r="Q1" s="65"/>
      <c r="R1" s="66"/>
      <c r="S1" s="66"/>
      <c r="T1" s="66"/>
      <c r="U1" s="66"/>
      <c r="V1" s="18"/>
      <c r="W1" s="70" t="s">
        <v>412</v>
      </c>
      <c r="X1" s="68"/>
      <c r="Y1" s="68"/>
      <c r="Z1" s="68"/>
      <c r="AA1" s="68"/>
      <c r="AB1" s="69"/>
    </row>
    <row r="2" spans="2:32" ht="15.75">
      <c r="B2" s="20"/>
      <c r="C2" s="21"/>
      <c r="D2" s="21"/>
      <c r="E2" s="21"/>
      <c r="F2" s="21"/>
      <c r="G2" s="21"/>
      <c r="I2" s="20"/>
      <c r="J2" s="21"/>
      <c r="K2" s="21"/>
      <c r="L2" s="21"/>
      <c r="M2" s="21"/>
      <c r="N2" s="21"/>
      <c r="P2" s="20"/>
      <c r="Q2" s="21"/>
      <c r="R2" s="21"/>
      <c r="S2" s="21"/>
      <c r="T2" s="21"/>
      <c r="U2" s="21"/>
      <c r="W2" s="23"/>
      <c r="X2" s="23"/>
      <c r="Y2" s="23"/>
      <c r="Z2" s="23"/>
      <c r="AA2" s="23"/>
      <c r="AB2" s="24"/>
    </row>
    <row r="3" spans="2:32" ht="15.75">
      <c r="B3" s="82" t="s">
        <v>391</v>
      </c>
      <c r="C3" s="83"/>
      <c r="D3" s="83"/>
      <c r="E3" s="83"/>
      <c r="F3" s="83"/>
      <c r="G3" s="84"/>
      <c r="I3" s="82" t="s">
        <v>391</v>
      </c>
      <c r="J3" s="83"/>
      <c r="K3" s="83"/>
      <c r="L3" s="83"/>
      <c r="M3" s="83"/>
      <c r="N3" s="84"/>
      <c r="P3" s="82" t="s">
        <v>391</v>
      </c>
      <c r="Q3" s="83"/>
      <c r="R3" s="83"/>
      <c r="S3" s="83"/>
      <c r="T3" s="83"/>
      <c r="U3" s="84"/>
      <c r="W3" s="27" t="s">
        <v>391</v>
      </c>
      <c r="X3" s="28"/>
      <c r="Y3" s="28"/>
      <c r="Z3" s="28"/>
      <c r="AA3" s="28"/>
      <c r="AB3" s="29"/>
    </row>
    <row r="4" spans="2:32" s="22" customFormat="1" ht="39" customHeight="1">
      <c r="B4" s="85" t="s">
        <v>392</v>
      </c>
      <c r="C4" s="85" t="s">
        <v>393</v>
      </c>
      <c r="D4" s="85" t="s">
        <v>394</v>
      </c>
      <c r="E4" s="85" t="s">
        <v>395</v>
      </c>
      <c r="F4" s="85" t="s">
        <v>396</v>
      </c>
      <c r="G4" s="85" t="s">
        <v>397</v>
      </c>
      <c r="I4" s="85" t="s">
        <v>392</v>
      </c>
      <c r="J4" s="85" t="s">
        <v>393</v>
      </c>
      <c r="K4" s="85" t="s">
        <v>394</v>
      </c>
      <c r="L4" s="85" t="s">
        <v>395</v>
      </c>
      <c r="M4" s="85" t="s">
        <v>396</v>
      </c>
      <c r="N4" s="85" t="s">
        <v>397</v>
      </c>
      <c r="P4" s="85" t="s">
        <v>392</v>
      </c>
      <c r="Q4" s="85" t="s">
        <v>393</v>
      </c>
      <c r="R4" s="85" t="s">
        <v>394</v>
      </c>
      <c r="S4" s="85" t="s">
        <v>395</v>
      </c>
      <c r="T4" s="85" t="s">
        <v>396</v>
      </c>
      <c r="U4" s="85" t="s">
        <v>397</v>
      </c>
      <c r="W4" s="85" t="s">
        <v>392</v>
      </c>
      <c r="X4" s="85" t="s">
        <v>393</v>
      </c>
      <c r="Y4" s="85" t="s">
        <v>394</v>
      </c>
      <c r="Z4" s="85" t="s">
        <v>395</v>
      </c>
      <c r="AA4" s="85" t="s">
        <v>396</v>
      </c>
      <c r="AB4" s="85" t="s">
        <v>397</v>
      </c>
    </row>
    <row r="5" spans="2:32" s="33" customFormat="1" ht="5.25" customHeight="1">
      <c r="B5" s="30"/>
      <c r="C5" s="31"/>
      <c r="D5" s="31"/>
      <c r="E5" s="31"/>
      <c r="F5" s="31"/>
      <c r="G5" s="31"/>
      <c r="H5" s="32"/>
      <c r="I5" s="30"/>
      <c r="J5" s="31"/>
      <c r="K5" s="31"/>
      <c r="L5" s="31"/>
      <c r="M5" s="31"/>
      <c r="N5" s="31"/>
      <c r="O5" s="32"/>
      <c r="P5" s="30"/>
      <c r="Q5" s="31"/>
      <c r="R5" s="31"/>
      <c r="S5" s="31"/>
      <c r="T5" s="31"/>
      <c r="U5" s="31"/>
      <c r="V5" s="32"/>
      <c r="W5" s="30"/>
      <c r="X5" s="31"/>
      <c r="Y5" s="31"/>
      <c r="Z5" s="31"/>
      <c r="AA5" s="31"/>
      <c r="AB5" s="31"/>
    </row>
    <row r="6" spans="2:32" ht="30.75" customHeight="1">
      <c r="B6" s="71" t="s">
        <v>398</v>
      </c>
      <c r="C6" s="72">
        <f>COUNTIF('1. All Data'!$H$3:$H$110,"Fully Achieved")</f>
        <v>8</v>
      </c>
      <c r="D6" s="73">
        <f>C6/C20</f>
        <v>7.407407407407407E-2</v>
      </c>
      <c r="E6" s="351">
        <f>D6+D7</f>
        <v>0.7407407407407407</v>
      </c>
      <c r="F6" s="73">
        <f>C6/C21</f>
        <v>9.6385542168674704E-2</v>
      </c>
      <c r="G6" s="366">
        <f>F6+F7</f>
        <v>0.96385542168674698</v>
      </c>
      <c r="I6" s="71" t="s">
        <v>398</v>
      </c>
      <c r="J6" s="72">
        <f>COUNTIF('1. All Data'!$M$3:$M$110,"Fully Achieved")</f>
        <v>0</v>
      </c>
      <c r="K6" s="73">
        <f>J6/J20</f>
        <v>0</v>
      </c>
      <c r="L6" s="351">
        <f>K6+K7</f>
        <v>0</v>
      </c>
      <c r="M6" s="73">
        <f>J6/J21</f>
        <v>0</v>
      </c>
      <c r="N6" s="366">
        <f>M6+M7</f>
        <v>0</v>
      </c>
      <c r="P6" s="71" t="s">
        <v>398</v>
      </c>
      <c r="Q6" s="72">
        <f>COUNTIF('1. All Data'!$R$3:$R$110,"Fully Achieved")</f>
        <v>0</v>
      </c>
      <c r="R6" s="73">
        <f>Q6/Q20</f>
        <v>0</v>
      </c>
      <c r="S6" s="351">
        <f>R6+R7</f>
        <v>0</v>
      </c>
      <c r="T6" s="73">
        <f>Q6/Q21</f>
        <v>0</v>
      </c>
      <c r="U6" s="366">
        <f>T6+T7</f>
        <v>0</v>
      </c>
      <c r="W6" s="71" t="s">
        <v>398</v>
      </c>
      <c r="X6" s="72"/>
      <c r="Y6" s="73"/>
      <c r="Z6" s="351"/>
      <c r="AA6" s="73"/>
      <c r="AB6" s="366">
        <f>AA6+AA7</f>
        <v>0</v>
      </c>
    </row>
    <row r="7" spans="2:32" ht="30.75" customHeight="1">
      <c r="B7" s="71" t="s">
        <v>349</v>
      </c>
      <c r="C7" s="72">
        <f>COUNTIF('1. All Data'!$H$3:$H$110,"On Track to be Achieved")</f>
        <v>72</v>
      </c>
      <c r="D7" s="73">
        <f>C7/C20</f>
        <v>0.66666666666666663</v>
      </c>
      <c r="E7" s="351"/>
      <c r="F7" s="73">
        <f>C7/C21</f>
        <v>0.86746987951807231</v>
      </c>
      <c r="G7" s="366"/>
      <c r="I7" s="71" t="s">
        <v>349</v>
      </c>
      <c r="J7" s="72">
        <f>COUNTIF('1. All Data'!$M$3:$M$110,"On Track to be Achieved")</f>
        <v>0</v>
      </c>
      <c r="K7" s="73">
        <f>J7/J20</f>
        <v>0</v>
      </c>
      <c r="L7" s="351"/>
      <c r="M7" s="73">
        <f>J7/J21</f>
        <v>0</v>
      </c>
      <c r="N7" s="366"/>
      <c r="P7" s="71" t="s">
        <v>349</v>
      </c>
      <c r="Q7" s="72">
        <f>COUNTIF('1. All Data'!$R$3:$R$110,"On Track to be Achieved")</f>
        <v>0</v>
      </c>
      <c r="R7" s="73">
        <f>Q7/Q20</f>
        <v>0</v>
      </c>
      <c r="S7" s="351"/>
      <c r="T7" s="73">
        <f>Q7/Q21</f>
        <v>0</v>
      </c>
      <c r="U7" s="366"/>
      <c r="W7" s="71" t="s">
        <v>349</v>
      </c>
      <c r="X7" s="72"/>
      <c r="Y7" s="73"/>
      <c r="Z7" s="351"/>
      <c r="AA7" s="73"/>
      <c r="AB7" s="366"/>
    </row>
    <row r="8" spans="2:32" s="39" customFormat="1" ht="6" customHeight="1">
      <c r="B8" s="34"/>
      <c r="C8" s="35"/>
      <c r="D8" s="36"/>
      <c r="E8" s="36"/>
      <c r="F8" s="36"/>
      <c r="G8" s="37"/>
      <c r="H8" s="38"/>
      <c r="I8" s="34"/>
      <c r="J8" s="35"/>
      <c r="K8" s="36"/>
      <c r="L8" s="36"/>
      <c r="M8" s="36"/>
      <c r="N8" s="37"/>
      <c r="O8" s="38"/>
      <c r="P8" s="34"/>
      <c r="Q8" s="35"/>
      <c r="R8" s="36"/>
      <c r="S8" s="36"/>
      <c r="T8" s="36"/>
      <c r="U8" s="37"/>
      <c r="V8" s="38"/>
      <c r="W8" s="34"/>
      <c r="X8" s="35"/>
      <c r="Y8" s="36"/>
      <c r="Z8" s="36"/>
      <c r="AA8" s="36"/>
      <c r="AB8" s="37"/>
      <c r="AD8" s="33"/>
      <c r="AE8" s="33"/>
      <c r="AF8" s="33"/>
    </row>
    <row r="9" spans="2:32" ht="18.75" customHeight="1">
      <c r="B9" s="354" t="s">
        <v>350</v>
      </c>
      <c r="C9" s="367">
        <f>COUNTIF('1. All Data'!$H$3:$H$110,"In Danger of Falling Behind Target")</f>
        <v>2</v>
      </c>
      <c r="D9" s="360">
        <f>C9/C20</f>
        <v>1.8518518518518517E-2</v>
      </c>
      <c r="E9" s="360">
        <f>D9</f>
        <v>1.8518518518518517E-2</v>
      </c>
      <c r="F9" s="360">
        <f>C9/C21</f>
        <v>2.4096385542168676E-2</v>
      </c>
      <c r="G9" s="363">
        <f>F9</f>
        <v>2.4096385542168676E-2</v>
      </c>
      <c r="I9" s="354" t="s">
        <v>350</v>
      </c>
      <c r="J9" s="357">
        <f>COUNTIF('1. All Data'!$M$3:$M$110,"In Danger of Falling BeLind Target")</f>
        <v>0</v>
      </c>
      <c r="K9" s="360">
        <f>J9/J20</f>
        <v>0</v>
      </c>
      <c r="L9" s="360">
        <f>K9</f>
        <v>0</v>
      </c>
      <c r="M9" s="360">
        <f>J9/J21</f>
        <v>0</v>
      </c>
      <c r="N9" s="363">
        <f>M9</f>
        <v>0</v>
      </c>
      <c r="P9" s="354" t="s">
        <v>350</v>
      </c>
      <c r="Q9" s="357">
        <f>COUNTIF('1. All Data'!$R$3:$R$110,"In Danger of Falling Behind Target")</f>
        <v>0</v>
      </c>
      <c r="R9" s="360">
        <f>Q9/Q20</f>
        <v>0</v>
      </c>
      <c r="S9" s="360">
        <f>R9</f>
        <v>0</v>
      </c>
      <c r="T9" s="360">
        <f>Q9/Q21</f>
        <v>0</v>
      </c>
      <c r="U9" s="363">
        <f>T9</f>
        <v>0</v>
      </c>
      <c r="W9" s="92" t="s">
        <v>342</v>
      </c>
      <c r="X9" s="93"/>
      <c r="Y9" s="73"/>
      <c r="Z9" s="351"/>
      <c r="AA9" s="73"/>
      <c r="AB9" s="352">
        <f>AA9</f>
        <v>0</v>
      </c>
      <c r="AD9" s="40"/>
    </row>
    <row r="10" spans="2:32" ht="19.5" customHeight="1">
      <c r="B10" s="355"/>
      <c r="C10" s="368"/>
      <c r="D10" s="361"/>
      <c r="E10" s="361"/>
      <c r="F10" s="361"/>
      <c r="G10" s="364"/>
      <c r="I10" s="355"/>
      <c r="J10" s="358">
        <f>COUNTIF('1. All Data'!$H$5:$H$128,"On Track to be Achieved")</f>
        <v>71</v>
      </c>
      <c r="K10" s="361"/>
      <c r="L10" s="361"/>
      <c r="M10" s="361"/>
      <c r="N10" s="364"/>
      <c r="P10" s="355"/>
      <c r="Q10" s="358">
        <f>COUNTIF('1. All Data'!$H$5:$H$128,"On Track to be Achieved")</f>
        <v>71</v>
      </c>
      <c r="R10" s="361"/>
      <c r="S10" s="361"/>
      <c r="T10" s="361"/>
      <c r="U10" s="364"/>
      <c r="W10" s="92" t="s">
        <v>343</v>
      </c>
      <c r="X10" s="93"/>
      <c r="Y10" s="73"/>
      <c r="Z10" s="351"/>
      <c r="AA10" s="73"/>
      <c r="AB10" s="352"/>
      <c r="AD10" s="40"/>
    </row>
    <row r="11" spans="2:32" ht="19.5" customHeight="1">
      <c r="B11" s="356"/>
      <c r="C11" s="369"/>
      <c r="D11" s="362"/>
      <c r="E11" s="362"/>
      <c r="F11" s="362"/>
      <c r="G11" s="365"/>
      <c r="I11" s="356"/>
      <c r="J11" s="359">
        <f>COUNTIF('1. All Data'!$H$5:$H$128,"On Track to be Achieved")</f>
        <v>71</v>
      </c>
      <c r="K11" s="362"/>
      <c r="L11" s="362"/>
      <c r="M11" s="362"/>
      <c r="N11" s="365"/>
      <c r="P11" s="356"/>
      <c r="Q11" s="359">
        <f>COUNTIF('1. All Data'!$H$5:$H$128,"On Track to be Achieved")</f>
        <v>71</v>
      </c>
      <c r="R11" s="362"/>
      <c r="S11" s="362"/>
      <c r="T11" s="362"/>
      <c r="U11" s="365"/>
      <c r="W11" s="92" t="s">
        <v>346</v>
      </c>
      <c r="X11" s="93"/>
      <c r="Y11" s="73"/>
      <c r="Z11" s="351"/>
      <c r="AA11" s="73"/>
      <c r="AB11" s="352"/>
      <c r="AD11" s="40"/>
    </row>
    <row r="12" spans="2:32" s="33" customFormat="1" ht="6" customHeight="1">
      <c r="B12" s="30"/>
      <c r="C12" s="31"/>
      <c r="D12" s="41"/>
      <c r="E12" s="41"/>
      <c r="F12" s="41"/>
      <c r="G12" s="42"/>
      <c r="H12" s="32"/>
      <c r="I12" s="30"/>
      <c r="J12" s="31"/>
      <c r="K12" s="41"/>
      <c r="L12" s="41"/>
      <c r="M12" s="41"/>
      <c r="N12" s="42"/>
      <c r="O12" s="32"/>
      <c r="P12" s="30"/>
      <c r="Q12" s="31"/>
      <c r="R12" s="41"/>
      <c r="S12" s="41"/>
      <c r="T12" s="41"/>
      <c r="U12" s="42"/>
      <c r="V12" s="32"/>
      <c r="W12" s="30"/>
      <c r="X12" s="31"/>
      <c r="Y12" s="41"/>
      <c r="Z12" s="41"/>
      <c r="AA12" s="41"/>
      <c r="AB12" s="42"/>
      <c r="AD12" s="43"/>
    </row>
    <row r="13" spans="2:32" ht="29.25" customHeight="1">
      <c r="B13" s="75" t="s">
        <v>351</v>
      </c>
      <c r="C13" s="72">
        <f>COUNTIF('1. All Data'!H3:H110,"completed behind schedule")</f>
        <v>0</v>
      </c>
      <c r="D13" s="73">
        <f>C13/C20</f>
        <v>0</v>
      </c>
      <c r="E13" s="351">
        <f>D13+D14</f>
        <v>9.2592592592592587E-3</v>
      </c>
      <c r="F13" s="73">
        <f>C13/C21</f>
        <v>0</v>
      </c>
      <c r="G13" s="353">
        <f>F13+F14</f>
        <v>1.2048192771084338E-2</v>
      </c>
      <c r="I13" s="75" t="s">
        <v>351</v>
      </c>
      <c r="J13" s="72">
        <f>COUNTIF('1. All Data'!M3:M110,"Completed Behind Schedule")</f>
        <v>0</v>
      </c>
      <c r="K13" s="73">
        <f>J13/J20</f>
        <v>0</v>
      </c>
      <c r="L13" s="351">
        <f>K13+K14</f>
        <v>0</v>
      </c>
      <c r="M13" s="73">
        <f>J13/J21</f>
        <v>0</v>
      </c>
      <c r="N13" s="353">
        <f>M13+M14</f>
        <v>0</v>
      </c>
      <c r="P13" s="75" t="s">
        <v>351</v>
      </c>
      <c r="Q13" s="72">
        <f>COUNTIF('1. All Data'!R3:R110,"completed behind schedule")</f>
        <v>0</v>
      </c>
      <c r="R13" s="73">
        <f>Q13/Q20</f>
        <v>0</v>
      </c>
      <c r="S13" s="351">
        <f>R13+R14</f>
        <v>0</v>
      </c>
      <c r="T13" s="73">
        <f>Q13/Q21</f>
        <v>0</v>
      </c>
      <c r="U13" s="353">
        <f>T13+T14</f>
        <v>0</v>
      </c>
      <c r="W13" s="75" t="s">
        <v>345</v>
      </c>
      <c r="X13" s="94"/>
      <c r="Y13" s="73"/>
      <c r="Z13" s="351"/>
      <c r="AA13" s="73"/>
      <c r="AB13" s="353">
        <f>AA13+AA14</f>
        <v>0</v>
      </c>
    </row>
    <row r="14" spans="2:32" ht="29.25" customHeight="1">
      <c r="B14" s="75" t="s">
        <v>344</v>
      </c>
      <c r="C14" s="72">
        <f>COUNTIF('1. All Data'!H3:H110,"off target")</f>
        <v>1</v>
      </c>
      <c r="D14" s="73">
        <f>C14/C20</f>
        <v>9.2592592592592587E-3</v>
      </c>
      <c r="E14" s="351"/>
      <c r="F14" s="73">
        <f>C14/C21</f>
        <v>1.2048192771084338E-2</v>
      </c>
      <c r="G14" s="353"/>
      <c r="I14" s="75" t="s">
        <v>344</v>
      </c>
      <c r="J14" s="72">
        <f>COUNTIF('1. All Data'!M3:M110,"Off Target")</f>
        <v>0</v>
      </c>
      <c r="K14" s="73">
        <f>J14/J20</f>
        <v>0</v>
      </c>
      <c r="L14" s="351"/>
      <c r="M14" s="73">
        <f>J14/J21</f>
        <v>0</v>
      </c>
      <c r="N14" s="353"/>
      <c r="P14" s="75" t="s">
        <v>344</v>
      </c>
      <c r="Q14" s="72">
        <f>COUNTIF('1. All Data'!R3:R110,"off target")</f>
        <v>0</v>
      </c>
      <c r="R14" s="73">
        <f>Q14/Q20</f>
        <v>0</v>
      </c>
      <c r="S14" s="351"/>
      <c r="T14" s="73">
        <f>Q14/Q21</f>
        <v>0</v>
      </c>
      <c r="U14" s="353"/>
      <c r="W14" s="75" t="s">
        <v>344</v>
      </c>
      <c r="X14" s="94"/>
      <c r="Y14" s="73"/>
      <c r="Z14" s="351"/>
      <c r="AA14" s="73"/>
      <c r="AB14" s="353"/>
    </row>
    <row r="15" spans="2:32" s="33" customFormat="1" ht="7.5" customHeight="1">
      <c r="B15" s="30"/>
      <c r="C15" s="44"/>
      <c r="D15" s="41"/>
      <c r="E15" s="41"/>
      <c r="F15" s="41"/>
      <c r="G15" s="45"/>
      <c r="H15" s="32"/>
      <c r="I15" s="30"/>
      <c r="J15" s="44"/>
      <c r="K15" s="41"/>
      <c r="L15" s="41"/>
      <c r="M15" s="41"/>
      <c r="N15" s="45"/>
      <c r="O15" s="32"/>
      <c r="P15" s="30"/>
      <c r="Q15" s="44"/>
      <c r="R15" s="41"/>
      <c r="S15" s="41"/>
      <c r="T15" s="41"/>
      <c r="U15" s="45"/>
      <c r="V15" s="32"/>
      <c r="W15" s="30"/>
      <c r="X15" s="44"/>
      <c r="Y15" s="41"/>
      <c r="Z15" s="41"/>
      <c r="AA15" s="41"/>
      <c r="AB15" s="45"/>
    </row>
    <row r="16" spans="2:32" ht="20.25" customHeight="1">
      <c r="B16" s="76" t="s">
        <v>399</v>
      </c>
      <c r="C16" s="72">
        <f>COUNTIF('1. All Data'!H3:H110,"not yet due")</f>
        <v>25</v>
      </c>
      <c r="D16" s="77">
        <f>C16/C20</f>
        <v>0.23148148148148148</v>
      </c>
      <c r="E16" s="77">
        <f>D16</f>
        <v>0.23148148148148148</v>
      </c>
      <c r="F16" s="46"/>
      <c r="G16" s="47"/>
      <c r="I16" s="76" t="s">
        <v>399</v>
      </c>
      <c r="J16" s="72">
        <f>COUNTIF('1. All Data'!M3:M110,"not yet due")</f>
        <v>0</v>
      </c>
      <c r="K16" s="77">
        <f>J16/J20</f>
        <v>0</v>
      </c>
      <c r="L16" s="77">
        <f>K16</f>
        <v>0</v>
      </c>
      <c r="M16" s="46"/>
      <c r="N16" s="47"/>
      <c r="P16" s="76" t="s">
        <v>399</v>
      </c>
      <c r="Q16" s="72">
        <f>COUNTIF('1. All Data'!R3:R110,"not yet due")</f>
        <v>0</v>
      </c>
      <c r="R16" s="77">
        <f>Q16/Q20</f>
        <v>0</v>
      </c>
      <c r="S16" s="77">
        <f>R16</f>
        <v>0</v>
      </c>
      <c r="T16" s="46"/>
      <c r="U16" s="47"/>
      <c r="W16" s="76" t="s">
        <v>399</v>
      </c>
      <c r="X16" s="72"/>
      <c r="Y16" s="77"/>
      <c r="Z16" s="77"/>
      <c r="AA16" s="46"/>
      <c r="AB16" s="47"/>
    </row>
    <row r="17" spans="2:30" ht="20.25" customHeight="1">
      <c r="B17" s="76" t="s">
        <v>339</v>
      </c>
      <c r="C17" s="72">
        <f>COUNTIF('1. All Data'!H3:H110,"update not provided")</f>
        <v>0</v>
      </c>
      <c r="D17" s="77">
        <f>C17/C20</f>
        <v>0</v>
      </c>
      <c r="E17" s="77">
        <f>D17</f>
        <v>0</v>
      </c>
      <c r="F17" s="46"/>
      <c r="G17" s="49"/>
      <c r="I17" s="76" t="s">
        <v>339</v>
      </c>
      <c r="J17" s="72">
        <f>COUNTIF('1. All Data'!M3:M110,"update not provided")</f>
        <v>108</v>
      </c>
      <c r="K17" s="77">
        <f>J17/J20</f>
        <v>0.432</v>
      </c>
      <c r="L17" s="77">
        <f>K17</f>
        <v>0.432</v>
      </c>
      <c r="M17" s="46"/>
      <c r="N17" s="49"/>
      <c r="P17" s="76" t="s">
        <v>339</v>
      </c>
      <c r="Q17" s="72">
        <f>COUNTIF('1. All Data'!R3:R110,"update not provided")</f>
        <v>108</v>
      </c>
      <c r="R17" s="77">
        <f>Q17/Q20</f>
        <v>0.432</v>
      </c>
      <c r="S17" s="77">
        <f>R17</f>
        <v>0.432</v>
      </c>
      <c r="T17" s="46"/>
      <c r="U17" s="49"/>
      <c r="W17" s="76" t="s">
        <v>339</v>
      </c>
      <c r="X17" s="72"/>
      <c r="Y17" s="77"/>
      <c r="Z17" s="77"/>
      <c r="AA17" s="46"/>
      <c r="AB17" s="49"/>
    </row>
    <row r="18" spans="2:30" ht="15.75" customHeight="1">
      <c r="B18" s="78" t="s">
        <v>347</v>
      </c>
      <c r="C18" s="72">
        <f>COUNTIF('1. All Data'!H3:H110,"deferred")</f>
        <v>0</v>
      </c>
      <c r="D18" s="79">
        <f>C18/C20</f>
        <v>0</v>
      </c>
      <c r="E18" s="79">
        <f>D18</f>
        <v>0</v>
      </c>
      <c r="F18" s="51"/>
      <c r="G18" s="47"/>
      <c r="I18" s="78" t="s">
        <v>347</v>
      </c>
      <c r="J18" s="72">
        <f>COUNTIF('1. All Data'!M3:M110,"deferred")</f>
        <v>0</v>
      </c>
      <c r="K18" s="79">
        <f>J18/J20</f>
        <v>0</v>
      </c>
      <c r="L18" s="79">
        <f>K18</f>
        <v>0</v>
      </c>
      <c r="M18" s="51"/>
      <c r="N18" s="47"/>
      <c r="P18" s="78" t="s">
        <v>347</v>
      </c>
      <c r="Q18" s="72">
        <f>COUNTIF('1. All Data'!R3:R110,"deferred")</f>
        <v>0</v>
      </c>
      <c r="R18" s="79">
        <f>Q18/Q20</f>
        <v>0</v>
      </c>
      <c r="S18" s="79">
        <f>R18</f>
        <v>0</v>
      </c>
      <c r="T18" s="51"/>
      <c r="U18" s="47"/>
      <c r="W18" s="78" t="s">
        <v>347</v>
      </c>
      <c r="X18" s="72"/>
      <c r="Y18" s="79"/>
      <c r="Z18" s="79"/>
      <c r="AA18" s="51"/>
      <c r="AB18" s="47"/>
      <c r="AD18" s="40"/>
    </row>
    <row r="19" spans="2:30" ht="15.75" customHeight="1">
      <c r="B19" s="78" t="s">
        <v>348</v>
      </c>
      <c r="C19" s="72">
        <f>COUNTIF('1. All Data'!H3:H110,"deleted")</f>
        <v>0</v>
      </c>
      <c r="D19" s="79">
        <f>C19/C20</f>
        <v>0</v>
      </c>
      <c r="E19" s="79">
        <f>D19</f>
        <v>0</v>
      </c>
      <c r="F19" s="51"/>
      <c r="G19" s="53" t="s">
        <v>400</v>
      </c>
      <c r="I19" s="78" t="s">
        <v>348</v>
      </c>
      <c r="J19" s="72">
        <f>COUNTIF('1. All Data'!M3:M110,"deleted")</f>
        <v>0</v>
      </c>
      <c r="K19" s="79">
        <f>J19/J20</f>
        <v>0</v>
      </c>
      <c r="L19" s="79">
        <f>K19</f>
        <v>0</v>
      </c>
      <c r="M19" s="51"/>
      <c r="N19" s="53" t="s">
        <v>400</v>
      </c>
      <c r="P19" s="78" t="s">
        <v>348</v>
      </c>
      <c r="Q19" s="72">
        <f>COUNTIF('1. All Data'!R3:R110,"deleted")</f>
        <v>0</v>
      </c>
      <c r="R19" s="79">
        <f>Q19/Q20</f>
        <v>0</v>
      </c>
      <c r="S19" s="79">
        <f>R19</f>
        <v>0</v>
      </c>
      <c r="T19" s="51"/>
      <c r="U19" s="53" t="s">
        <v>400</v>
      </c>
      <c r="W19" s="78" t="s">
        <v>348</v>
      </c>
      <c r="X19" s="72"/>
      <c r="Y19" s="79"/>
      <c r="Z19" s="79"/>
      <c r="AA19" s="51"/>
      <c r="AB19" s="53" t="s">
        <v>400</v>
      </c>
    </row>
    <row r="20" spans="2:30" ht="15.75" customHeight="1">
      <c r="B20" s="80" t="s">
        <v>401</v>
      </c>
      <c r="C20" s="81">
        <f>SUM(C6:C19)</f>
        <v>108</v>
      </c>
      <c r="D20" s="51"/>
      <c r="E20" s="51"/>
      <c r="F20" s="47"/>
      <c r="G20" s="47"/>
      <c r="I20" s="80" t="s">
        <v>401</v>
      </c>
      <c r="J20" s="81">
        <f>SUM(J6:J19)</f>
        <v>250</v>
      </c>
      <c r="K20" s="51"/>
      <c r="L20" s="51"/>
      <c r="M20" s="47"/>
      <c r="N20" s="47"/>
      <c r="P20" s="80" t="s">
        <v>401</v>
      </c>
      <c r="Q20" s="81">
        <f>SUM(Q6:Q19)</f>
        <v>250</v>
      </c>
      <c r="R20" s="51"/>
      <c r="S20" s="51"/>
      <c r="T20" s="47"/>
      <c r="U20" s="47"/>
      <c r="W20" s="80" t="s">
        <v>401</v>
      </c>
      <c r="X20" s="81"/>
      <c r="Y20" s="51"/>
      <c r="Z20" s="51"/>
      <c r="AA20" s="47"/>
      <c r="AB20" s="47"/>
    </row>
    <row r="21" spans="2:30" ht="15.75" customHeight="1">
      <c r="B21" s="80" t="s">
        <v>402</v>
      </c>
      <c r="C21" s="81">
        <f>C20-C19-C18-C17-C16</f>
        <v>83</v>
      </c>
      <c r="D21" s="47"/>
      <c r="E21" s="47"/>
      <c r="F21" s="47"/>
      <c r="G21" s="47"/>
      <c r="I21" s="80" t="s">
        <v>402</v>
      </c>
      <c r="J21" s="81">
        <f>J20-J19-J18-J17-J16</f>
        <v>142</v>
      </c>
      <c r="K21" s="47"/>
      <c r="L21" s="47"/>
      <c r="M21" s="47"/>
      <c r="N21" s="47"/>
      <c r="P21" s="80" t="s">
        <v>402</v>
      </c>
      <c r="Q21" s="81">
        <f>Q20-Q19-Q18-Q17-Q16</f>
        <v>142</v>
      </c>
      <c r="R21" s="47"/>
      <c r="S21" s="47"/>
      <c r="T21" s="47"/>
      <c r="U21" s="47"/>
      <c r="W21" s="80" t="s">
        <v>402</v>
      </c>
      <c r="X21" s="81"/>
      <c r="Y21" s="47"/>
      <c r="Z21" s="47"/>
      <c r="AA21" s="47"/>
      <c r="AB21" s="47"/>
      <c r="AD21" s="40"/>
    </row>
    <row r="22" spans="2:30" ht="15.75" customHeight="1">
      <c r="W22" s="54"/>
      <c r="AA22" s="48"/>
      <c r="AD22" s="40"/>
    </row>
    <row r="23" spans="2:30" ht="15.75" customHeight="1">
      <c r="AA23" s="48"/>
    </row>
    <row r="24" spans="2:30" ht="15" customHeight="1">
      <c r="AA24" s="48"/>
    </row>
    <row r="25" spans="2:30" ht="19.5" customHeight="1">
      <c r="B25" s="86" t="s">
        <v>406</v>
      </c>
      <c r="C25" s="87"/>
      <c r="D25" s="87"/>
      <c r="E25" s="87"/>
      <c r="F25" s="83"/>
      <c r="G25" s="88"/>
      <c r="I25" s="86" t="s">
        <v>406</v>
      </c>
      <c r="J25" s="87"/>
      <c r="K25" s="87"/>
      <c r="L25" s="87"/>
      <c r="M25" s="83"/>
      <c r="N25" s="88"/>
      <c r="P25" s="86" t="s">
        <v>406</v>
      </c>
      <c r="Q25" s="87"/>
      <c r="R25" s="87"/>
      <c r="S25" s="87"/>
      <c r="T25" s="83"/>
      <c r="U25" s="88"/>
      <c r="W25" s="58" t="s">
        <v>403</v>
      </c>
      <c r="X25" s="28"/>
      <c r="Y25" s="28"/>
      <c r="Z25" s="28"/>
      <c r="AA25" s="28"/>
      <c r="AB25" s="29"/>
    </row>
    <row r="26" spans="2:30" ht="42" customHeight="1">
      <c r="B26" s="85" t="s">
        <v>392</v>
      </c>
      <c r="C26" s="85" t="s">
        <v>393</v>
      </c>
      <c r="D26" s="85" t="s">
        <v>394</v>
      </c>
      <c r="E26" s="85" t="s">
        <v>395</v>
      </c>
      <c r="F26" s="85" t="s">
        <v>396</v>
      </c>
      <c r="G26" s="85" t="s">
        <v>397</v>
      </c>
      <c r="I26" s="85" t="s">
        <v>392</v>
      </c>
      <c r="J26" s="85" t="s">
        <v>393</v>
      </c>
      <c r="K26" s="85" t="s">
        <v>394</v>
      </c>
      <c r="L26" s="85" t="s">
        <v>395</v>
      </c>
      <c r="M26" s="85" t="s">
        <v>396</v>
      </c>
      <c r="N26" s="85" t="s">
        <v>397</v>
      </c>
      <c r="P26" s="85" t="s">
        <v>392</v>
      </c>
      <c r="Q26" s="85" t="s">
        <v>393</v>
      </c>
      <c r="R26" s="85" t="s">
        <v>394</v>
      </c>
      <c r="S26" s="85" t="s">
        <v>395</v>
      </c>
      <c r="T26" s="85" t="s">
        <v>396</v>
      </c>
      <c r="U26" s="85" t="s">
        <v>397</v>
      </c>
      <c r="W26" s="85" t="s">
        <v>392</v>
      </c>
      <c r="X26" s="85" t="s">
        <v>393</v>
      </c>
      <c r="Y26" s="85" t="s">
        <v>394</v>
      </c>
      <c r="Z26" s="85" t="s">
        <v>395</v>
      </c>
      <c r="AA26" s="85" t="s">
        <v>396</v>
      </c>
      <c r="AB26" s="85" t="s">
        <v>397</v>
      </c>
    </row>
    <row r="27" spans="2:30" s="33" customFormat="1" ht="6" customHeight="1">
      <c r="B27" s="30"/>
      <c r="C27" s="31"/>
      <c r="D27" s="31"/>
      <c r="E27" s="31"/>
      <c r="F27" s="31"/>
      <c r="G27" s="31"/>
      <c r="H27" s="32"/>
      <c r="I27" s="30"/>
      <c r="J27" s="31"/>
      <c r="K27" s="31"/>
      <c r="L27" s="31"/>
      <c r="M27" s="31"/>
      <c r="N27" s="31"/>
      <c r="O27" s="32"/>
      <c r="P27" s="30"/>
      <c r="Q27" s="31"/>
      <c r="R27" s="31"/>
      <c r="S27" s="31"/>
      <c r="T27" s="31"/>
      <c r="U27" s="31"/>
      <c r="V27" s="32"/>
      <c r="W27" s="30"/>
      <c r="X27" s="31"/>
      <c r="Y27" s="31"/>
      <c r="Z27" s="31"/>
      <c r="AA27" s="31"/>
      <c r="AB27" s="31"/>
    </row>
    <row r="28" spans="2:30" ht="21.75" customHeight="1">
      <c r="B28" s="71" t="s">
        <v>398</v>
      </c>
      <c r="C28" s="72">
        <f>COUNTIFS('1. All Data'!$AA$3:$AA$110,"Value For Money Council",'1. All Data'!$H$3:$H$110,"Fully Achieved")</f>
        <v>6</v>
      </c>
      <c r="D28" s="73">
        <f>C28/C42</f>
        <v>9.2307692307692313E-2</v>
      </c>
      <c r="E28" s="351">
        <f>D28+D29</f>
        <v>0.76923076923076927</v>
      </c>
      <c r="F28" s="73">
        <f>C28/C43</f>
        <v>0.11538461538461539</v>
      </c>
      <c r="G28" s="366">
        <f>F28+F29</f>
        <v>0.96153846153846156</v>
      </c>
      <c r="I28" s="71" t="s">
        <v>398</v>
      </c>
      <c r="J28" s="72">
        <f>COUNTIFS('1. All Data'!$AA$3:$AA$110,"Value For Money Council",'1. All Data'!$M$3:$M$110,"Fully Achieved")</f>
        <v>0</v>
      </c>
      <c r="K28" s="73">
        <f>J28/J42</f>
        <v>0</v>
      </c>
      <c r="L28" s="351">
        <f>K28+K29</f>
        <v>0</v>
      </c>
      <c r="M28" s="73">
        <f>J28/J43</f>
        <v>0</v>
      </c>
      <c r="N28" s="366">
        <f>M28+M29</f>
        <v>0</v>
      </c>
      <c r="P28" s="71" t="s">
        <v>398</v>
      </c>
      <c r="Q28" s="72">
        <f>COUNTIFS('1. All Data'!$AA$3:$AA$110,"Value For Money Council",'1. All Data'!$R$3:$R$110,"Fully Achieved")</f>
        <v>0</v>
      </c>
      <c r="R28" s="73">
        <f>Q28/Q42</f>
        <v>0</v>
      </c>
      <c r="S28" s="351">
        <f>R28+R29</f>
        <v>0</v>
      </c>
      <c r="T28" s="73">
        <f>Q28/Q43</f>
        <v>0</v>
      </c>
      <c r="U28" s="366">
        <f>T28+T29</f>
        <v>0</v>
      </c>
      <c r="W28" s="71" t="s">
        <v>398</v>
      </c>
      <c r="X28" s="72"/>
      <c r="Y28" s="73"/>
      <c r="Z28" s="351"/>
      <c r="AA28" s="73"/>
      <c r="AB28" s="366">
        <f>AA28+AA29</f>
        <v>0</v>
      </c>
    </row>
    <row r="29" spans="2:30" ht="18.75" customHeight="1">
      <c r="B29" s="71" t="s">
        <v>349</v>
      </c>
      <c r="C29" s="72">
        <f>COUNTIFS('1. All Data'!$AA$3:$AA$110,"Value For Money Council",'1. All Data'!$H$3:$H$110,"On Track to be achieved")</f>
        <v>44</v>
      </c>
      <c r="D29" s="73">
        <f>C29/C42</f>
        <v>0.67692307692307696</v>
      </c>
      <c r="E29" s="351"/>
      <c r="F29" s="73">
        <f>C29/C43</f>
        <v>0.84615384615384615</v>
      </c>
      <c r="G29" s="366"/>
      <c r="I29" s="71" t="s">
        <v>349</v>
      </c>
      <c r="J29" s="72">
        <f>COUNTIFS('1. All Data'!$AA$3:$AA$110,"Value For Money Council",'1. All Data'!$M$3:$M$110,"On Track to be achieved")</f>
        <v>0</v>
      </c>
      <c r="K29" s="73">
        <f>J29/J42</f>
        <v>0</v>
      </c>
      <c r="L29" s="351"/>
      <c r="M29" s="73">
        <f>J29/J43</f>
        <v>0</v>
      </c>
      <c r="N29" s="366"/>
      <c r="P29" s="71" t="s">
        <v>349</v>
      </c>
      <c r="Q29" s="72">
        <f>COUNTIFS('1. All Data'!$AA$3:$AA$110,"Value For Money Council",'1. All Data'!$R$3:$R$110,"On Track to be achieved")</f>
        <v>0</v>
      </c>
      <c r="R29" s="73">
        <f>Q29/Q42</f>
        <v>0</v>
      </c>
      <c r="S29" s="351"/>
      <c r="T29" s="73">
        <f>Q29/Q43</f>
        <v>0</v>
      </c>
      <c r="U29" s="366"/>
      <c r="W29" s="71" t="s">
        <v>349</v>
      </c>
      <c r="X29" s="72"/>
      <c r="Y29" s="73"/>
      <c r="Z29" s="351"/>
      <c r="AA29" s="73"/>
      <c r="AB29" s="366"/>
    </row>
    <row r="30" spans="2:30" s="33" customFormat="1" ht="6" customHeight="1">
      <c r="B30" s="34"/>
      <c r="C30" s="35"/>
      <c r="D30" s="36"/>
      <c r="E30" s="36"/>
      <c r="F30" s="36"/>
      <c r="G30" s="37"/>
      <c r="H30" s="32"/>
      <c r="I30" s="34"/>
      <c r="J30" s="35"/>
      <c r="K30" s="36"/>
      <c r="L30" s="36"/>
      <c r="M30" s="36"/>
      <c r="N30" s="37"/>
      <c r="O30" s="32"/>
      <c r="P30" s="34"/>
      <c r="Q30" s="35"/>
      <c r="R30" s="36"/>
      <c r="S30" s="36"/>
      <c r="T30" s="36"/>
      <c r="U30" s="37"/>
      <c r="V30" s="32"/>
      <c r="W30" s="34"/>
      <c r="X30" s="35"/>
      <c r="Y30" s="36"/>
      <c r="Z30" s="36"/>
      <c r="AA30" s="36"/>
      <c r="AB30" s="37"/>
    </row>
    <row r="31" spans="2:30" ht="21" customHeight="1">
      <c r="B31" s="354" t="s">
        <v>350</v>
      </c>
      <c r="C31" s="367">
        <f>COUNTIFS('1. All Data'!$AA$3:$AA$110,"Value For Money Council",'1. All Data'!$H$3:$H$110,"In Danger of Falling Behind Target")</f>
        <v>1</v>
      </c>
      <c r="D31" s="360">
        <f>C31/C42</f>
        <v>1.5384615384615385E-2</v>
      </c>
      <c r="E31" s="360">
        <f>D31</f>
        <v>1.5384615384615385E-2</v>
      </c>
      <c r="F31" s="360">
        <f>C31/C43</f>
        <v>1.9230769230769232E-2</v>
      </c>
      <c r="G31" s="363">
        <f>F31</f>
        <v>1.9230769230769232E-2</v>
      </c>
      <c r="I31" s="354" t="s">
        <v>350</v>
      </c>
      <c r="J31" s="357">
        <f>COUNTIFS('1. All Data'!$AA$3:$AA$110,"Value For Money Council",'1. All Data'!$M$3:$M$110,"In Danger of Falling Behind Target")</f>
        <v>0</v>
      </c>
      <c r="K31" s="360">
        <f>J31/J42</f>
        <v>0</v>
      </c>
      <c r="L31" s="360">
        <f>K31</f>
        <v>0</v>
      </c>
      <c r="M31" s="360">
        <f>J31/J43</f>
        <v>0</v>
      </c>
      <c r="N31" s="363">
        <f>M31</f>
        <v>0</v>
      </c>
      <c r="P31" s="354" t="s">
        <v>350</v>
      </c>
      <c r="Q31" s="357">
        <f>COUNTIFS('1. All Data'!$AA$3:$AA$110,"Value For Money Council",'1. All Data'!$R$3:$R$110,"In Danger of Falling Behind Target")</f>
        <v>0</v>
      </c>
      <c r="R31" s="360">
        <f>Q31/Q42</f>
        <v>0</v>
      </c>
      <c r="S31" s="360">
        <f>R31</f>
        <v>0</v>
      </c>
      <c r="T31" s="360">
        <f>Q31/Q43</f>
        <v>0</v>
      </c>
      <c r="U31" s="363">
        <f>T31</f>
        <v>0</v>
      </c>
      <c r="W31" s="92" t="s">
        <v>342</v>
      </c>
      <c r="X31" s="93"/>
      <c r="Y31" s="73"/>
      <c r="Z31" s="351"/>
      <c r="AA31" s="73"/>
      <c r="AB31" s="352">
        <f>AA31</f>
        <v>0</v>
      </c>
    </row>
    <row r="32" spans="2:30" ht="20.25" customHeight="1">
      <c r="B32" s="355"/>
      <c r="C32" s="368"/>
      <c r="D32" s="361"/>
      <c r="E32" s="361"/>
      <c r="F32" s="361"/>
      <c r="G32" s="364"/>
      <c r="I32" s="355"/>
      <c r="J32" s="358">
        <f>COUNTIF('1. All Data'!$H$5:$H$128,"On Track to be Achieved")</f>
        <v>71</v>
      </c>
      <c r="K32" s="361"/>
      <c r="L32" s="361"/>
      <c r="M32" s="361"/>
      <c r="N32" s="364"/>
      <c r="P32" s="355"/>
      <c r="Q32" s="358">
        <f>COUNTIF('1. All Data'!$H$5:$H$128,"On Track to be Achieved")</f>
        <v>71</v>
      </c>
      <c r="R32" s="361"/>
      <c r="S32" s="361"/>
      <c r="T32" s="361"/>
      <c r="U32" s="364"/>
      <c r="W32" s="92" t="s">
        <v>343</v>
      </c>
      <c r="X32" s="93"/>
      <c r="Y32" s="73"/>
      <c r="Z32" s="351"/>
      <c r="AA32" s="73"/>
      <c r="AB32" s="352"/>
    </row>
    <row r="33" spans="2:28" ht="18.75" customHeight="1">
      <c r="B33" s="356"/>
      <c r="C33" s="369"/>
      <c r="D33" s="362"/>
      <c r="E33" s="362"/>
      <c r="F33" s="362"/>
      <c r="G33" s="365"/>
      <c r="I33" s="356"/>
      <c r="J33" s="359">
        <f>COUNTIF('1. All Data'!$H$5:$H$128,"On Track to be Achieved")</f>
        <v>71</v>
      </c>
      <c r="K33" s="362"/>
      <c r="L33" s="362"/>
      <c r="M33" s="362"/>
      <c r="N33" s="365"/>
      <c r="P33" s="356"/>
      <c r="Q33" s="359">
        <f>COUNTIF('1. All Data'!$H$5:$H$128,"On Track to be Achieved")</f>
        <v>71</v>
      </c>
      <c r="R33" s="362"/>
      <c r="S33" s="362"/>
      <c r="T33" s="362"/>
      <c r="U33" s="365"/>
      <c r="W33" s="92" t="s">
        <v>346</v>
      </c>
      <c r="X33" s="93"/>
      <c r="Y33" s="73"/>
      <c r="Z33" s="351"/>
      <c r="AA33" s="73"/>
      <c r="AB33" s="352"/>
    </row>
    <row r="34" spans="2:28" s="33" customFormat="1" ht="6" customHeight="1">
      <c r="B34" s="30"/>
      <c r="C34" s="31"/>
      <c r="D34" s="41"/>
      <c r="E34" s="41"/>
      <c r="F34" s="41"/>
      <c r="G34" s="42"/>
      <c r="H34" s="32"/>
      <c r="I34" s="30"/>
      <c r="J34" s="31"/>
      <c r="K34" s="41"/>
      <c r="L34" s="41"/>
      <c r="M34" s="41"/>
      <c r="N34" s="42"/>
      <c r="O34" s="32"/>
      <c r="P34" s="30"/>
      <c r="Q34" s="31"/>
      <c r="R34" s="41"/>
      <c r="S34" s="41"/>
      <c r="T34" s="41"/>
      <c r="U34" s="42"/>
      <c r="V34" s="32"/>
      <c r="W34" s="30"/>
      <c r="X34" s="31"/>
      <c r="Y34" s="41"/>
      <c r="Z34" s="41"/>
      <c r="AA34" s="41"/>
      <c r="AB34" s="42"/>
    </row>
    <row r="35" spans="2:28" ht="20.25" customHeight="1">
      <c r="B35" s="75" t="s">
        <v>351</v>
      </c>
      <c r="C35" s="72">
        <f>COUNTIFS('1. All Data'!$AA$3:$AA$110,"Value For Money Council",'1. All Data'!$H$3:$H$110,"Completed Behind Schedule")</f>
        <v>0</v>
      </c>
      <c r="D35" s="73">
        <f>C35/C42</f>
        <v>0</v>
      </c>
      <c r="E35" s="351">
        <f>D35+D36</f>
        <v>1.5384615384615385E-2</v>
      </c>
      <c r="F35" s="73">
        <f>C35/C43</f>
        <v>0</v>
      </c>
      <c r="G35" s="353">
        <f>F35+F36</f>
        <v>1.9230769230769232E-2</v>
      </c>
      <c r="I35" s="75" t="s">
        <v>351</v>
      </c>
      <c r="J35" s="72">
        <f>COUNTIFS('1. All Data'!$AA$3:$AA$110,"Value For Money Council",'1. All Data'!$M$3:$M$110,"Completed Behind Schedule")</f>
        <v>0</v>
      </c>
      <c r="K35" s="73">
        <f>J35/J42</f>
        <v>0</v>
      </c>
      <c r="L35" s="351">
        <f>K35+K36</f>
        <v>0</v>
      </c>
      <c r="M35" s="73">
        <f>J35/J43</f>
        <v>0</v>
      </c>
      <c r="N35" s="353">
        <f>M35+M36</f>
        <v>0</v>
      </c>
      <c r="P35" s="75" t="s">
        <v>351</v>
      </c>
      <c r="Q35" s="72">
        <f>COUNTIFS('1. All Data'!$AA$3:$AA$110,"Value For Money Council",'1. All Data'!$R$3:$R$110,"Completed Behind Schedule")</f>
        <v>0</v>
      </c>
      <c r="R35" s="73">
        <f>Q35/Q42</f>
        <v>0</v>
      </c>
      <c r="S35" s="351">
        <f>R35+R36</f>
        <v>0</v>
      </c>
      <c r="T35" s="73">
        <f>Q35/Q43</f>
        <v>0</v>
      </c>
      <c r="U35" s="353">
        <f>T35+T36</f>
        <v>0</v>
      </c>
      <c r="W35" s="75" t="s">
        <v>345</v>
      </c>
      <c r="X35" s="94"/>
      <c r="Y35" s="73"/>
      <c r="Z35" s="351"/>
      <c r="AA35" s="73"/>
      <c r="AB35" s="353">
        <f>AA35+AA36</f>
        <v>0</v>
      </c>
    </row>
    <row r="36" spans="2:28" ht="20.25" customHeight="1">
      <c r="B36" s="75" t="s">
        <v>344</v>
      </c>
      <c r="C36" s="72">
        <f>COUNTIFS('1. All Data'!$AA$3:$AA$110,"Value For Money Council",'1. All Data'!$H$3:$H$110,"Off Target")</f>
        <v>1</v>
      </c>
      <c r="D36" s="73">
        <f>C36/C42</f>
        <v>1.5384615384615385E-2</v>
      </c>
      <c r="E36" s="351"/>
      <c r="F36" s="73">
        <f>C36/C43</f>
        <v>1.9230769230769232E-2</v>
      </c>
      <c r="G36" s="353"/>
      <c r="I36" s="75" t="s">
        <v>344</v>
      </c>
      <c r="J36" s="72">
        <f>COUNTIFS('1. All Data'!$AA$3:$AA$110,"Value For Money Council",'1. All Data'!$M$3:$M$110,"Off Target")</f>
        <v>0</v>
      </c>
      <c r="K36" s="73">
        <f>J36/J42</f>
        <v>0</v>
      </c>
      <c r="L36" s="351"/>
      <c r="M36" s="73">
        <f>J36/J43</f>
        <v>0</v>
      </c>
      <c r="N36" s="353"/>
      <c r="P36" s="75" t="s">
        <v>344</v>
      </c>
      <c r="Q36" s="72">
        <f>COUNTIFS('1. All Data'!$AA$3:$AA$110,"Value For Money Council",'1. All Data'!$R$3:$R$110,"Off Target")</f>
        <v>0</v>
      </c>
      <c r="R36" s="73">
        <f>Q36/Q42</f>
        <v>0</v>
      </c>
      <c r="S36" s="351"/>
      <c r="T36" s="73">
        <f>Q36/Q43</f>
        <v>0</v>
      </c>
      <c r="U36" s="353"/>
      <c r="W36" s="75" t="s">
        <v>344</v>
      </c>
      <c r="X36" s="94"/>
      <c r="Y36" s="73"/>
      <c r="Z36" s="351"/>
      <c r="AA36" s="73"/>
      <c r="AB36" s="353"/>
    </row>
    <row r="37" spans="2:28" s="33" customFormat="1" ht="6.75" customHeight="1">
      <c r="B37" s="30"/>
      <c r="C37" s="44"/>
      <c r="D37" s="41"/>
      <c r="E37" s="41"/>
      <c r="F37" s="41"/>
      <c r="G37" s="45"/>
      <c r="H37" s="32"/>
      <c r="I37" s="30"/>
      <c r="J37" s="44"/>
      <c r="K37" s="41"/>
      <c r="L37" s="41"/>
      <c r="M37" s="41"/>
      <c r="N37" s="45"/>
      <c r="O37" s="32"/>
      <c r="P37" s="30"/>
      <c r="Q37" s="44"/>
      <c r="R37" s="41"/>
      <c r="S37" s="41"/>
      <c r="T37" s="41"/>
      <c r="U37" s="45"/>
      <c r="V37" s="32"/>
      <c r="W37" s="30"/>
      <c r="X37" s="44"/>
      <c r="Y37" s="41"/>
      <c r="Z37" s="41"/>
      <c r="AA37" s="41"/>
      <c r="AB37" s="45"/>
    </row>
    <row r="38" spans="2:28" ht="15" customHeight="1">
      <c r="B38" s="76" t="s">
        <v>399</v>
      </c>
      <c r="C38" s="72">
        <f>COUNTIFS('1. All Data'!$AA$3:$AA$110,"Value For Money Council",'1. All Data'!$H$3:$H$110,"Not yet due")</f>
        <v>13</v>
      </c>
      <c r="D38" s="77">
        <f>C38/C42</f>
        <v>0.2</v>
      </c>
      <c r="E38" s="77">
        <f>D38</f>
        <v>0.2</v>
      </c>
      <c r="F38" s="46"/>
      <c r="G38" s="47"/>
      <c r="I38" s="76" t="s">
        <v>399</v>
      </c>
      <c r="J38" s="72">
        <f>COUNTIFS('1. All Data'!$AA$3:$AA$110,"Value For Money Council",'1. All Data'!$M$3:$M$110,"Not yet due")</f>
        <v>0</v>
      </c>
      <c r="K38" s="77">
        <f>J38/J42</f>
        <v>0</v>
      </c>
      <c r="L38" s="77">
        <f>K38</f>
        <v>0</v>
      </c>
      <c r="M38" s="46"/>
      <c r="N38" s="47"/>
      <c r="P38" s="76" t="s">
        <v>399</v>
      </c>
      <c r="Q38" s="72">
        <f>COUNTIFS('1. All Data'!$AA$3:$AA$110,"Value For Money Council",'1. All Data'!$R$3:$R$110,"Not yet due")</f>
        <v>0</v>
      </c>
      <c r="R38" s="77">
        <f>Q38/Q42</f>
        <v>0</v>
      </c>
      <c r="S38" s="77">
        <f>R38</f>
        <v>0</v>
      </c>
      <c r="T38" s="46"/>
      <c r="U38" s="47"/>
      <c r="W38" s="76" t="s">
        <v>399</v>
      </c>
      <c r="X38" s="72"/>
      <c r="Y38" s="77"/>
      <c r="Z38" s="77"/>
      <c r="AA38" s="46"/>
      <c r="AB38" s="47"/>
    </row>
    <row r="39" spans="2:28" ht="15" customHeight="1">
      <c r="B39" s="76" t="s">
        <v>339</v>
      </c>
      <c r="C39" s="72">
        <f>COUNTIFS('1. All Data'!$AA$3:$AA$110,"Value For Money Council",'1. All Data'!$H$3:$H$110,"update not provided")</f>
        <v>0</v>
      </c>
      <c r="D39" s="77">
        <f>C39/C42</f>
        <v>0</v>
      </c>
      <c r="E39" s="77">
        <f>D39</f>
        <v>0</v>
      </c>
      <c r="F39" s="46"/>
      <c r="G39" s="49"/>
      <c r="I39" s="76" t="s">
        <v>339</v>
      </c>
      <c r="J39" s="72">
        <f>COUNTIFS('1. All Data'!$AA$3:$AA$110,"Value For Money Council",'1. All Data'!$M$3:$M$110,"update not provided")</f>
        <v>65</v>
      </c>
      <c r="K39" s="77">
        <f>J39/J42</f>
        <v>0.3140096618357488</v>
      </c>
      <c r="L39" s="77">
        <f>K39</f>
        <v>0.3140096618357488</v>
      </c>
      <c r="M39" s="46"/>
      <c r="N39" s="49"/>
      <c r="P39" s="76" t="s">
        <v>339</v>
      </c>
      <c r="Q39" s="72">
        <f>COUNTIFS('1. All Data'!$AA$3:$AA$110,"Value For Money Council",'1. All Data'!$R$3:$R$110,"update not provided")</f>
        <v>65</v>
      </c>
      <c r="R39" s="77">
        <f>Q39/Q42</f>
        <v>0.3140096618357488</v>
      </c>
      <c r="S39" s="77">
        <f>R39</f>
        <v>0.3140096618357488</v>
      </c>
      <c r="T39" s="46"/>
      <c r="U39" s="49"/>
      <c r="W39" s="76" t="s">
        <v>339</v>
      </c>
      <c r="X39" s="72"/>
      <c r="Y39" s="77"/>
      <c r="Z39" s="77"/>
      <c r="AA39" s="46"/>
      <c r="AB39" s="49"/>
    </row>
    <row r="40" spans="2:28" ht="15.75" customHeight="1">
      <c r="B40" s="78" t="s">
        <v>347</v>
      </c>
      <c r="C40" s="72">
        <f>COUNTIFS('1. All Data'!$AA$3:$AA$110,"Value For Money Council",'1. All Data'!$H$3:$H$110,"Deferred")</f>
        <v>0</v>
      </c>
      <c r="D40" s="79">
        <f>C40/C42</f>
        <v>0</v>
      </c>
      <c r="E40" s="79">
        <f>D40</f>
        <v>0</v>
      </c>
      <c r="F40" s="51"/>
      <c r="G40" s="47"/>
      <c r="I40" s="78" t="s">
        <v>347</v>
      </c>
      <c r="J40" s="72">
        <f>COUNTIFS('1. All Data'!$AA$3:$AA$110,"Value For Money Council",'1. All Data'!$M$3:$M$110,"Deferred")</f>
        <v>0</v>
      </c>
      <c r="K40" s="79">
        <f>J40/J42</f>
        <v>0</v>
      </c>
      <c r="L40" s="79">
        <f>K40</f>
        <v>0</v>
      </c>
      <c r="M40" s="51"/>
      <c r="N40" s="47"/>
      <c r="P40" s="78" t="s">
        <v>347</v>
      </c>
      <c r="Q40" s="72">
        <f>COUNTIFS('1. All Data'!$AA$3:$AA$110,"Value For Money Council",'1. All Data'!$R$3:$R$110,"Deferred")</f>
        <v>0</v>
      </c>
      <c r="R40" s="79">
        <f>Q40/Q42</f>
        <v>0</v>
      </c>
      <c r="S40" s="79">
        <f>R40</f>
        <v>0</v>
      </c>
      <c r="T40" s="51"/>
      <c r="U40" s="47"/>
      <c r="W40" s="78" t="s">
        <v>347</v>
      </c>
      <c r="X40" s="72"/>
      <c r="Y40" s="79"/>
      <c r="Z40" s="79"/>
      <c r="AA40" s="51"/>
      <c r="AB40" s="47"/>
    </row>
    <row r="41" spans="2:28" ht="15.75" customHeight="1">
      <c r="B41" s="78" t="s">
        <v>348</v>
      </c>
      <c r="C41" s="72">
        <f>COUNTIFS('1. All Data'!$AA$3:$AA$110,"Value For Money Council",'1. All Data'!$H$3:$H$110,"Deleted")</f>
        <v>0</v>
      </c>
      <c r="D41" s="79">
        <f>C41/C42</f>
        <v>0</v>
      </c>
      <c r="E41" s="79">
        <f>D41</f>
        <v>0</v>
      </c>
      <c r="F41" s="51"/>
      <c r="G41" s="53" t="s">
        <v>400</v>
      </c>
      <c r="I41" s="78" t="s">
        <v>348</v>
      </c>
      <c r="J41" s="72">
        <f>COUNTIFS('1. All Data'!$AA$3:$AA$110,"Value For Money Council",'1. All Data'!$M$3:$M$110,"Deleted")</f>
        <v>0</v>
      </c>
      <c r="K41" s="79">
        <f>J41/J42</f>
        <v>0</v>
      </c>
      <c r="L41" s="79">
        <f>K41</f>
        <v>0</v>
      </c>
      <c r="M41" s="51"/>
      <c r="N41" s="53" t="s">
        <v>400</v>
      </c>
      <c r="P41" s="78" t="s">
        <v>348</v>
      </c>
      <c r="Q41" s="72">
        <f>COUNTIFS('1. All Data'!$AA$3:$AA$110,"Value For Money Council",'1. All Data'!$R$3:$R$110,"Deleted")</f>
        <v>0</v>
      </c>
      <c r="R41" s="79">
        <f>Q41/Q42</f>
        <v>0</v>
      </c>
      <c r="S41" s="79">
        <f>R41</f>
        <v>0</v>
      </c>
      <c r="T41" s="51"/>
      <c r="U41" s="53" t="s">
        <v>400</v>
      </c>
      <c r="W41" s="78" t="s">
        <v>348</v>
      </c>
      <c r="X41" s="72"/>
      <c r="Y41" s="79"/>
      <c r="Z41" s="79"/>
      <c r="AA41" s="51"/>
      <c r="AB41" s="53" t="s">
        <v>400</v>
      </c>
    </row>
    <row r="42" spans="2:28" ht="15.75" customHeight="1">
      <c r="B42" s="80" t="s">
        <v>401</v>
      </c>
      <c r="C42" s="81">
        <f>SUM(C28:C41)</f>
        <v>65</v>
      </c>
      <c r="D42" s="51"/>
      <c r="E42" s="51"/>
      <c r="F42" s="47"/>
      <c r="G42" s="47"/>
      <c r="I42" s="80" t="s">
        <v>401</v>
      </c>
      <c r="J42" s="81">
        <f>SUM(J28:J41)</f>
        <v>207</v>
      </c>
      <c r="K42" s="51"/>
      <c r="L42" s="51"/>
      <c r="M42" s="47"/>
      <c r="N42" s="47"/>
      <c r="P42" s="80" t="s">
        <v>401</v>
      </c>
      <c r="Q42" s="81">
        <f>SUM(Q28:Q41)</f>
        <v>207</v>
      </c>
      <c r="R42" s="51"/>
      <c r="S42" s="51"/>
      <c r="T42" s="47"/>
      <c r="U42" s="47"/>
      <c r="W42" s="80" t="s">
        <v>401</v>
      </c>
      <c r="X42" s="81"/>
      <c r="Y42" s="51"/>
      <c r="Z42" s="51"/>
      <c r="AA42" s="47"/>
      <c r="AB42" s="47"/>
    </row>
    <row r="43" spans="2:28" ht="15.75" customHeight="1">
      <c r="B43" s="80" t="s">
        <v>402</v>
      </c>
      <c r="C43" s="81">
        <f>C42-C41-C40-C39-C38</f>
        <v>52</v>
      </c>
      <c r="D43" s="47"/>
      <c r="E43" s="47"/>
      <c r="F43" s="47"/>
      <c r="G43" s="47"/>
      <c r="I43" s="80" t="s">
        <v>402</v>
      </c>
      <c r="J43" s="81">
        <f>J42-J41-J40-J39-J38</f>
        <v>142</v>
      </c>
      <c r="K43" s="47"/>
      <c r="L43" s="47"/>
      <c r="M43" s="47"/>
      <c r="N43" s="47"/>
      <c r="P43" s="80" t="s">
        <v>402</v>
      </c>
      <c r="Q43" s="81">
        <f>Q42-Q41-Q40-Q39-Q38</f>
        <v>142</v>
      </c>
      <c r="R43" s="47"/>
      <c r="S43" s="47"/>
      <c r="T43" s="47"/>
      <c r="U43" s="47"/>
      <c r="W43" s="80" t="s">
        <v>402</v>
      </c>
      <c r="X43" s="81"/>
      <c r="Y43" s="47"/>
      <c r="Z43" s="47"/>
      <c r="AA43" s="47"/>
      <c r="AB43" s="47"/>
    </row>
    <row r="44" spans="2:28" ht="15.75" customHeight="1">
      <c r="W44" s="59"/>
      <c r="X44" s="32"/>
      <c r="Y44" s="32"/>
      <c r="Z44" s="32"/>
      <c r="AA44" s="47"/>
      <c r="AB44" s="52"/>
    </row>
    <row r="45" spans="2:28" ht="15.75" customHeight="1"/>
    <row r="46" spans="2:28" s="33" customFormat="1" ht="15.75" customHeight="1">
      <c r="B46" s="60"/>
      <c r="C46" s="32"/>
      <c r="D46" s="32"/>
      <c r="E46" s="32"/>
      <c r="F46" s="47"/>
      <c r="G46" s="32"/>
      <c r="H46" s="32"/>
      <c r="I46" s="60"/>
      <c r="J46" s="32"/>
      <c r="K46" s="32"/>
      <c r="L46" s="32"/>
      <c r="M46" s="47"/>
      <c r="N46" s="32"/>
      <c r="O46" s="32"/>
      <c r="P46" s="60"/>
      <c r="Q46" s="32"/>
      <c r="R46" s="32"/>
      <c r="S46" s="32"/>
      <c r="T46" s="47"/>
      <c r="U46" s="32"/>
      <c r="V46" s="32"/>
      <c r="W46" s="32"/>
      <c r="X46" s="32"/>
      <c r="Y46" s="32"/>
      <c r="Z46" s="32"/>
      <c r="AA46" s="32"/>
      <c r="AB46" s="52"/>
    </row>
    <row r="47" spans="2:28" ht="15.75" customHeight="1">
      <c r="B47" s="55" t="s">
        <v>407</v>
      </c>
      <c r="C47" s="56"/>
      <c r="D47" s="56"/>
      <c r="E47" s="56"/>
      <c r="F47" s="26"/>
      <c r="G47" s="57"/>
      <c r="I47" s="55" t="s">
        <v>407</v>
      </c>
      <c r="J47" s="56"/>
      <c r="K47" s="56"/>
      <c r="L47" s="56"/>
      <c r="M47" s="26"/>
      <c r="N47" s="57"/>
      <c r="P47" s="55" t="s">
        <v>407</v>
      </c>
      <c r="Q47" s="56"/>
      <c r="R47" s="56"/>
      <c r="S47" s="56"/>
      <c r="T47" s="26"/>
      <c r="U47" s="57"/>
      <c r="W47" s="58" t="s">
        <v>404</v>
      </c>
      <c r="X47" s="28"/>
      <c r="Y47" s="28"/>
      <c r="Z47" s="28"/>
      <c r="AA47" s="28"/>
      <c r="AB47" s="29"/>
    </row>
    <row r="48" spans="2:28" ht="36" customHeight="1">
      <c r="B48" s="85" t="s">
        <v>392</v>
      </c>
      <c r="C48" s="85" t="s">
        <v>393</v>
      </c>
      <c r="D48" s="85" t="s">
        <v>394</v>
      </c>
      <c r="E48" s="85" t="s">
        <v>395</v>
      </c>
      <c r="F48" s="85" t="s">
        <v>396</v>
      </c>
      <c r="G48" s="85" t="s">
        <v>397</v>
      </c>
      <c r="I48" s="85" t="s">
        <v>392</v>
      </c>
      <c r="J48" s="85" t="s">
        <v>393</v>
      </c>
      <c r="K48" s="85" t="s">
        <v>394</v>
      </c>
      <c r="L48" s="85" t="s">
        <v>395</v>
      </c>
      <c r="M48" s="85" t="s">
        <v>396</v>
      </c>
      <c r="N48" s="85" t="s">
        <v>397</v>
      </c>
      <c r="P48" s="85" t="s">
        <v>392</v>
      </c>
      <c r="Q48" s="85" t="s">
        <v>393</v>
      </c>
      <c r="R48" s="85" t="s">
        <v>394</v>
      </c>
      <c r="S48" s="85" t="s">
        <v>395</v>
      </c>
      <c r="T48" s="85" t="s">
        <v>396</v>
      </c>
      <c r="U48" s="85" t="s">
        <v>397</v>
      </c>
      <c r="W48" s="85" t="s">
        <v>392</v>
      </c>
      <c r="X48" s="85" t="s">
        <v>393</v>
      </c>
      <c r="Y48" s="85" t="s">
        <v>394</v>
      </c>
      <c r="Z48" s="85" t="s">
        <v>395</v>
      </c>
      <c r="AA48" s="85" t="s">
        <v>396</v>
      </c>
      <c r="AB48" s="85" t="s">
        <v>397</v>
      </c>
    </row>
    <row r="49" spans="2:32" s="39" customFormat="1" ht="7.5" customHeight="1">
      <c r="B49" s="30"/>
      <c r="C49" s="31"/>
      <c r="D49" s="31"/>
      <c r="E49" s="31"/>
      <c r="F49" s="31"/>
      <c r="G49" s="31"/>
      <c r="H49" s="38"/>
      <c r="I49" s="30"/>
      <c r="J49" s="31"/>
      <c r="K49" s="31"/>
      <c r="L49" s="31"/>
      <c r="M49" s="31"/>
      <c r="N49" s="31"/>
      <c r="O49" s="38"/>
      <c r="P49" s="30"/>
      <c r="Q49" s="31"/>
      <c r="R49" s="31"/>
      <c r="S49" s="31"/>
      <c r="T49" s="31"/>
      <c r="U49" s="31"/>
      <c r="V49" s="38"/>
      <c r="W49" s="30"/>
      <c r="X49" s="31"/>
      <c r="Y49" s="31"/>
      <c r="Z49" s="31"/>
      <c r="AA49" s="31"/>
      <c r="AB49" s="31"/>
      <c r="AD49" s="33"/>
      <c r="AE49" s="33"/>
      <c r="AF49" s="33"/>
    </row>
    <row r="50" spans="2:32" ht="18.75" customHeight="1">
      <c r="B50" s="71" t="s">
        <v>398</v>
      </c>
      <c r="C50" s="72">
        <f>COUNTIFS('1. All Data'!$AA$3:$AA$110,"Environment and Health &amp; Wellbeing",'1. All Data'!$H$3:$H$110,"Fully Achieved")</f>
        <v>2</v>
      </c>
      <c r="D50" s="73">
        <f>C50/C64</f>
        <v>8.6956521739130432E-2</v>
      </c>
      <c r="E50" s="351">
        <f>D50+D51</f>
        <v>0.60869565217391308</v>
      </c>
      <c r="F50" s="73">
        <f>C50/C65</f>
        <v>0.13333333333333333</v>
      </c>
      <c r="G50" s="366">
        <f>F50+F51</f>
        <v>0.93333333333333335</v>
      </c>
      <c r="I50" s="71" t="s">
        <v>398</v>
      </c>
      <c r="J50" s="72">
        <f>COUNTIFS('1. All Data'!$AA$3:$AA$110,"Environment and Health &amp; Wellbeing",'1. All Data'!$M$3:$M$110,"Fully Achieved")</f>
        <v>0</v>
      </c>
      <c r="K50" s="73">
        <f>J50/J64</f>
        <v>0</v>
      </c>
      <c r="L50" s="351">
        <f>K50+K51</f>
        <v>0</v>
      </c>
      <c r="M50" s="73">
        <f>J50/J65</f>
        <v>0</v>
      </c>
      <c r="N50" s="366">
        <f>M50+M51</f>
        <v>0</v>
      </c>
      <c r="P50" s="71" t="s">
        <v>398</v>
      </c>
      <c r="Q50" s="72">
        <f>COUNTIFS('1. All Data'!$AA$3:$AA$110,"Environment and Health &amp; Wellbeing",'1. All Data'!$R$3:$R$110,"Fully Achieved")</f>
        <v>0</v>
      </c>
      <c r="R50" s="73">
        <f>Q50/Q64</f>
        <v>0</v>
      </c>
      <c r="S50" s="351">
        <f>R50+R51</f>
        <v>0</v>
      </c>
      <c r="T50" s="73">
        <f>Q50/Q65</f>
        <v>0</v>
      </c>
      <c r="U50" s="366">
        <f>T50+T51</f>
        <v>0</v>
      </c>
      <c r="W50" s="71" t="s">
        <v>398</v>
      </c>
      <c r="X50" s="72"/>
      <c r="Y50" s="73"/>
      <c r="Z50" s="351"/>
      <c r="AA50" s="73"/>
      <c r="AB50" s="366">
        <f>AA50+AA51</f>
        <v>0</v>
      </c>
    </row>
    <row r="51" spans="2:32" ht="18.75" customHeight="1">
      <c r="B51" s="71" t="s">
        <v>349</v>
      </c>
      <c r="C51" s="72">
        <f>COUNTIFS('1. All Data'!$AA$3:$AA$110,"Environment and Health &amp; Wellbeing",'1. All Data'!$H$3:$H$110,"On Track to be achieved")</f>
        <v>12</v>
      </c>
      <c r="D51" s="73">
        <f>C51/C64</f>
        <v>0.52173913043478259</v>
      </c>
      <c r="E51" s="351"/>
      <c r="F51" s="73">
        <f>C51/C65</f>
        <v>0.8</v>
      </c>
      <c r="G51" s="366"/>
      <c r="I51" s="71" t="s">
        <v>349</v>
      </c>
      <c r="J51" s="72">
        <f>COUNTIFS('1. All Data'!$AA$3:$AA$110,"Environment and Health &amp; Wellbeing",'1. All Data'!$M$3:$M$110,"On Track to be achieved")</f>
        <v>0</v>
      </c>
      <c r="K51" s="73">
        <f>J51/J64</f>
        <v>0</v>
      </c>
      <c r="L51" s="351"/>
      <c r="M51" s="73">
        <f>J51/J65</f>
        <v>0</v>
      </c>
      <c r="N51" s="366"/>
      <c r="P51" s="71" t="s">
        <v>349</v>
      </c>
      <c r="Q51" s="72">
        <f>COUNTIFS('1. All Data'!$AA$3:$AA$110,"Environment and Health &amp; Wellbeing",'1. All Data'!$R$3:$R$110,"On Track to be achieved")</f>
        <v>0</v>
      </c>
      <c r="R51" s="73">
        <f>Q51/Q64</f>
        <v>0</v>
      </c>
      <c r="S51" s="351"/>
      <c r="T51" s="73">
        <f>Q51/Q65</f>
        <v>0</v>
      </c>
      <c r="U51" s="366"/>
      <c r="W51" s="71" t="s">
        <v>349</v>
      </c>
      <c r="X51" s="72"/>
      <c r="Y51" s="73"/>
      <c r="Z51" s="351"/>
      <c r="AA51" s="73"/>
      <c r="AB51" s="366"/>
    </row>
    <row r="52" spans="2:32" s="39" customFormat="1" ht="6.75" customHeight="1">
      <c r="B52" s="34"/>
      <c r="C52" s="35"/>
      <c r="D52" s="36"/>
      <c r="E52" s="36"/>
      <c r="F52" s="36"/>
      <c r="G52" s="37"/>
      <c r="H52" s="38"/>
      <c r="I52" s="34"/>
      <c r="J52" s="35"/>
      <c r="K52" s="36"/>
      <c r="L52" s="36"/>
      <c r="M52" s="36"/>
      <c r="N52" s="37"/>
      <c r="O52" s="38"/>
      <c r="P52" s="34"/>
      <c r="Q52" s="35"/>
      <c r="R52" s="36"/>
      <c r="S52" s="36"/>
      <c r="T52" s="36"/>
      <c r="U52" s="37"/>
      <c r="V52" s="38"/>
      <c r="W52" s="34"/>
      <c r="X52" s="35"/>
      <c r="Y52" s="36"/>
      <c r="Z52" s="36"/>
      <c r="AA52" s="36"/>
      <c r="AB52" s="37"/>
      <c r="AD52" s="33"/>
      <c r="AE52" s="33"/>
      <c r="AF52" s="33"/>
    </row>
    <row r="53" spans="2:32" ht="19.5" customHeight="1">
      <c r="B53" s="354" t="s">
        <v>350</v>
      </c>
      <c r="C53" s="367">
        <f>COUNTIFS('1. All Data'!$AA$3:$AA$110,"Environment and Health &amp; Wellbeing",'1. All Data'!$H$3:$H$110,"In Danger of Falling Behind Target")</f>
        <v>1</v>
      </c>
      <c r="D53" s="360">
        <f>C53/C64</f>
        <v>4.3478260869565216E-2</v>
      </c>
      <c r="E53" s="360">
        <f>D53</f>
        <v>4.3478260869565216E-2</v>
      </c>
      <c r="F53" s="360">
        <f>C53/C65</f>
        <v>6.6666666666666666E-2</v>
      </c>
      <c r="G53" s="363">
        <f>F53</f>
        <v>6.6666666666666666E-2</v>
      </c>
      <c r="I53" s="354" t="s">
        <v>350</v>
      </c>
      <c r="J53" s="357">
        <f>COUNTIFS('1. All Data'!$AA$3:$AA$110,"Environment and Health &amp; Wellbeing",'1. All Data'!$M$3:$M$110,"In Danger of Falling Behind Target")</f>
        <v>0</v>
      </c>
      <c r="K53" s="360">
        <f>J53/J64</f>
        <v>0</v>
      </c>
      <c r="L53" s="360">
        <f>K53</f>
        <v>0</v>
      </c>
      <c r="M53" s="360">
        <f>J53/J65</f>
        <v>0</v>
      </c>
      <c r="N53" s="363">
        <f>M53</f>
        <v>0</v>
      </c>
      <c r="P53" s="354" t="s">
        <v>350</v>
      </c>
      <c r="Q53" s="357">
        <f>COUNTIFS('1. All Data'!$AA$3:$AA$110,"Environment and Health &amp; Wellbeing",'1. All Data'!$R$3:$R$110,"In Danger of Falling Behind Target")</f>
        <v>0</v>
      </c>
      <c r="R53" s="360">
        <f>Q53/Q64</f>
        <v>0</v>
      </c>
      <c r="S53" s="360">
        <f>R53</f>
        <v>0</v>
      </c>
      <c r="T53" s="360">
        <f>Q53/Q65</f>
        <v>0</v>
      </c>
      <c r="U53" s="363">
        <f>T53</f>
        <v>0</v>
      </c>
      <c r="W53" s="92" t="s">
        <v>342</v>
      </c>
      <c r="X53" s="93"/>
      <c r="Y53" s="73"/>
      <c r="Z53" s="351"/>
      <c r="AA53" s="73"/>
      <c r="AB53" s="352">
        <f>AA53</f>
        <v>0</v>
      </c>
    </row>
    <row r="54" spans="2:32" ht="19.5" customHeight="1">
      <c r="B54" s="355"/>
      <c r="C54" s="368"/>
      <c r="D54" s="361"/>
      <c r="E54" s="361"/>
      <c r="F54" s="361"/>
      <c r="G54" s="364"/>
      <c r="I54" s="355"/>
      <c r="J54" s="358">
        <f>COUNTIF('1. All Data'!$H$5:$H$128,"On Track to be Achieved")</f>
        <v>71</v>
      </c>
      <c r="K54" s="361"/>
      <c r="L54" s="361"/>
      <c r="M54" s="361"/>
      <c r="N54" s="364"/>
      <c r="P54" s="355"/>
      <c r="Q54" s="358">
        <f>COUNTIF('1. All Data'!$H$5:$H$128,"On Track to be Achieved")</f>
        <v>71</v>
      </c>
      <c r="R54" s="361"/>
      <c r="S54" s="361"/>
      <c r="T54" s="361"/>
      <c r="U54" s="364"/>
      <c r="W54" s="92" t="s">
        <v>343</v>
      </c>
      <c r="X54" s="93"/>
      <c r="Y54" s="73"/>
      <c r="Z54" s="351"/>
      <c r="AA54" s="73"/>
      <c r="AB54" s="352"/>
    </row>
    <row r="55" spans="2:32" ht="19.5" customHeight="1">
      <c r="B55" s="356"/>
      <c r="C55" s="369"/>
      <c r="D55" s="362"/>
      <c r="E55" s="362"/>
      <c r="F55" s="362"/>
      <c r="G55" s="365"/>
      <c r="I55" s="356"/>
      <c r="J55" s="359">
        <f>COUNTIF('1. All Data'!$H$5:$H$128,"On Track to be Achieved")</f>
        <v>71</v>
      </c>
      <c r="K55" s="362"/>
      <c r="L55" s="362"/>
      <c r="M55" s="362"/>
      <c r="N55" s="365"/>
      <c r="P55" s="356"/>
      <c r="Q55" s="359">
        <f>COUNTIF('1. All Data'!$H$5:$H$128,"On Track to be Achieved")</f>
        <v>71</v>
      </c>
      <c r="R55" s="362"/>
      <c r="S55" s="362"/>
      <c r="T55" s="362"/>
      <c r="U55" s="365"/>
      <c r="W55" s="92" t="s">
        <v>346</v>
      </c>
      <c r="X55" s="93"/>
      <c r="Y55" s="73"/>
      <c r="Z55" s="351"/>
      <c r="AA55" s="73"/>
      <c r="AB55" s="352"/>
    </row>
    <row r="56" spans="2:32" s="39" customFormat="1" ht="6" customHeight="1">
      <c r="B56" s="30"/>
      <c r="C56" s="31"/>
      <c r="D56" s="41"/>
      <c r="E56" s="41"/>
      <c r="F56" s="41"/>
      <c r="G56" s="42"/>
      <c r="H56" s="38"/>
      <c r="I56" s="30"/>
      <c r="J56" s="31"/>
      <c r="K56" s="41"/>
      <c r="L56" s="41"/>
      <c r="M56" s="41"/>
      <c r="N56" s="42"/>
      <c r="O56" s="38"/>
      <c r="P56" s="30"/>
      <c r="Q56" s="31"/>
      <c r="R56" s="41"/>
      <c r="S56" s="41"/>
      <c r="T56" s="41"/>
      <c r="U56" s="42"/>
      <c r="V56" s="38"/>
      <c r="W56" s="30"/>
      <c r="X56" s="31"/>
      <c r="Y56" s="41"/>
      <c r="Z56" s="41"/>
      <c r="AA56" s="41"/>
      <c r="AB56" s="42"/>
      <c r="AD56" s="33"/>
      <c r="AE56" s="33"/>
      <c r="AF56" s="33"/>
    </row>
    <row r="57" spans="2:32" ht="22.5" customHeight="1">
      <c r="B57" s="75" t="s">
        <v>351</v>
      </c>
      <c r="C57" s="72">
        <f>COUNTIFS('1. All Data'!$AA$3:$AA$110,"Environment and Health &amp; Wellbeing",'1. All Data'!$H$3:$H$110,"Completed Behind Schedule")</f>
        <v>0</v>
      </c>
      <c r="D57" s="73">
        <f>C57/C64</f>
        <v>0</v>
      </c>
      <c r="E57" s="351">
        <f>D57+D58</f>
        <v>0</v>
      </c>
      <c r="F57" s="73">
        <f>C57/C65</f>
        <v>0</v>
      </c>
      <c r="G57" s="353">
        <f>F57+F58</f>
        <v>0</v>
      </c>
      <c r="I57" s="75" t="s">
        <v>351</v>
      </c>
      <c r="J57" s="72">
        <f>COUNTIFS('1. All Data'!$AA$3:$AA$110,"Environment and Health &amp; Wellbeing",'1. All Data'!$M$3:$M$110,"Completed Behind Schedule")</f>
        <v>0</v>
      </c>
      <c r="K57" s="73">
        <f>J57/J64</f>
        <v>0</v>
      </c>
      <c r="L57" s="351">
        <f>K57+K58</f>
        <v>0</v>
      </c>
      <c r="M57" s="73">
        <f>J57/J65</f>
        <v>0</v>
      </c>
      <c r="N57" s="353">
        <f>M57+M58</f>
        <v>0</v>
      </c>
      <c r="P57" s="75" t="s">
        <v>351</v>
      </c>
      <c r="Q57" s="72">
        <f>COUNTIFS('1. All Data'!$AA$3:$AA$110,"Environment and Health &amp; Wellbeing",'1. All Data'!$R$3:$R$110,"Completed Behind Schedule")</f>
        <v>0</v>
      </c>
      <c r="R57" s="73">
        <f>Q57/Q64</f>
        <v>0</v>
      </c>
      <c r="S57" s="351">
        <f>R57+R58</f>
        <v>0</v>
      </c>
      <c r="T57" s="73">
        <f>Q57/Q65</f>
        <v>0</v>
      </c>
      <c r="U57" s="353">
        <f>T57+T58</f>
        <v>0</v>
      </c>
      <c r="W57" s="75" t="s">
        <v>345</v>
      </c>
      <c r="X57" s="94"/>
      <c r="Y57" s="73"/>
      <c r="Z57" s="351"/>
      <c r="AA57" s="73"/>
      <c r="AB57" s="353">
        <f>AA57+AA58</f>
        <v>0</v>
      </c>
    </row>
    <row r="58" spans="2:32" ht="22.5" customHeight="1">
      <c r="B58" s="75" t="s">
        <v>344</v>
      </c>
      <c r="C58" s="72">
        <f>COUNTIFS('1. All Data'!$AA$3:$AA$110,"Environment and Health &amp; Wellbeing",'1. All Data'!$H$3:$H$110,"Off Target")</f>
        <v>0</v>
      </c>
      <c r="D58" s="73">
        <f>C58/C64</f>
        <v>0</v>
      </c>
      <c r="E58" s="351"/>
      <c r="F58" s="73">
        <f>C58/C65</f>
        <v>0</v>
      </c>
      <c r="G58" s="353"/>
      <c r="I58" s="75" t="s">
        <v>344</v>
      </c>
      <c r="J58" s="72">
        <f>COUNTIFS('1. All Data'!$AA$3:$AA$110,"Environment and Health &amp; Wellbeing",'1. All Data'!$M$3:$M$110,"Off Target")</f>
        <v>0</v>
      </c>
      <c r="K58" s="73">
        <f>J58/J64</f>
        <v>0</v>
      </c>
      <c r="L58" s="351"/>
      <c r="M58" s="73">
        <f>J58/J65</f>
        <v>0</v>
      </c>
      <c r="N58" s="353"/>
      <c r="P58" s="75" t="s">
        <v>344</v>
      </c>
      <c r="Q58" s="72">
        <f>COUNTIFS('1. All Data'!$AA$3:$AA$110,"Environment and Health &amp; Wellbeing",'1. All Data'!$R$3:$R$110,"Off Target")</f>
        <v>0</v>
      </c>
      <c r="R58" s="73">
        <f>Q58/Q64</f>
        <v>0</v>
      </c>
      <c r="S58" s="351"/>
      <c r="T58" s="73">
        <f>Q58/Q65</f>
        <v>0</v>
      </c>
      <c r="U58" s="353"/>
      <c r="W58" s="75" t="s">
        <v>344</v>
      </c>
      <c r="X58" s="94"/>
      <c r="Y58" s="73"/>
      <c r="Z58" s="351"/>
      <c r="AA58" s="73"/>
      <c r="AB58" s="353"/>
    </row>
    <row r="59" spans="2:32" s="39" customFormat="1" ht="6.75" customHeight="1">
      <c r="B59" s="30"/>
      <c r="C59" s="44"/>
      <c r="D59" s="41"/>
      <c r="E59" s="41"/>
      <c r="F59" s="41"/>
      <c r="G59" s="45"/>
      <c r="H59" s="38"/>
      <c r="I59" s="30"/>
      <c r="J59" s="44"/>
      <c r="K59" s="41"/>
      <c r="L59" s="41"/>
      <c r="M59" s="41"/>
      <c r="N59" s="45"/>
      <c r="O59" s="38"/>
      <c r="P59" s="30"/>
      <c r="Q59" s="44"/>
      <c r="R59" s="41"/>
      <c r="S59" s="41"/>
      <c r="T59" s="41"/>
      <c r="U59" s="45"/>
      <c r="V59" s="38"/>
      <c r="W59" s="30"/>
      <c r="X59" s="44"/>
      <c r="Y59" s="41"/>
      <c r="Z59" s="41"/>
      <c r="AA59" s="41"/>
      <c r="AB59" s="45"/>
      <c r="AD59" s="33"/>
      <c r="AE59" s="33"/>
      <c r="AF59" s="33"/>
    </row>
    <row r="60" spans="2:32" ht="15.75" customHeight="1">
      <c r="B60" s="76" t="s">
        <v>399</v>
      </c>
      <c r="C60" s="72">
        <f>COUNTIFS('1. All Data'!$AA$3:$AA$110,"Environment and Health &amp; Wellbeing",'1. All Data'!$H$3:$H$110,"Not yet due")</f>
        <v>8</v>
      </c>
      <c r="D60" s="77">
        <f>C60/C64</f>
        <v>0.34782608695652173</v>
      </c>
      <c r="E60" s="77">
        <f>D60</f>
        <v>0.34782608695652173</v>
      </c>
      <c r="F60" s="46"/>
      <c r="G60" s="47"/>
      <c r="I60" s="76" t="s">
        <v>399</v>
      </c>
      <c r="J60" s="72">
        <f>COUNTIFS('1. All Data'!$AA$3:$AA$110,"Environment and Health &amp; Wellbeing",'1. All Data'!$M$3:$M$110,"Not yet due")</f>
        <v>0</v>
      </c>
      <c r="K60" s="77">
        <f>J60/J64</f>
        <v>0</v>
      </c>
      <c r="L60" s="77">
        <f>K60</f>
        <v>0</v>
      </c>
      <c r="M60" s="46"/>
      <c r="N60" s="47"/>
      <c r="P60" s="76" t="s">
        <v>399</v>
      </c>
      <c r="Q60" s="72">
        <f>COUNTIFS('1. All Data'!$AA$3:$AA$110,"Environment and Health &amp; Wellbeing",'1. All Data'!$R$3:$R$110,"Not yet due")</f>
        <v>0</v>
      </c>
      <c r="R60" s="77">
        <f>Q60/Q64</f>
        <v>0</v>
      </c>
      <c r="S60" s="77">
        <f>R60</f>
        <v>0</v>
      </c>
      <c r="T60" s="46"/>
      <c r="U60" s="47"/>
      <c r="W60" s="76" t="s">
        <v>399</v>
      </c>
      <c r="X60" s="72"/>
      <c r="Y60" s="77"/>
      <c r="Z60" s="77"/>
      <c r="AA60" s="46"/>
      <c r="AB60" s="47"/>
    </row>
    <row r="61" spans="2:32" ht="15.75" customHeight="1">
      <c r="B61" s="76" t="s">
        <v>339</v>
      </c>
      <c r="C61" s="72">
        <f>COUNTIFS('1. All Data'!$AA$3:$AA$110,"Environment and Health &amp; Wellbeing",'1. All Data'!$H$3:$H$110,"update not provided")</f>
        <v>0</v>
      </c>
      <c r="D61" s="77">
        <f>C61/C64</f>
        <v>0</v>
      </c>
      <c r="E61" s="77">
        <f>D61</f>
        <v>0</v>
      </c>
      <c r="F61" s="46"/>
      <c r="G61" s="49"/>
      <c r="I61" s="76" t="s">
        <v>339</v>
      </c>
      <c r="J61" s="72">
        <f>COUNTIFS('1. All Data'!$AA$3:$AA$110,"Environment and Health &amp; Wellbeing",'1. All Data'!$M$3:$M$110,"update not provided")</f>
        <v>23</v>
      </c>
      <c r="K61" s="77">
        <f>J61/J64</f>
        <v>0.1393939393939394</v>
      </c>
      <c r="L61" s="77">
        <f>K61</f>
        <v>0.1393939393939394</v>
      </c>
      <c r="M61" s="46"/>
      <c r="N61" s="49"/>
      <c r="P61" s="76" t="s">
        <v>339</v>
      </c>
      <c r="Q61" s="72">
        <f>COUNTIFS('1. All Data'!$AA$3:$AA$110,"Environment and Health &amp; Wellbeing",'1. All Data'!$R$3:$R$110,"update not provided")</f>
        <v>23</v>
      </c>
      <c r="R61" s="77">
        <f>Q61/Q64</f>
        <v>0.1393939393939394</v>
      </c>
      <c r="S61" s="77">
        <f>R61</f>
        <v>0.1393939393939394</v>
      </c>
      <c r="T61" s="46"/>
      <c r="U61" s="49"/>
      <c r="W61" s="76" t="s">
        <v>339</v>
      </c>
      <c r="X61" s="72"/>
      <c r="Y61" s="77"/>
      <c r="Z61" s="77"/>
      <c r="AA61" s="46"/>
      <c r="AB61" s="49"/>
    </row>
    <row r="62" spans="2:32" ht="15.75" customHeight="1">
      <c r="B62" s="78" t="s">
        <v>347</v>
      </c>
      <c r="C62" s="72">
        <f>COUNTIFS('1. All Data'!$AA$3:$AA$110,"Environment and Health &amp; Wellbeing",'1. All Data'!$H$3:$H$110,"Deferred")</f>
        <v>0</v>
      </c>
      <c r="D62" s="79">
        <f>C62/C64</f>
        <v>0</v>
      </c>
      <c r="E62" s="79">
        <f>D62</f>
        <v>0</v>
      </c>
      <c r="F62" s="51"/>
      <c r="G62" s="47"/>
      <c r="I62" s="78" t="s">
        <v>347</v>
      </c>
      <c r="J62" s="72">
        <f>COUNTIFS('1. All Data'!$AA$3:$AA$110,"Environment and Health &amp; Wellbeing",'1. All Data'!$M$3:$M$110,"Deferred")</f>
        <v>0</v>
      </c>
      <c r="K62" s="79">
        <f>J62/J64</f>
        <v>0</v>
      </c>
      <c r="L62" s="79">
        <f>K62</f>
        <v>0</v>
      </c>
      <c r="M62" s="51"/>
      <c r="N62" s="47"/>
      <c r="P62" s="78" t="s">
        <v>347</v>
      </c>
      <c r="Q62" s="72">
        <f>COUNTIFS('1. All Data'!$AA$3:$AA$110,"Environment and Health &amp; Wellbeing",'1. All Data'!$R$3:$R$110,"Deferred")</f>
        <v>0</v>
      </c>
      <c r="R62" s="79">
        <f>Q62/Q64</f>
        <v>0</v>
      </c>
      <c r="S62" s="79">
        <f>R62</f>
        <v>0</v>
      </c>
      <c r="T62" s="51"/>
      <c r="U62" s="47"/>
      <c r="W62" s="78" t="s">
        <v>347</v>
      </c>
      <c r="X62" s="72"/>
      <c r="Y62" s="79"/>
      <c r="Z62" s="79"/>
      <c r="AA62" s="51"/>
      <c r="AB62" s="47"/>
    </row>
    <row r="63" spans="2:32" ht="15.75" customHeight="1">
      <c r="B63" s="78" t="s">
        <v>348</v>
      </c>
      <c r="C63" s="89">
        <f>COUNTIFS('1. All Data'!$AA$3:$AA$110,"Environment and Health &amp; Wellbeing",'1. All Data'!$H$3:$H$110,"Deleted")</f>
        <v>0</v>
      </c>
      <c r="D63" s="79">
        <f>C63/C64</f>
        <v>0</v>
      </c>
      <c r="E63" s="79">
        <f>D63</f>
        <v>0</v>
      </c>
      <c r="F63" s="51"/>
      <c r="G63" s="53" t="s">
        <v>400</v>
      </c>
      <c r="I63" s="78" t="s">
        <v>348</v>
      </c>
      <c r="J63" s="89">
        <f>COUNTIFS('1. All Data'!$AA$3:$AA$110,"Environment and Health &amp; Wellbeing",'1. All Data'!$M$3:$M$110,"Deleted")</f>
        <v>0</v>
      </c>
      <c r="K63" s="79">
        <f>J63/J64</f>
        <v>0</v>
      </c>
      <c r="L63" s="79">
        <f>K63</f>
        <v>0</v>
      </c>
      <c r="M63" s="51"/>
      <c r="N63" s="53" t="s">
        <v>400</v>
      </c>
      <c r="P63" s="78" t="s">
        <v>348</v>
      </c>
      <c r="Q63" s="89">
        <f>COUNTIFS('1. All Data'!$AA$3:$AA$110,"Environment and Health &amp; Wellbeing",'1. All Data'!$R$3:$R$110,"Deleted")</f>
        <v>0</v>
      </c>
      <c r="R63" s="79">
        <f>Q63/Q64</f>
        <v>0</v>
      </c>
      <c r="S63" s="79">
        <f>R63</f>
        <v>0</v>
      </c>
      <c r="T63" s="51"/>
      <c r="U63" s="53" t="s">
        <v>400</v>
      </c>
      <c r="W63" s="78" t="s">
        <v>348</v>
      </c>
      <c r="X63" s="72"/>
      <c r="Y63" s="79"/>
      <c r="Z63" s="79"/>
      <c r="AA63" s="51"/>
      <c r="AB63" s="53" t="s">
        <v>400</v>
      </c>
    </row>
    <row r="64" spans="2:32" ht="15.75" customHeight="1">
      <c r="B64" s="90" t="s">
        <v>401</v>
      </c>
      <c r="C64" s="81">
        <f>SUM(C50:C63)</f>
        <v>23</v>
      </c>
      <c r="D64" s="51"/>
      <c r="E64" s="51"/>
      <c r="F64" s="47"/>
      <c r="G64" s="47"/>
      <c r="I64" s="90" t="s">
        <v>401</v>
      </c>
      <c r="J64" s="81">
        <f>SUM(J50:J63)</f>
        <v>165</v>
      </c>
      <c r="K64" s="51"/>
      <c r="L64" s="51"/>
      <c r="M64" s="47"/>
      <c r="N64" s="47"/>
      <c r="P64" s="90" t="s">
        <v>401</v>
      </c>
      <c r="Q64" s="81">
        <f>SUM(Q50:Q63)</f>
        <v>165</v>
      </c>
      <c r="R64" s="51"/>
      <c r="S64" s="51"/>
      <c r="T64" s="47"/>
      <c r="U64" s="47"/>
      <c r="W64" s="80" t="s">
        <v>401</v>
      </c>
      <c r="X64" s="81"/>
      <c r="Y64" s="51"/>
      <c r="Z64" s="51"/>
      <c r="AA64" s="47"/>
      <c r="AB64" s="47"/>
    </row>
    <row r="65" spans="2:28" ht="15.75" customHeight="1">
      <c r="B65" s="90" t="s">
        <v>402</v>
      </c>
      <c r="C65" s="81">
        <f>C64-C63-C62-C61-C60</f>
        <v>15</v>
      </c>
      <c r="D65" s="47"/>
      <c r="E65" s="47"/>
      <c r="F65" s="47"/>
      <c r="G65" s="47"/>
      <c r="I65" s="90" t="s">
        <v>402</v>
      </c>
      <c r="J65" s="81">
        <f>J64-J63-J62-J61-J60</f>
        <v>142</v>
      </c>
      <c r="K65" s="47"/>
      <c r="L65" s="47"/>
      <c r="M65" s="47"/>
      <c r="N65" s="47"/>
      <c r="P65" s="90" t="s">
        <v>402</v>
      </c>
      <c r="Q65" s="81">
        <f>Q64-Q63-Q62-Q61-Q60</f>
        <v>142</v>
      </c>
      <c r="R65" s="47"/>
      <c r="S65" s="47"/>
      <c r="T65" s="47"/>
      <c r="U65" s="47"/>
      <c r="W65" s="80" t="s">
        <v>402</v>
      </c>
      <c r="X65" s="81"/>
      <c r="Y65" s="47"/>
      <c r="Z65" s="47"/>
      <c r="AA65" s="47"/>
      <c r="AB65" s="47"/>
    </row>
    <row r="66" spans="2:28" ht="15.75" customHeight="1">
      <c r="X66" s="61"/>
    </row>
    <row r="67" spans="2:28" ht="15.75" customHeight="1">
      <c r="X67" s="61"/>
    </row>
    <row r="68" spans="2:28" ht="15.75" customHeight="1">
      <c r="X68" s="61"/>
    </row>
    <row r="69" spans="2:28" ht="15.75" customHeight="1">
      <c r="B69" s="55" t="s">
        <v>408</v>
      </c>
      <c r="C69" s="56"/>
      <c r="D69" s="56"/>
      <c r="E69" s="56"/>
      <c r="F69" s="26"/>
      <c r="G69" s="57"/>
      <c r="I69" s="55" t="s">
        <v>408</v>
      </c>
      <c r="J69" s="56"/>
      <c r="K69" s="56"/>
      <c r="L69" s="56"/>
      <c r="M69" s="26"/>
      <c r="N69" s="57"/>
      <c r="P69" s="55" t="s">
        <v>408</v>
      </c>
      <c r="Q69" s="56"/>
      <c r="R69" s="56"/>
      <c r="S69" s="56"/>
      <c r="T69" s="26"/>
      <c r="U69" s="57"/>
      <c r="W69" s="62" t="s">
        <v>405</v>
      </c>
      <c r="X69" s="63"/>
      <c r="Y69" s="28"/>
      <c r="Z69" s="28"/>
      <c r="AA69" s="28"/>
      <c r="AB69" s="29"/>
    </row>
    <row r="70" spans="2:28" ht="41.25" customHeight="1">
      <c r="B70" s="85" t="s">
        <v>392</v>
      </c>
      <c r="C70" s="85" t="s">
        <v>393</v>
      </c>
      <c r="D70" s="85" t="s">
        <v>394</v>
      </c>
      <c r="E70" s="85" t="s">
        <v>395</v>
      </c>
      <c r="F70" s="85" t="s">
        <v>396</v>
      </c>
      <c r="G70" s="85" t="s">
        <v>397</v>
      </c>
      <c r="I70" s="85" t="s">
        <v>392</v>
      </c>
      <c r="J70" s="85" t="s">
        <v>393</v>
      </c>
      <c r="K70" s="85" t="s">
        <v>394</v>
      </c>
      <c r="L70" s="85" t="s">
        <v>395</v>
      </c>
      <c r="M70" s="85" t="s">
        <v>396</v>
      </c>
      <c r="N70" s="85" t="s">
        <v>397</v>
      </c>
      <c r="P70" s="85" t="s">
        <v>392</v>
      </c>
      <c r="Q70" s="85" t="s">
        <v>393</v>
      </c>
      <c r="R70" s="85" t="s">
        <v>394</v>
      </c>
      <c r="S70" s="85" t="s">
        <v>395</v>
      </c>
      <c r="T70" s="85" t="s">
        <v>396</v>
      </c>
      <c r="U70" s="85" t="s">
        <v>397</v>
      </c>
      <c r="W70" s="85" t="s">
        <v>392</v>
      </c>
      <c r="X70" s="85" t="s">
        <v>393</v>
      </c>
      <c r="Y70" s="85" t="s">
        <v>394</v>
      </c>
      <c r="Z70" s="85" t="s">
        <v>395</v>
      </c>
      <c r="AA70" s="85" t="s">
        <v>396</v>
      </c>
      <c r="AB70" s="85" t="s">
        <v>397</v>
      </c>
    </row>
    <row r="71" spans="2:28" ht="6.75" customHeight="1">
      <c r="B71" s="30"/>
      <c r="C71" s="31"/>
      <c r="D71" s="31"/>
      <c r="E71" s="31"/>
      <c r="F71" s="31"/>
      <c r="G71" s="31"/>
      <c r="I71" s="30"/>
      <c r="J71" s="31"/>
      <c r="K71" s="31"/>
      <c r="L71" s="31"/>
      <c r="M71" s="31"/>
      <c r="N71" s="31"/>
      <c r="P71" s="30"/>
      <c r="Q71" s="31"/>
      <c r="R71" s="31"/>
      <c r="S71" s="31"/>
      <c r="T71" s="31"/>
      <c r="U71" s="31"/>
      <c r="W71" s="30"/>
      <c r="X71" s="31"/>
      <c r="Y71" s="31"/>
      <c r="Z71" s="31"/>
      <c r="AA71" s="31"/>
      <c r="AB71" s="31"/>
    </row>
    <row r="72" spans="2:28" ht="27.75" customHeight="1">
      <c r="B72" s="71" t="s">
        <v>398</v>
      </c>
      <c r="C72" s="72">
        <f>COUNTIFS('1. All Data'!$AA$3:$AA$110,"Community Regeneration",'1. All Data'!$H$3:$H$110,"Fully Achieved")</f>
        <v>0</v>
      </c>
      <c r="D72" s="73">
        <f>C72/C86</f>
        <v>0</v>
      </c>
      <c r="E72" s="351">
        <f>D72+D73</f>
        <v>0.8</v>
      </c>
      <c r="F72" s="73">
        <f>C72/C87</f>
        <v>0</v>
      </c>
      <c r="G72" s="366">
        <f>F72+F73</f>
        <v>1</v>
      </c>
      <c r="I72" s="71" t="s">
        <v>398</v>
      </c>
      <c r="J72" s="72">
        <f>COUNTIFS('1. All Data'!$AA$3:$AA$110,"Community Regeneration",'1. All Data'!$M$3:$M$110,"Fully Achieved")</f>
        <v>0</v>
      </c>
      <c r="K72" s="73">
        <f>J72/J86</f>
        <v>0</v>
      </c>
      <c r="L72" s="351">
        <f>K72+K73</f>
        <v>0</v>
      </c>
      <c r="M72" s="73">
        <f>J72/J87</f>
        <v>0</v>
      </c>
      <c r="N72" s="366">
        <f>M72+M73</f>
        <v>0</v>
      </c>
      <c r="P72" s="71" t="s">
        <v>398</v>
      </c>
      <c r="Q72" s="72">
        <f>COUNTIFS('1. All Data'!$AA$3:$AA$110,"Community Regeneration",'1. All Data'!$R$3:$R$110,"Fully Achieved")</f>
        <v>0</v>
      </c>
      <c r="R72" s="73">
        <f>Q72/Q86</f>
        <v>0</v>
      </c>
      <c r="S72" s="351">
        <f>R72+R73</f>
        <v>0</v>
      </c>
      <c r="T72" s="73">
        <f>Q72/Q87</f>
        <v>0</v>
      </c>
      <c r="U72" s="366">
        <f>T72+T73</f>
        <v>0</v>
      </c>
      <c r="W72" s="71" t="s">
        <v>398</v>
      </c>
      <c r="X72" s="72"/>
      <c r="Y72" s="73"/>
      <c r="Z72" s="351"/>
      <c r="AA72" s="73"/>
      <c r="AB72" s="366">
        <f>AA72+AA73</f>
        <v>0</v>
      </c>
    </row>
    <row r="73" spans="2:28" ht="27.75" customHeight="1">
      <c r="B73" s="71" t="s">
        <v>349</v>
      </c>
      <c r="C73" s="72">
        <f>COUNTIFS('1. All Data'!$AA$3:$AA$110,"Community Regeneration",'1. All Data'!$H$3:$H$110,"On Track to be achieved")</f>
        <v>16</v>
      </c>
      <c r="D73" s="73">
        <f>C73/C86</f>
        <v>0.8</v>
      </c>
      <c r="E73" s="351"/>
      <c r="F73" s="73">
        <f>C73/C87</f>
        <v>1</v>
      </c>
      <c r="G73" s="366"/>
      <c r="I73" s="71" t="s">
        <v>349</v>
      </c>
      <c r="J73" s="72">
        <f>COUNTIFS('1. All Data'!$AA$3:$AA$110,"Community Regeneration",'1. All Data'!$M$3:$M$110,"On Track to be achieved")</f>
        <v>0</v>
      </c>
      <c r="K73" s="73">
        <f>J73/J86</f>
        <v>0</v>
      </c>
      <c r="L73" s="351"/>
      <c r="M73" s="73">
        <f>J73/J87</f>
        <v>0</v>
      </c>
      <c r="N73" s="366"/>
      <c r="P73" s="71" t="s">
        <v>349</v>
      </c>
      <c r="Q73" s="72">
        <f>COUNTIFS('1. All Data'!$AA$3:$AA$110,"Community Regeneration",'1. All Data'!$R$3:$R$110,"On Track to be achieved")</f>
        <v>0</v>
      </c>
      <c r="R73" s="73">
        <f>Q73/Q86</f>
        <v>0</v>
      </c>
      <c r="S73" s="351"/>
      <c r="T73" s="73">
        <f>Q73/Q87</f>
        <v>0</v>
      </c>
      <c r="U73" s="366"/>
      <c r="W73" s="71" t="s">
        <v>349</v>
      </c>
      <c r="X73" s="72"/>
      <c r="Y73" s="73"/>
      <c r="Z73" s="351"/>
      <c r="AA73" s="73"/>
      <c r="AB73" s="366"/>
    </row>
    <row r="74" spans="2:28" ht="7.5" customHeight="1">
      <c r="B74" s="34"/>
      <c r="C74" s="35"/>
      <c r="D74" s="36"/>
      <c r="E74" s="36"/>
      <c r="F74" s="36"/>
      <c r="G74" s="37"/>
      <c r="I74" s="34"/>
      <c r="J74" s="35"/>
      <c r="K74" s="36"/>
      <c r="L74" s="36"/>
      <c r="M74" s="36"/>
      <c r="N74" s="37"/>
      <c r="P74" s="34"/>
      <c r="Q74" s="35"/>
      <c r="R74" s="36"/>
      <c r="S74" s="36"/>
      <c r="T74" s="36"/>
      <c r="U74" s="37"/>
      <c r="W74" s="34"/>
      <c r="X74" s="35"/>
      <c r="Y74" s="36"/>
      <c r="Z74" s="36"/>
      <c r="AA74" s="36"/>
      <c r="AB74" s="37"/>
    </row>
    <row r="75" spans="2:28" ht="18.75" customHeight="1">
      <c r="B75" s="354" t="s">
        <v>350</v>
      </c>
      <c r="C75" s="367">
        <f>COUNTIFS('1. All Data'!$AA$3:$AA$110,"Community Regeneration",'1. All Data'!$H$3:$H$110,"In Danger of Falling Behind Target")</f>
        <v>0</v>
      </c>
      <c r="D75" s="360">
        <f>C75/C86</f>
        <v>0</v>
      </c>
      <c r="E75" s="360">
        <f>D75</f>
        <v>0</v>
      </c>
      <c r="F75" s="360">
        <f>C75/C87</f>
        <v>0</v>
      </c>
      <c r="G75" s="363">
        <f>F75</f>
        <v>0</v>
      </c>
      <c r="I75" s="354" t="s">
        <v>350</v>
      </c>
      <c r="J75" s="357">
        <f>COUNTIFS('1. All Data'!$AA$3:$AA$110,"Community Regeneration",'1. All Data'!$M$3:$M$110,"In Danger of Falling Behind Target")</f>
        <v>0</v>
      </c>
      <c r="K75" s="360">
        <f>J75/J86</f>
        <v>0</v>
      </c>
      <c r="L75" s="360">
        <f>K75</f>
        <v>0</v>
      </c>
      <c r="M75" s="360">
        <f>J75/J87</f>
        <v>0</v>
      </c>
      <c r="N75" s="363">
        <f>M75</f>
        <v>0</v>
      </c>
      <c r="P75" s="354" t="s">
        <v>350</v>
      </c>
      <c r="Q75" s="357">
        <f>COUNTIFS('1. All Data'!$AA$3:$AA$110,"Community Regeneration",'1. All Data'!$R$3:$R$110,"In Danger of Falling Behind Target")</f>
        <v>0</v>
      </c>
      <c r="R75" s="360">
        <f>Q75/Q86</f>
        <v>0</v>
      </c>
      <c r="S75" s="360">
        <f>R75</f>
        <v>0</v>
      </c>
      <c r="T75" s="360">
        <f>Q75/Q87</f>
        <v>0</v>
      </c>
      <c r="U75" s="363">
        <f>T75</f>
        <v>0</v>
      </c>
      <c r="W75" s="92" t="s">
        <v>342</v>
      </c>
      <c r="X75" s="93"/>
      <c r="Y75" s="73"/>
      <c r="Z75" s="351"/>
      <c r="AA75" s="73"/>
      <c r="AB75" s="352">
        <f>AA75</f>
        <v>0</v>
      </c>
    </row>
    <row r="76" spans="2:28" ht="18.75" customHeight="1">
      <c r="B76" s="355"/>
      <c r="C76" s="368"/>
      <c r="D76" s="361"/>
      <c r="E76" s="361"/>
      <c r="F76" s="361"/>
      <c r="G76" s="364"/>
      <c r="I76" s="355"/>
      <c r="J76" s="358">
        <f>COUNTIF('1. All Data'!$H$5:$H$128,"On Track to be Achieved")</f>
        <v>71</v>
      </c>
      <c r="K76" s="361"/>
      <c r="L76" s="361"/>
      <c r="M76" s="361"/>
      <c r="N76" s="364"/>
      <c r="P76" s="355"/>
      <c r="Q76" s="358">
        <f>COUNTIF('1. All Data'!$H$5:$H$128,"On Track to be Achieved")</f>
        <v>71</v>
      </c>
      <c r="R76" s="361"/>
      <c r="S76" s="361"/>
      <c r="T76" s="361"/>
      <c r="U76" s="364"/>
      <c r="W76" s="92" t="s">
        <v>343</v>
      </c>
      <c r="X76" s="93"/>
      <c r="Y76" s="73"/>
      <c r="Z76" s="351"/>
      <c r="AA76" s="73"/>
      <c r="AB76" s="352"/>
    </row>
    <row r="77" spans="2:28" ht="18.75" customHeight="1">
      <c r="B77" s="356"/>
      <c r="C77" s="369"/>
      <c r="D77" s="362"/>
      <c r="E77" s="362"/>
      <c r="F77" s="362"/>
      <c r="G77" s="365"/>
      <c r="I77" s="356"/>
      <c r="J77" s="359">
        <f>COUNTIF('1. All Data'!$H$5:$H$128,"On Track to be Achieved")</f>
        <v>71</v>
      </c>
      <c r="K77" s="362"/>
      <c r="L77" s="362"/>
      <c r="M77" s="362"/>
      <c r="N77" s="365"/>
      <c r="P77" s="356"/>
      <c r="Q77" s="359">
        <f>COUNTIF('1. All Data'!$H$5:$H$128,"On Track to be Achieved")</f>
        <v>71</v>
      </c>
      <c r="R77" s="362"/>
      <c r="S77" s="362"/>
      <c r="T77" s="362"/>
      <c r="U77" s="365"/>
      <c r="W77" s="92" t="s">
        <v>346</v>
      </c>
      <c r="X77" s="93"/>
      <c r="Y77" s="73"/>
      <c r="Z77" s="351"/>
      <c r="AA77" s="73"/>
      <c r="AB77" s="352"/>
    </row>
    <row r="78" spans="2:28" ht="6" customHeight="1">
      <c r="B78" s="30"/>
      <c r="C78" s="31"/>
      <c r="D78" s="41"/>
      <c r="E78" s="41"/>
      <c r="F78" s="41"/>
      <c r="G78" s="42"/>
      <c r="I78" s="30"/>
      <c r="J78" s="31"/>
      <c r="K78" s="41"/>
      <c r="L78" s="41"/>
      <c r="M78" s="41"/>
      <c r="N78" s="42"/>
      <c r="P78" s="30"/>
      <c r="Q78" s="31"/>
      <c r="R78" s="41"/>
      <c r="S78" s="41"/>
      <c r="T78" s="41"/>
      <c r="U78" s="42"/>
      <c r="W78" s="30"/>
      <c r="X78" s="31"/>
      <c r="Y78" s="41"/>
      <c r="Z78" s="41"/>
      <c r="AA78" s="41"/>
      <c r="AB78" s="42"/>
    </row>
    <row r="79" spans="2:28" ht="30" customHeight="1">
      <c r="B79" s="75" t="s">
        <v>351</v>
      </c>
      <c r="C79" s="72">
        <f>COUNTIFS('1. All Data'!$AA$3:$AA$110,"Community Regeneration",'1. All Data'!$H$3:$H$110,"Completed Behind Schedule")</f>
        <v>0</v>
      </c>
      <c r="D79" s="73">
        <f>C79/C86</f>
        <v>0</v>
      </c>
      <c r="E79" s="351">
        <f>D79+D80</f>
        <v>0</v>
      </c>
      <c r="F79" s="73">
        <f>C79/C87</f>
        <v>0</v>
      </c>
      <c r="G79" s="353">
        <f>F79+F80</f>
        <v>0</v>
      </c>
      <c r="I79" s="75" t="s">
        <v>351</v>
      </c>
      <c r="J79" s="72">
        <f>COUNTIFS('1. All Data'!$AA$3:$AA$110,"Community Regeneration",'1. All Data'!$M$3:$M$110,"Completed Behind Schedule")</f>
        <v>0</v>
      </c>
      <c r="K79" s="73">
        <f>J79/J86</f>
        <v>0</v>
      </c>
      <c r="L79" s="351">
        <f>K79+K80</f>
        <v>0</v>
      </c>
      <c r="M79" s="73">
        <f>J79/J87</f>
        <v>0</v>
      </c>
      <c r="N79" s="353">
        <f>M79+M80</f>
        <v>0</v>
      </c>
      <c r="P79" s="75" t="s">
        <v>351</v>
      </c>
      <c r="Q79" s="72">
        <f>COUNTIFS('1. All Data'!$AA$3:$AA$110,"Community Regeneration",'1. All Data'!$R$3:$R$110,"Completed Behind Schedule")</f>
        <v>0</v>
      </c>
      <c r="R79" s="73">
        <f>Q79/Q86</f>
        <v>0</v>
      </c>
      <c r="S79" s="351">
        <f>R79+R80</f>
        <v>0</v>
      </c>
      <c r="T79" s="73">
        <f>Q79/Q87</f>
        <v>0</v>
      </c>
      <c r="U79" s="353">
        <f>T79+T80</f>
        <v>0</v>
      </c>
      <c r="W79" s="75" t="s">
        <v>345</v>
      </c>
      <c r="X79" s="94"/>
      <c r="Y79" s="73"/>
      <c r="Z79" s="351"/>
      <c r="AA79" s="73"/>
      <c r="AB79" s="353">
        <f>AA79+AA80</f>
        <v>0</v>
      </c>
    </row>
    <row r="80" spans="2:28" ht="30" customHeight="1">
      <c r="B80" s="75" t="s">
        <v>344</v>
      </c>
      <c r="C80" s="72">
        <f>COUNTIFS('1. All Data'!$AA$3:$AA$110,"Community Regeneration",'1. All Data'!$H$3:$H$110,"Off Target")</f>
        <v>0</v>
      </c>
      <c r="D80" s="73">
        <f>C80/C86</f>
        <v>0</v>
      </c>
      <c r="E80" s="351"/>
      <c r="F80" s="73">
        <f>C80/C87</f>
        <v>0</v>
      </c>
      <c r="G80" s="353"/>
      <c r="I80" s="75" t="s">
        <v>344</v>
      </c>
      <c r="J80" s="72">
        <f>COUNTIFS('1. All Data'!$AA$3:$AA$110,"Community Regeneration",'1. All Data'!$M$3:$M$110,"Off Target")</f>
        <v>0</v>
      </c>
      <c r="K80" s="73">
        <f>J80/J86</f>
        <v>0</v>
      </c>
      <c r="L80" s="351"/>
      <c r="M80" s="73">
        <f>J80/J87</f>
        <v>0</v>
      </c>
      <c r="N80" s="353"/>
      <c r="P80" s="75" t="s">
        <v>344</v>
      </c>
      <c r="Q80" s="72">
        <f>COUNTIFS('1. All Data'!$AA$3:$AA$110,"Community Regeneration",'1. All Data'!$R$3:$R$110,"Off Target")</f>
        <v>0</v>
      </c>
      <c r="R80" s="73">
        <f>Q80/Q86</f>
        <v>0</v>
      </c>
      <c r="S80" s="351"/>
      <c r="T80" s="73">
        <f>Q80/Q87</f>
        <v>0</v>
      </c>
      <c r="U80" s="353"/>
      <c r="W80" s="75" t="s">
        <v>344</v>
      </c>
      <c r="X80" s="94"/>
      <c r="Y80" s="73"/>
      <c r="Z80" s="351"/>
      <c r="AA80" s="73"/>
      <c r="AB80" s="353"/>
    </row>
    <row r="81" spans="2:28" ht="5.25" customHeight="1">
      <c r="B81" s="30"/>
      <c r="C81" s="44"/>
      <c r="D81" s="41"/>
      <c r="E81" s="41"/>
      <c r="F81" s="41"/>
      <c r="G81" s="45"/>
      <c r="I81" s="30"/>
      <c r="J81" s="44"/>
      <c r="K81" s="41"/>
      <c r="L81" s="41"/>
      <c r="M81" s="41"/>
      <c r="N81" s="45"/>
      <c r="P81" s="30"/>
      <c r="Q81" s="44"/>
      <c r="R81" s="41"/>
      <c r="S81" s="41"/>
      <c r="T81" s="41"/>
      <c r="U81" s="45"/>
      <c r="W81" s="30"/>
      <c r="X81" s="44"/>
      <c r="Y81" s="41"/>
      <c r="Z81" s="41"/>
      <c r="AA81" s="41"/>
      <c r="AB81" s="45"/>
    </row>
    <row r="82" spans="2:28" ht="15.75" customHeight="1">
      <c r="B82" s="76" t="s">
        <v>399</v>
      </c>
      <c r="C82" s="72">
        <f>COUNTIFS('1. All Data'!$AA$3:$AA$110,"Community Regeneration",'1. All Data'!$H$3:$H$110,"Not yet due")</f>
        <v>4</v>
      </c>
      <c r="D82" s="77">
        <f>C82/C86</f>
        <v>0.2</v>
      </c>
      <c r="E82" s="77">
        <f>D82</f>
        <v>0.2</v>
      </c>
      <c r="F82" s="46"/>
      <c r="G82" s="47"/>
      <c r="I82" s="76" t="s">
        <v>399</v>
      </c>
      <c r="J82" s="72">
        <f>COUNTIFS('1. All Data'!$AA$3:$AA$110,"Community Regeneration",'1. All Data'!$M$3:$M$110,"Not yet due")</f>
        <v>0</v>
      </c>
      <c r="K82" s="77">
        <f>J82/J86</f>
        <v>0</v>
      </c>
      <c r="L82" s="77">
        <f>K82</f>
        <v>0</v>
      </c>
      <c r="M82" s="46"/>
      <c r="N82" s="47"/>
      <c r="P82" s="76" t="s">
        <v>399</v>
      </c>
      <c r="Q82" s="72">
        <f>COUNTIFS('1. All Data'!$AA$3:$AA$110,"Community Regeneration",'1. All Data'!$R$3:$R$110,"Not yet due")</f>
        <v>0</v>
      </c>
      <c r="R82" s="77">
        <f>Q82/Q86</f>
        <v>0</v>
      </c>
      <c r="S82" s="77">
        <f>R82</f>
        <v>0</v>
      </c>
      <c r="T82" s="46"/>
      <c r="U82" s="47"/>
      <c r="W82" s="76" t="s">
        <v>399</v>
      </c>
      <c r="X82" s="72"/>
      <c r="Y82" s="77"/>
      <c r="Z82" s="77"/>
      <c r="AA82" s="46"/>
      <c r="AB82" s="47"/>
    </row>
    <row r="83" spans="2:28" ht="15.75" customHeight="1">
      <c r="B83" s="76" t="s">
        <v>339</v>
      </c>
      <c r="C83" s="72">
        <f>COUNTIFS('1. All Data'!$AA$3:$AA$110,"Community Regeneration",'1. All Data'!$H$3:$H$110,"update not provided")</f>
        <v>0</v>
      </c>
      <c r="D83" s="77">
        <f>C83/C86</f>
        <v>0</v>
      </c>
      <c r="E83" s="77">
        <f>D83</f>
        <v>0</v>
      </c>
      <c r="F83" s="46"/>
      <c r="G83" s="49"/>
      <c r="I83" s="76" t="s">
        <v>339</v>
      </c>
      <c r="J83" s="72">
        <f>COUNTIFS('1. All Data'!$AA$3:$AA$110,"Community Regeneration",'1. All Data'!$M$3:$M$110,"update not provided")</f>
        <v>20</v>
      </c>
      <c r="K83" s="77">
        <f>J83/J86</f>
        <v>0.12345679012345678</v>
      </c>
      <c r="L83" s="77">
        <f>K83</f>
        <v>0.12345679012345678</v>
      </c>
      <c r="M83" s="46"/>
      <c r="N83" s="49"/>
      <c r="P83" s="76" t="s">
        <v>339</v>
      </c>
      <c r="Q83" s="72">
        <f>COUNTIFS('1. All Data'!$AA$3:$AA$110,"Community Regeneration",'1. All Data'!$R$3:$R$110,"update not provided")</f>
        <v>20</v>
      </c>
      <c r="R83" s="77">
        <f>Q83/Q86</f>
        <v>0.12345679012345678</v>
      </c>
      <c r="S83" s="77">
        <f>R83</f>
        <v>0.12345679012345678</v>
      </c>
      <c r="T83" s="46"/>
      <c r="U83" s="49"/>
      <c r="W83" s="76" t="s">
        <v>339</v>
      </c>
      <c r="X83" s="72"/>
      <c r="Y83" s="77"/>
      <c r="Z83" s="77"/>
      <c r="AA83" s="46"/>
      <c r="AB83" s="49"/>
    </row>
    <row r="84" spans="2:28" ht="15.75" customHeight="1">
      <c r="B84" s="78" t="s">
        <v>347</v>
      </c>
      <c r="C84" s="72">
        <f>COUNTIFS('1. All Data'!$AA$3:$AA$110,"Community Regeneration",'1. All Data'!$H$3:$H$110,"Deferred")</f>
        <v>0</v>
      </c>
      <c r="D84" s="79">
        <f>C84/C86</f>
        <v>0</v>
      </c>
      <c r="E84" s="79">
        <f>D84</f>
        <v>0</v>
      </c>
      <c r="F84" s="51"/>
      <c r="G84" s="47"/>
      <c r="I84" s="78" t="s">
        <v>347</v>
      </c>
      <c r="J84" s="72">
        <f>COUNTIFS('1. All Data'!$AA$3:$AA$110,"Community Regeneration",'1. All Data'!$M$3:$M$110,"Deferred")</f>
        <v>0</v>
      </c>
      <c r="K84" s="79">
        <f>J84/J86</f>
        <v>0</v>
      </c>
      <c r="L84" s="79">
        <f>K84</f>
        <v>0</v>
      </c>
      <c r="M84" s="51"/>
      <c r="N84" s="47"/>
      <c r="P84" s="78" t="s">
        <v>347</v>
      </c>
      <c r="Q84" s="72">
        <f>COUNTIFS('1. All Data'!$AA$3:$AA$110,"Community Regeneration",'1. All Data'!$R$3:$R$110,"Deferred")</f>
        <v>0</v>
      </c>
      <c r="R84" s="79">
        <f>Q84/Q86</f>
        <v>0</v>
      </c>
      <c r="S84" s="79">
        <f>R84</f>
        <v>0</v>
      </c>
      <c r="T84" s="51"/>
      <c r="U84" s="47"/>
      <c r="W84" s="78" t="s">
        <v>347</v>
      </c>
      <c r="X84" s="72"/>
      <c r="Y84" s="79"/>
      <c r="Z84" s="79"/>
      <c r="AA84" s="51"/>
      <c r="AB84" s="47"/>
    </row>
    <row r="85" spans="2:28" ht="15.75" customHeight="1">
      <c r="B85" s="78" t="s">
        <v>348</v>
      </c>
      <c r="C85" s="72">
        <f>COUNTIFS('1. All Data'!$AA$3:$AA$110,"Community Regeneration",'1. All Data'!$H$3:$H$110,"Deleted")</f>
        <v>0</v>
      </c>
      <c r="D85" s="79">
        <f>C85/C86</f>
        <v>0</v>
      </c>
      <c r="E85" s="79">
        <f>D85</f>
        <v>0</v>
      </c>
      <c r="F85" s="51"/>
      <c r="G85" s="53" t="s">
        <v>400</v>
      </c>
      <c r="I85" s="78" t="s">
        <v>348</v>
      </c>
      <c r="J85" s="72">
        <f>COUNTIFS('1. All Data'!$AA$3:$AA$110,"Community Regeneration",'1. All Data'!$M$3:$M$110,"Deleted")</f>
        <v>0</v>
      </c>
      <c r="K85" s="79">
        <f>J85/J86</f>
        <v>0</v>
      </c>
      <c r="L85" s="79">
        <f>K85</f>
        <v>0</v>
      </c>
      <c r="M85" s="51"/>
      <c r="N85" s="53" t="s">
        <v>400</v>
      </c>
      <c r="P85" s="78" t="s">
        <v>348</v>
      </c>
      <c r="Q85" s="72">
        <f>COUNTIFS('1. All Data'!$AA$3:$AA$110,"Community Regeneration",'1. All Data'!$R$3:$R$110,"Deleted")</f>
        <v>0</v>
      </c>
      <c r="R85" s="79">
        <f>Q85/Q86</f>
        <v>0</v>
      </c>
      <c r="S85" s="79">
        <f>R85</f>
        <v>0</v>
      </c>
      <c r="T85" s="51"/>
      <c r="U85" s="53" t="s">
        <v>400</v>
      </c>
      <c r="W85" s="78" t="s">
        <v>348</v>
      </c>
      <c r="X85" s="72"/>
      <c r="Y85" s="79"/>
      <c r="Z85" s="79"/>
      <c r="AA85" s="51"/>
      <c r="AB85" s="53" t="s">
        <v>400</v>
      </c>
    </row>
    <row r="86" spans="2:28" ht="15.75" customHeight="1">
      <c r="B86" s="90" t="s">
        <v>401</v>
      </c>
      <c r="C86" s="81">
        <f>SUM(C72:C85)</f>
        <v>20</v>
      </c>
      <c r="D86" s="51"/>
      <c r="E86" s="51"/>
      <c r="F86" s="47"/>
      <c r="G86" s="47"/>
      <c r="I86" s="90" t="s">
        <v>401</v>
      </c>
      <c r="J86" s="81">
        <f>SUM(J72:J85)</f>
        <v>162</v>
      </c>
      <c r="K86" s="51"/>
      <c r="L86" s="51"/>
      <c r="M86" s="47"/>
      <c r="N86" s="47"/>
      <c r="P86" s="90" t="s">
        <v>401</v>
      </c>
      <c r="Q86" s="81">
        <f>SUM(Q72:Q85)</f>
        <v>162</v>
      </c>
      <c r="R86" s="51"/>
      <c r="S86" s="51"/>
      <c r="T86" s="47"/>
      <c r="U86" s="47"/>
      <c r="W86" s="80" t="s">
        <v>401</v>
      </c>
      <c r="X86" s="81"/>
      <c r="Y86" s="51"/>
      <c r="Z86" s="51"/>
      <c r="AA86" s="47"/>
      <c r="AB86" s="47"/>
    </row>
    <row r="87" spans="2:28" ht="15.75" customHeight="1">
      <c r="B87" s="90" t="s">
        <v>402</v>
      </c>
      <c r="C87" s="81">
        <f>C86-C85-C84-C83-C82</f>
        <v>16</v>
      </c>
      <c r="D87" s="47"/>
      <c r="E87" s="47"/>
      <c r="F87" s="47"/>
      <c r="G87" s="47"/>
      <c r="I87" s="90" t="s">
        <v>402</v>
      </c>
      <c r="J87" s="81">
        <f>J86-J85-J84-J83-J82</f>
        <v>142</v>
      </c>
      <c r="K87" s="47"/>
      <c r="L87" s="47"/>
      <c r="M87" s="47"/>
      <c r="N87" s="47"/>
      <c r="P87" s="90" t="s">
        <v>402</v>
      </c>
      <c r="Q87" s="81">
        <f>Q86-Q85-Q84-Q83-Q82</f>
        <v>142</v>
      </c>
      <c r="R87" s="47"/>
      <c r="S87" s="47"/>
      <c r="T87" s="47"/>
      <c r="U87" s="47"/>
      <c r="W87" s="80" t="s">
        <v>402</v>
      </c>
      <c r="X87" s="81"/>
      <c r="Y87" s="47"/>
      <c r="Z87" s="47"/>
      <c r="AA87" s="47"/>
      <c r="AB87" s="47"/>
    </row>
    <row r="88" spans="2:28" ht="15.75" customHeight="1">
      <c r="AB88" s="52"/>
    </row>
    <row r="89" spans="2:28" ht="15.75" customHeight="1">
      <c r="AB89" s="52"/>
    </row>
  </sheetData>
  <mergeCells count="144">
    <mergeCell ref="Z6:Z7"/>
    <mergeCell ref="AB6:AB7"/>
    <mergeCell ref="B9:B11"/>
    <mergeCell ref="C9:C11"/>
    <mergeCell ref="D9:D11"/>
    <mergeCell ref="E9:E11"/>
    <mergeCell ref="F9:F11"/>
    <mergeCell ref="G9:G11"/>
    <mergeCell ref="I9:I11"/>
    <mergeCell ref="J9:J11"/>
    <mergeCell ref="E6:E7"/>
    <mergeCell ref="G6:G7"/>
    <mergeCell ref="L6:L7"/>
    <mergeCell ref="N6:N7"/>
    <mergeCell ref="S6:S7"/>
    <mergeCell ref="U6:U7"/>
    <mergeCell ref="R9:R11"/>
    <mergeCell ref="S9:S11"/>
    <mergeCell ref="T9:T11"/>
    <mergeCell ref="U9:U11"/>
    <mergeCell ref="Z9:Z11"/>
    <mergeCell ref="AB9:AB11"/>
    <mergeCell ref="K9:K11"/>
    <mergeCell ref="L9:L11"/>
    <mergeCell ref="M9:M11"/>
    <mergeCell ref="N9:N11"/>
    <mergeCell ref="P9:P11"/>
    <mergeCell ref="Q9:Q11"/>
    <mergeCell ref="B31:B33"/>
    <mergeCell ref="C31:C33"/>
    <mergeCell ref="D31:D33"/>
    <mergeCell ref="E31:E33"/>
    <mergeCell ref="F31:F33"/>
    <mergeCell ref="G31:G33"/>
    <mergeCell ref="Z13:Z14"/>
    <mergeCell ref="AB13:AB14"/>
    <mergeCell ref="E28:E29"/>
    <mergeCell ref="G28:G29"/>
    <mergeCell ref="L28:L29"/>
    <mergeCell ref="N28:N29"/>
    <mergeCell ref="S28:S29"/>
    <mergeCell ref="U28:U29"/>
    <mergeCell ref="Z28:Z29"/>
    <mergeCell ref="AB28:AB29"/>
    <mergeCell ref="E13:E14"/>
    <mergeCell ref="G13:G14"/>
    <mergeCell ref="L13:L14"/>
    <mergeCell ref="N13:N14"/>
    <mergeCell ref="S13:S14"/>
    <mergeCell ref="U13:U14"/>
    <mergeCell ref="Z31:Z33"/>
    <mergeCell ref="AB31:AB33"/>
    <mergeCell ref="E35:E36"/>
    <mergeCell ref="G35:G36"/>
    <mergeCell ref="L35:L36"/>
    <mergeCell ref="N35:N36"/>
    <mergeCell ref="S35:S36"/>
    <mergeCell ref="U35:U36"/>
    <mergeCell ref="Z35:Z36"/>
    <mergeCell ref="AB35:AB36"/>
    <mergeCell ref="P31:P33"/>
    <mergeCell ref="Q31:Q33"/>
    <mergeCell ref="R31:R33"/>
    <mergeCell ref="S31:S33"/>
    <mergeCell ref="T31:T33"/>
    <mergeCell ref="U31:U33"/>
    <mergeCell ref="I31:I33"/>
    <mergeCell ref="J31:J33"/>
    <mergeCell ref="K31:K33"/>
    <mergeCell ref="L31:L33"/>
    <mergeCell ref="M31:M33"/>
    <mergeCell ref="N31:N33"/>
    <mergeCell ref="Z50:Z51"/>
    <mergeCell ref="AB50:AB51"/>
    <mergeCell ref="B53:B55"/>
    <mergeCell ref="C53:C55"/>
    <mergeCell ref="D53:D55"/>
    <mergeCell ref="E53:E55"/>
    <mergeCell ref="F53:F55"/>
    <mergeCell ref="G53:G55"/>
    <mergeCell ref="I53:I55"/>
    <mergeCell ref="J53:J55"/>
    <mergeCell ref="E50:E51"/>
    <mergeCell ref="G50:G51"/>
    <mergeCell ref="L50:L51"/>
    <mergeCell ref="N50:N51"/>
    <mergeCell ref="S50:S51"/>
    <mergeCell ref="U50:U51"/>
    <mergeCell ref="R53:R55"/>
    <mergeCell ref="S53:S55"/>
    <mergeCell ref="T53:T55"/>
    <mergeCell ref="U53:U55"/>
    <mergeCell ref="Z53:Z55"/>
    <mergeCell ref="AB53:AB55"/>
    <mergeCell ref="K53:K55"/>
    <mergeCell ref="L53:L55"/>
    <mergeCell ref="M53:M55"/>
    <mergeCell ref="N53:N55"/>
    <mergeCell ref="P53:P55"/>
    <mergeCell ref="Q53:Q55"/>
    <mergeCell ref="B75:B77"/>
    <mergeCell ref="C75:C77"/>
    <mergeCell ref="D75:D77"/>
    <mergeCell ref="E75:E77"/>
    <mergeCell ref="F75:F77"/>
    <mergeCell ref="G75:G77"/>
    <mergeCell ref="Z57:Z58"/>
    <mergeCell ref="AB57:AB58"/>
    <mergeCell ref="E72:E73"/>
    <mergeCell ref="G72:G73"/>
    <mergeCell ref="L72:L73"/>
    <mergeCell ref="N72:N73"/>
    <mergeCell ref="S72:S73"/>
    <mergeCell ref="U72:U73"/>
    <mergeCell ref="Z72:Z73"/>
    <mergeCell ref="AB72:AB73"/>
    <mergeCell ref="E57:E58"/>
    <mergeCell ref="G57:G58"/>
    <mergeCell ref="L57:L58"/>
    <mergeCell ref="N57:N58"/>
    <mergeCell ref="S57:S58"/>
    <mergeCell ref="U57:U58"/>
    <mergeCell ref="Z75:Z77"/>
    <mergeCell ref="AB75:AB77"/>
    <mergeCell ref="E79:E80"/>
    <mergeCell ref="G79:G80"/>
    <mergeCell ref="L79:L80"/>
    <mergeCell ref="N79:N80"/>
    <mergeCell ref="S79:S80"/>
    <mergeCell ref="U79:U80"/>
    <mergeCell ref="Z79:Z80"/>
    <mergeCell ref="AB79:AB80"/>
    <mergeCell ref="P75:P77"/>
    <mergeCell ref="Q75:Q77"/>
    <mergeCell ref="R75:R77"/>
    <mergeCell ref="S75:S77"/>
    <mergeCell ref="T75:T77"/>
    <mergeCell ref="U75:U77"/>
    <mergeCell ref="I75:I77"/>
    <mergeCell ref="J75:J77"/>
    <mergeCell ref="K75:K77"/>
    <mergeCell ref="L75:L77"/>
    <mergeCell ref="M75:M77"/>
    <mergeCell ref="N75:N77"/>
  </mergeCells>
  <hyperlinks>
    <hyperlink ref="G19" location="INDEX!A1" display="Back to index"/>
    <hyperlink ref="G41" location="INDEX!A1" display="Back to index"/>
    <hyperlink ref="G63" location="INDEX!A1" display="Back to index"/>
    <hyperlink ref="G85" location="INDEX!A1" display="Back to index"/>
    <hyperlink ref="N19" location="INDEX!A1" display="Back to index"/>
    <hyperlink ref="N41" location="INDEX!A1" display="Back to index"/>
    <hyperlink ref="N63" location="INDEX!A1" display="Back to index"/>
    <hyperlink ref="N85" location="INDEX!A1" display="Back to index"/>
    <hyperlink ref="U19" location="INDEX!A1" display="Back to index"/>
    <hyperlink ref="U41" location="INDEX!A1" display="Back to index"/>
    <hyperlink ref="U63" location="INDEX!A1" display="Back to index"/>
    <hyperlink ref="U85" location="INDEX!A1" display="Back to index"/>
    <hyperlink ref="AB19" location="INDEX!A1" display="Back to index"/>
    <hyperlink ref="AB41" location="INDEX!A1" display="Back to index"/>
    <hyperlink ref="AB63" location="INDEX!A1" display="Back to index"/>
    <hyperlink ref="AB85" location="INDEX!A1" display="Back to index"/>
  </hyperlink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66"/>
  <sheetViews>
    <sheetView zoomScale="50" zoomScaleNormal="50" workbookViewId="0">
      <selection activeCell="AZ7" sqref="AZ7"/>
    </sheetView>
  </sheetViews>
  <sheetFormatPr defaultColWidth="9.140625" defaultRowHeight="15"/>
  <cols>
    <col min="1" max="1" width="3.42578125" style="99" customWidth="1"/>
    <col min="2" max="9" width="9.140625" style="99"/>
    <col min="10" max="10" width="3.42578125" style="99" customWidth="1"/>
    <col min="11" max="11" width="9.140625" style="100"/>
    <col min="12" max="18" width="9.140625" style="99"/>
    <col min="19" max="19" width="3.42578125" style="99" customWidth="1"/>
    <col min="20" max="27" width="9.140625" style="99" customWidth="1"/>
    <col min="28" max="28" width="3.42578125" style="99" customWidth="1"/>
    <col min="29" max="36" width="9.140625" style="99" customWidth="1"/>
    <col min="37" max="37" width="3.42578125" style="99" customWidth="1"/>
    <col min="38" max="47" width="9.140625" style="99" customWidth="1"/>
    <col min="48" max="50" width="0" style="99" hidden="1" customWidth="1"/>
    <col min="51" max="51" width="9.140625" style="99"/>
    <col min="52" max="55" width="10" style="102" customWidth="1"/>
    <col min="56" max="16384" width="9.140625" style="99"/>
  </cols>
  <sheetData>
    <row r="1" spans="2:56" s="96" customFormat="1" ht="36" thickTop="1">
      <c r="B1" s="95" t="s">
        <v>413</v>
      </c>
      <c r="M1" s="370" t="s">
        <v>414</v>
      </c>
      <c r="N1" s="371"/>
      <c r="O1" s="371"/>
      <c r="P1" s="371"/>
      <c r="Q1" s="371"/>
      <c r="R1" s="371"/>
      <c r="S1" s="371"/>
      <c r="T1" s="371"/>
      <c r="U1" s="371"/>
      <c r="V1" s="371"/>
      <c r="W1" s="371"/>
      <c r="X1" s="371"/>
      <c r="Y1" s="371"/>
      <c r="Z1" s="372"/>
      <c r="AZ1" s="97"/>
      <c r="BA1" s="97"/>
      <c r="BB1" s="97"/>
      <c r="BC1" s="97"/>
    </row>
    <row r="2" spans="2:56" s="96" customFormat="1" ht="35.25">
      <c r="B2" s="98" t="s">
        <v>400</v>
      </c>
      <c r="M2" s="373"/>
      <c r="N2" s="374"/>
      <c r="O2" s="374"/>
      <c r="P2" s="374"/>
      <c r="Q2" s="374"/>
      <c r="R2" s="374"/>
      <c r="S2" s="374"/>
      <c r="T2" s="374"/>
      <c r="U2" s="374"/>
      <c r="V2" s="374"/>
      <c r="W2" s="374"/>
      <c r="X2" s="374"/>
      <c r="Y2" s="374"/>
      <c r="Z2" s="375"/>
      <c r="AZ2" s="97"/>
      <c r="BA2" s="97"/>
      <c r="BB2" s="97"/>
      <c r="BC2" s="97"/>
    </row>
    <row r="3" spans="2:56" s="96" customFormat="1" ht="36" thickBot="1">
      <c r="M3" s="376"/>
      <c r="N3" s="377"/>
      <c r="O3" s="377"/>
      <c r="P3" s="377"/>
      <c r="Q3" s="377"/>
      <c r="R3" s="377"/>
      <c r="S3" s="377"/>
      <c r="T3" s="377"/>
      <c r="U3" s="377"/>
      <c r="V3" s="377"/>
      <c r="W3" s="377"/>
      <c r="X3" s="377"/>
      <c r="Y3" s="377"/>
      <c r="Z3" s="378"/>
      <c r="AZ3" s="97"/>
      <c r="BA3" s="97"/>
      <c r="BB3" s="97"/>
      <c r="BC3" s="97"/>
    </row>
    <row r="4" spans="2:56" ht="15.75" thickTop="1">
      <c r="N4" s="101" t="s">
        <v>400</v>
      </c>
      <c r="W4" s="101" t="s">
        <v>400</v>
      </c>
      <c r="AF4" s="101" t="s">
        <v>400</v>
      </c>
      <c r="AO4" s="101" t="s">
        <v>400</v>
      </c>
    </row>
    <row r="5" spans="2:56">
      <c r="AY5" s="107" t="s">
        <v>415</v>
      </c>
      <c r="AZ5" s="108"/>
      <c r="BA5" s="108"/>
      <c r="BB5" s="108"/>
      <c r="BC5" s="108"/>
      <c r="BD5" s="100"/>
    </row>
    <row r="6" spans="2:56">
      <c r="AY6" s="109"/>
      <c r="AZ6" s="110" t="s">
        <v>284</v>
      </c>
      <c r="BA6" s="110" t="s">
        <v>285</v>
      </c>
      <c r="BB6" s="110" t="s">
        <v>286</v>
      </c>
      <c r="BC6" s="110" t="s">
        <v>283</v>
      </c>
      <c r="BD6" s="100"/>
    </row>
    <row r="7" spans="2:56">
      <c r="AY7" s="111" t="s">
        <v>416</v>
      </c>
      <c r="AZ7" s="112">
        <f>'2a. % By Priority'!G6</f>
        <v>0.96385542168674698</v>
      </c>
      <c r="BA7" s="112">
        <f>'2a. % By Priority'!N6</f>
        <v>0</v>
      </c>
      <c r="BB7" s="112">
        <f>'2a. % By Priority'!U6</f>
        <v>0</v>
      </c>
      <c r="BC7" s="112">
        <f>'2a. % By Priority'!AB6</f>
        <v>0</v>
      </c>
      <c r="BD7" s="100"/>
    </row>
    <row r="8" spans="2:56">
      <c r="L8" s="104"/>
      <c r="M8" s="104"/>
      <c r="AY8" s="111" t="s">
        <v>417</v>
      </c>
      <c r="AZ8" s="112">
        <f>'2a. % By Priority'!G9</f>
        <v>2.4096385542168676E-2</v>
      </c>
      <c r="BA8" s="112">
        <f>'2a. % By Priority'!N9</f>
        <v>0</v>
      </c>
      <c r="BB8" s="112">
        <f>'2a. % By Priority'!U9</f>
        <v>0</v>
      </c>
      <c r="BC8" s="112">
        <f>'2a. % By Priority'!AB9</f>
        <v>0</v>
      </c>
      <c r="BD8" s="100"/>
    </row>
    <row r="9" spans="2:56">
      <c r="L9" s="104"/>
      <c r="M9" s="104"/>
      <c r="AY9" s="111" t="s">
        <v>418</v>
      </c>
      <c r="AZ9" s="112">
        <f>'2a. % By Priority'!G13</f>
        <v>1.2048192771084338E-2</v>
      </c>
      <c r="BA9" s="112">
        <f>'2a. % By Priority'!N13</f>
        <v>0</v>
      </c>
      <c r="BB9" s="112">
        <f>'2a. % By Priority'!U13</f>
        <v>0</v>
      </c>
      <c r="BC9" s="112">
        <f>'2a. % By Priority'!AB13</f>
        <v>0</v>
      </c>
      <c r="BD9" s="100"/>
    </row>
    <row r="10" spans="2:56">
      <c r="L10" s="104"/>
      <c r="M10" s="104"/>
      <c r="AY10" s="109"/>
      <c r="AZ10" s="113"/>
      <c r="BA10" s="113"/>
      <c r="BB10" s="113"/>
      <c r="BC10" s="113"/>
      <c r="BD10" s="100"/>
    </row>
    <row r="11" spans="2:56">
      <c r="AY11" s="114"/>
      <c r="AZ11" s="115"/>
      <c r="BA11" s="115"/>
      <c r="BB11" s="116"/>
      <c r="BC11" s="116"/>
      <c r="BD11" s="100"/>
    </row>
    <row r="12" spans="2:56">
      <c r="AY12" s="114"/>
      <c r="AZ12" s="115"/>
      <c r="BA12" s="115"/>
      <c r="BB12" s="116"/>
      <c r="BC12" s="116"/>
      <c r="BD12" s="100"/>
    </row>
    <row r="13" spans="2:56">
      <c r="AY13" s="114"/>
      <c r="AZ13" s="115"/>
      <c r="BA13" s="115"/>
      <c r="BB13" s="116"/>
      <c r="BC13" s="116"/>
      <c r="BD13" s="100"/>
    </row>
    <row r="14" spans="2:56">
      <c r="AY14" s="117"/>
      <c r="AZ14" s="108"/>
      <c r="BA14" s="108"/>
      <c r="BB14" s="108"/>
      <c r="BC14" s="108"/>
      <c r="BD14" s="100"/>
    </row>
    <row r="15" spans="2:56">
      <c r="AY15" s="117"/>
      <c r="AZ15" s="108"/>
      <c r="BA15" s="108"/>
      <c r="BB15" s="108"/>
      <c r="BC15" s="108"/>
      <c r="BD15" s="100"/>
    </row>
    <row r="16" spans="2:56">
      <c r="AY16" s="117"/>
      <c r="AZ16" s="108"/>
      <c r="BA16" s="108"/>
      <c r="BB16" s="108"/>
      <c r="BC16" s="108"/>
      <c r="BD16" s="100"/>
    </row>
    <row r="17" spans="12:56">
      <c r="AY17" s="117"/>
      <c r="AZ17" s="108"/>
      <c r="BA17" s="108"/>
      <c r="BB17" s="108"/>
      <c r="BC17" s="108"/>
      <c r="BD17" s="100"/>
    </row>
    <row r="18" spans="12:56">
      <c r="AY18" s="117"/>
      <c r="AZ18" s="108"/>
      <c r="BA18" s="108"/>
      <c r="BB18" s="108"/>
      <c r="BC18" s="108"/>
      <c r="BD18" s="100"/>
    </row>
    <row r="19" spans="12:56">
      <c r="AY19" s="117"/>
      <c r="AZ19" s="108"/>
      <c r="BA19" s="108"/>
      <c r="BB19" s="108"/>
      <c r="BC19" s="108"/>
      <c r="BD19" s="100"/>
    </row>
    <row r="20" spans="12:56">
      <c r="N20" s="101" t="s">
        <v>400</v>
      </c>
      <c r="W20" s="101" t="s">
        <v>400</v>
      </c>
      <c r="AF20" s="101" t="s">
        <v>400</v>
      </c>
      <c r="AO20" s="101" t="s">
        <v>400</v>
      </c>
      <c r="AY20" s="117"/>
      <c r="AZ20" s="108"/>
      <c r="BA20" s="108"/>
      <c r="BB20" s="108"/>
      <c r="BC20" s="108"/>
      <c r="BD20" s="100"/>
    </row>
    <row r="21" spans="12:56">
      <c r="AY21" s="107" t="s">
        <v>406</v>
      </c>
      <c r="AZ21" s="108"/>
      <c r="BA21" s="108"/>
      <c r="BB21" s="108"/>
      <c r="BC21" s="108"/>
      <c r="BD21" s="100"/>
    </row>
    <row r="22" spans="12:56">
      <c r="AY22" s="109"/>
      <c r="AZ22" s="110" t="s">
        <v>284</v>
      </c>
      <c r="BA22" s="110" t="s">
        <v>285</v>
      </c>
      <c r="BB22" s="110" t="s">
        <v>286</v>
      </c>
      <c r="BC22" s="110" t="s">
        <v>283</v>
      </c>
      <c r="BD22" s="100"/>
    </row>
    <row r="23" spans="12:56">
      <c r="AY23" s="111" t="s">
        <v>416</v>
      </c>
      <c r="AZ23" s="112">
        <f>'2a. % By Priority'!G28</f>
        <v>0.96153846153846156</v>
      </c>
      <c r="BA23" s="112">
        <f>'2a. % By Priority'!N28</f>
        <v>0</v>
      </c>
      <c r="BB23" s="112">
        <f>'2a. % By Priority'!U28</f>
        <v>0</v>
      </c>
      <c r="BC23" s="112">
        <f>'2a. % By Priority'!AB28</f>
        <v>0</v>
      </c>
      <c r="BD23" s="100"/>
    </row>
    <row r="24" spans="12:56">
      <c r="L24" s="104"/>
      <c r="M24" s="104"/>
      <c r="AY24" s="111" t="s">
        <v>417</v>
      </c>
      <c r="AZ24" s="112">
        <f>'2a. % By Priority'!G31</f>
        <v>1.9230769230769232E-2</v>
      </c>
      <c r="BA24" s="112">
        <f>'2a. % By Priority'!N31</f>
        <v>0</v>
      </c>
      <c r="BB24" s="112">
        <f>'2a. % By Priority'!U31</f>
        <v>0</v>
      </c>
      <c r="BC24" s="112">
        <f>'2a. % By Priority'!AB31</f>
        <v>0</v>
      </c>
      <c r="BD24" s="100"/>
    </row>
    <row r="25" spans="12:56">
      <c r="L25" s="104"/>
      <c r="M25" s="104"/>
      <c r="AY25" s="111" t="s">
        <v>418</v>
      </c>
      <c r="AZ25" s="112">
        <f>'2a. % By Priority'!G35</f>
        <v>1.9230769230769232E-2</v>
      </c>
      <c r="BA25" s="112">
        <f>'2a. % By Priority'!N35</f>
        <v>0</v>
      </c>
      <c r="BB25" s="112">
        <f>'2a. % By Priority'!U35</f>
        <v>0</v>
      </c>
      <c r="BC25" s="112">
        <f>'2a. % By Priority'!AB35</f>
        <v>0</v>
      </c>
      <c r="BD25" s="100"/>
    </row>
    <row r="26" spans="12:56">
      <c r="L26" s="104"/>
      <c r="M26" s="104"/>
      <c r="AY26" s="117"/>
      <c r="AZ26" s="108"/>
      <c r="BA26" s="108"/>
      <c r="BB26" s="108"/>
      <c r="BC26" s="108"/>
      <c r="BD26" s="100"/>
    </row>
    <row r="27" spans="12:56">
      <c r="AY27" s="114"/>
      <c r="AZ27" s="108"/>
      <c r="BA27" s="108"/>
      <c r="BB27" s="108"/>
      <c r="BC27" s="108"/>
      <c r="BD27" s="100"/>
    </row>
    <row r="28" spans="12:56">
      <c r="AY28" s="114"/>
      <c r="AZ28" s="108"/>
      <c r="BA28" s="108"/>
      <c r="BB28" s="108"/>
      <c r="BC28" s="108"/>
      <c r="BD28" s="100"/>
    </row>
    <row r="29" spans="12:56">
      <c r="AY29" s="114"/>
      <c r="AZ29" s="108"/>
      <c r="BA29" s="108"/>
      <c r="BB29" s="108"/>
      <c r="BC29" s="108"/>
      <c r="BD29" s="100"/>
    </row>
    <row r="30" spans="12:56">
      <c r="AY30" s="117"/>
      <c r="AZ30" s="108"/>
      <c r="BA30" s="108"/>
      <c r="BB30" s="108"/>
      <c r="BC30" s="108"/>
      <c r="BD30" s="100"/>
    </row>
    <row r="31" spans="12:56">
      <c r="AY31" s="117"/>
      <c r="AZ31" s="108"/>
      <c r="BA31" s="108"/>
      <c r="BB31" s="108"/>
      <c r="BC31" s="108"/>
      <c r="BD31" s="100"/>
    </row>
    <row r="32" spans="12:56">
      <c r="AY32" s="117"/>
      <c r="AZ32" s="108"/>
      <c r="BA32" s="108"/>
      <c r="BB32" s="108"/>
      <c r="BC32" s="108"/>
      <c r="BD32" s="100"/>
    </row>
    <row r="33" spans="11:56">
      <c r="AY33" s="117"/>
      <c r="AZ33" s="108"/>
      <c r="BA33" s="108"/>
      <c r="BB33" s="108"/>
      <c r="BC33" s="108"/>
      <c r="BD33" s="100"/>
    </row>
    <row r="34" spans="11:56">
      <c r="AY34" s="117"/>
      <c r="AZ34" s="108"/>
      <c r="BA34" s="108"/>
      <c r="BB34" s="108"/>
      <c r="BC34" s="108"/>
      <c r="BD34" s="100"/>
    </row>
    <row r="35" spans="11:56">
      <c r="AY35" s="117"/>
      <c r="AZ35" s="108"/>
      <c r="BA35" s="108"/>
      <c r="BB35" s="108"/>
      <c r="BC35" s="108"/>
      <c r="BD35" s="100"/>
    </row>
    <row r="36" spans="11:56">
      <c r="N36" s="101" t="s">
        <v>400</v>
      </c>
      <c r="W36" s="101" t="s">
        <v>400</v>
      </c>
      <c r="AF36" s="101" t="s">
        <v>400</v>
      </c>
      <c r="AO36" s="101" t="s">
        <v>400</v>
      </c>
      <c r="AY36" s="117"/>
      <c r="AZ36" s="108"/>
      <c r="BA36" s="108"/>
      <c r="BB36" s="108"/>
      <c r="BC36" s="108"/>
      <c r="BD36" s="100"/>
    </row>
    <row r="37" spans="11:56">
      <c r="AY37" s="107" t="s">
        <v>407</v>
      </c>
      <c r="AZ37" s="118"/>
      <c r="BA37" s="118"/>
      <c r="BB37" s="118"/>
      <c r="BC37" s="118"/>
      <c r="BD37" s="106"/>
    </row>
    <row r="38" spans="11:56">
      <c r="AY38" s="119"/>
      <c r="AZ38" s="110" t="s">
        <v>284</v>
      </c>
      <c r="BA38" s="110" t="s">
        <v>285</v>
      </c>
      <c r="BB38" s="110" t="s">
        <v>286</v>
      </c>
      <c r="BC38" s="110" t="s">
        <v>283</v>
      </c>
      <c r="BD38" s="106"/>
    </row>
    <row r="39" spans="11:56">
      <c r="AY39" s="111" t="s">
        <v>416</v>
      </c>
      <c r="AZ39" s="112">
        <f>'2a. % By Priority'!G50</f>
        <v>0.93333333333333335</v>
      </c>
      <c r="BA39" s="112">
        <f>'2a. % By Priority'!N50</f>
        <v>0</v>
      </c>
      <c r="BB39" s="112">
        <f>'2a. % By Priority'!U50</f>
        <v>0</v>
      </c>
      <c r="BC39" s="112">
        <f>'2a. % By Priority'!AB50</f>
        <v>0</v>
      </c>
      <c r="BD39" s="106"/>
    </row>
    <row r="40" spans="11:56">
      <c r="K40" s="104"/>
      <c r="L40" s="104"/>
      <c r="AY40" s="111" t="s">
        <v>417</v>
      </c>
      <c r="AZ40" s="112">
        <f>'2a. % By Priority'!G53</f>
        <v>6.6666666666666666E-2</v>
      </c>
      <c r="BA40" s="112">
        <f>'2a. % By Priority'!N53</f>
        <v>0</v>
      </c>
      <c r="BB40" s="112">
        <f>'2a. % By Priority'!U53</f>
        <v>0</v>
      </c>
      <c r="BC40" s="112">
        <f>'2a. % By Priority'!AB53</f>
        <v>0</v>
      </c>
      <c r="BD40" s="106"/>
    </row>
    <row r="41" spans="11:56">
      <c r="K41" s="104"/>
      <c r="L41" s="104"/>
      <c r="AY41" s="111" t="s">
        <v>418</v>
      </c>
      <c r="AZ41" s="112">
        <f>'2a. % By Priority'!G57</f>
        <v>0</v>
      </c>
      <c r="BA41" s="112">
        <f>'2a. % By Priority'!N57</f>
        <v>0</v>
      </c>
      <c r="BB41" s="112">
        <f>'2a. % By Priority'!U57</f>
        <v>0</v>
      </c>
      <c r="BC41" s="112">
        <f>'2a. % By Priority'!AB57</f>
        <v>0</v>
      </c>
      <c r="BD41" s="106"/>
    </row>
    <row r="42" spans="11:56">
      <c r="K42" s="104"/>
      <c r="L42" s="104"/>
      <c r="AY42" s="117"/>
      <c r="AZ42" s="108"/>
      <c r="BA42" s="108"/>
      <c r="BB42" s="108"/>
      <c r="BC42" s="108"/>
      <c r="BD42" s="100"/>
    </row>
    <row r="43" spans="11:56">
      <c r="AY43" s="114"/>
      <c r="AZ43" s="108"/>
      <c r="BA43" s="108"/>
      <c r="BB43" s="108"/>
      <c r="BC43" s="108"/>
      <c r="BD43" s="100"/>
    </row>
    <row r="44" spans="11:56">
      <c r="AY44" s="114"/>
      <c r="AZ44" s="108"/>
      <c r="BA44" s="108"/>
      <c r="BB44" s="108"/>
      <c r="BC44" s="108"/>
      <c r="BD44" s="100"/>
    </row>
    <row r="45" spans="11:56">
      <c r="AY45" s="114"/>
      <c r="AZ45" s="108"/>
      <c r="BA45" s="108"/>
      <c r="BB45" s="108"/>
      <c r="BC45" s="108"/>
      <c r="BD45" s="100"/>
    </row>
    <row r="46" spans="11:56">
      <c r="AY46" s="117"/>
      <c r="AZ46" s="108"/>
      <c r="BA46" s="108"/>
      <c r="BB46" s="108"/>
      <c r="BC46" s="108"/>
      <c r="BD46" s="100"/>
    </row>
    <row r="47" spans="11:56">
      <c r="AY47" s="117"/>
      <c r="AZ47" s="108"/>
      <c r="BA47" s="108"/>
      <c r="BB47" s="108"/>
      <c r="BC47" s="108"/>
      <c r="BD47" s="100"/>
    </row>
    <row r="48" spans="11:56">
      <c r="AY48" s="117"/>
      <c r="AZ48" s="108"/>
      <c r="BA48" s="108"/>
      <c r="BB48" s="108"/>
      <c r="BC48" s="108"/>
      <c r="BD48" s="100"/>
    </row>
    <row r="49" spans="12:56">
      <c r="AY49" s="117"/>
      <c r="AZ49" s="108"/>
      <c r="BA49" s="108"/>
      <c r="BB49" s="108"/>
      <c r="BC49" s="108"/>
      <c r="BD49" s="100"/>
    </row>
    <row r="50" spans="12:56">
      <c r="AY50" s="117"/>
      <c r="AZ50" s="108"/>
      <c r="BA50" s="108"/>
      <c r="BB50" s="108"/>
      <c r="BC50" s="108"/>
      <c r="BD50" s="100"/>
    </row>
    <row r="51" spans="12:56">
      <c r="AY51" s="117"/>
      <c r="AZ51" s="108"/>
      <c r="BA51" s="108"/>
      <c r="BB51" s="108"/>
      <c r="BC51" s="108"/>
      <c r="BD51" s="100"/>
    </row>
    <row r="52" spans="12:56">
      <c r="N52" s="101" t="s">
        <v>400</v>
      </c>
      <c r="W52" s="101" t="s">
        <v>400</v>
      </c>
      <c r="AF52" s="101" t="s">
        <v>400</v>
      </c>
      <c r="AP52" s="101" t="s">
        <v>400</v>
      </c>
      <c r="AY52" s="117"/>
      <c r="AZ52" s="108"/>
      <c r="BA52" s="108"/>
      <c r="BB52" s="108"/>
      <c r="BC52" s="108"/>
      <c r="BD52" s="100"/>
    </row>
    <row r="53" spans="12:56">
      <c r="AY53" s="107" t="s">
        <v>408</v>
      </c>
      <c r="AZ53" s="118"/>
      <c r="BA53" s="118"/>
      <c r="BB53" s="118"/>
      <c r="BC53" s="118"/>
      <c r="BD53" s="100"/>
    </row>
    <row r="54" spans="12:56">
      <c r="AY54" s="119"/>
      <c r="AZ54" s="110" t="s">
        <v>284</v>
      </c>
      <c r="BA54" s="110" t="s">
        <v>285</v>
      </c>
      <c r="BB54" s="110" t="s">
        <v>286</v>
      </c>
      <c r="BC54" s="110" t="s">
        <v>283</v>
      </c>
      <c r="BD54" s="100"/>
    </row>
    <row r="55" spans="12:56">
      <c r="AY55" s="111" t="s">
        <v>416</v>
      </c>
      <c r="AZ55" s="112">
        <f>'2a. % By Priority'!G72</f>
        <v>1</v>
      </c>
      <c r="BA55" s="112">
        <f>'2a. % By Priority'!N72</f>
        <v>0</v>
      </c>
      <c r="BB55" s="112">
        <f>'2a. % By Priority'!U72</f>
        <v>0</v>
      </c>
      <c r="BC55" s="112">
        <f>'2a. % By Priority'!AB72</f>
        <v>0</v>
      </c>
      <c r="BD55" s="100"/>
    </row>
    <row r="56" spans="12:56">
      <c r="L56" s="104"/>
      <c r="M56" s="104"/>
      <c r="AY56" s="111" t="s">
        <v>417</v>
      </c>
      <c r="AZ56" s="112">
        <f>'2a. % By Priority'!G75</f>
        <v>0</v>
      </c>
      <c r="BA56" s="112">
        <f>'2a. % By Priority'!N75</f>
        <v>0</v>
      </c>
      <c r="BB56" s="112">
        <f>'2a. % By Priority'!U75</f>
        <v>0</v>
      </c>
      <c r="BC56" s="112">
        <f>'2a. % By Priority'!AB75</f>
        <v>0</v>
      </c>
      <c r="BD56" s="100"/>
    </row>
    <row r="57" spans="12:56">
      <c r="L57" s="104"/>
      <c r="M57" s="104"/>
      <c r="AY57" s="111" t="s">
        <v>418</v>
      </c>
      <c r="AZ57" s="112">
        <f>'2a. % By Priority'!G79</f>
        <v>0</v>
      </c>
      <c r="BA57" s="112">
        <f>'2a. % By Priority'!N79</f>
        <v>0</v>
      </c>
      <c r="BB57" s="112">
        <f>'2a. % By Priority'!U79</f>
        <v>0</v>
      </c>
      <c r="BC57" s="112">
        <f>'2a. % By Priority'!AB79</f>
        <v>0</v>
      </c>
      <c r="BD57" s="100"/>
    </row>
    <row r="58" spans="12:56">
      <c r="L58" s="104"/>
      <c r="M58" s="104"/>
      <c r="AY58" s="100"/>
      <c r="AZ58" s="103"/>
      <c r="BA58" s="103"/>
      <c r="BB58" s="103"/>
      <c r="BC58" s="103"/>
      <c r="BD58" s="100"/>
    </row>
    <row r="59" spans="12:56">
      <c r="AY59" s="105"/>
      <c r="AZ59" s="103"/>
      <c r="BA59" s="103"/>
      <c r="BB59" s="103"/>
      <c r="BC59" s="103"/>
      <c r="BD59" s="100"/>
    </row>
    <row r="60" spans="12:56">
      <c r="AY60" s="105"/>
      <c r="AZ60" s="103"/>
      <c r="BA60" s="103"/>
      <c r="BB60" s="103"/>
      <c r="BC60" s="103"/>
      <c r="BD60" s="100"/>
    </row>
    <row r="61" spans="12:56">
      <c r="AY61" s="105"/>
      <c r="AZ61" s="103"/>
      <c r="BA61" s="103"/>
      <c r="BB61" s="103"/>
      <c r="BC61" s="103"/>
      <c r="BD61" s="100"/>
    </row>
    <row r="62" spans="12:56">
      <c r="AY62" s="100"/>
      <c r="AZ62" s="103"/>
      <c r="BA62" s="103"/>
      <c r="BB62" s="103"/>
      <c r="BC62" s="103"/>
      <c r="BD62" s="100"/>
    </row>
    <row r="63" spans="12:56">
      <c r="AY63" s="100"/>
      <c r="AZ63" s="103"/>
      <c r="BA63" s="103"/>
      <c r="BB63" s="103"/>
      <c r="BC63" s="103"/>
      <c r="BD63" s="100"/>
    </row>
    <row r="64" spans="12:56">
      <c r="AY64" s="100"/>
      <c r="AZ64" s="103"/>
      <c r="BA64" s="103"/>
      <c r="BB64" s="103"/>
      <c r="BC64" s="103"/>
      <c r="BD64" s="100"/>
    </row>
    <row r="65" spans="51:56">
      <c r="AY65" s="100"/>
      <c r="AZ65" s="103"/>
      <c r="BA65" s="103"/>
      <c r="BB65" s="103"/>
      <c r="BC65" s="103"/>
      <c r="BD65" s="100"/>
    </row>
    <row r="66" spans="51:56">
      <c r="AY66" s="100"/>
      <c r="AZ66" s="103"/>
      <c r="BA66" s="103"/>
      <c r="BB66" s="103"/>
      <c r="BC66" s="103"/>
      <c r="BD66" s="100"/>
    </row>
  </sheetData>
  <mergeCells count="1">
    <mergeCell ref="M1:Z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20" location="INDEX!A1" display="Back to index"/>
    <hyperlink ref="AF36" location="INDEX!A1" display="Back to index"/>
    <hyperlink ref="W20" location="INDEX!A1" display="Back to index"/>
    <hyperlink ref="W36" location="INDEX!A1" display="Back to index"/>
    <hyperlink ref="W52" location="INDEX!A1" display="Back to index"/>
    <hyperlink ref="AF52" location="INDEX!A1" display="Back to index"/>
    <hyperlink ref="AP52" location="INDEX!A1" display="Back to index"/>
    <hyperlink ref="N4" location="INDEX!A1" display="Back to index"/>
    <hyperlink ref="N20" location="INDEX!A1" display="Back to index"/>
    <hyperlink ref="N36" location="INDEX!A1" display="Back to index"/>
    <hyperlink ref="N52" location="INDEX!A1" display="Back to index"/>
    <hyperlink ref="B2" location="INDEX!A1" display="Back to index"/>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C217"/>
  <sheetViews>
    <sheetView zoomScale="80" zoomScaleNormal="80" workbookViewId="0">
      <pane ySplit="1" topLeftCell="A2" activePane="bottomLeft" state="frozen"/>
      <selection pane="bottomLeft" activeCell="C98" sqref="C98:C100"/>
    </sheetView>
  </sheetViews>
  <sheetFormatPr defaultColWidth="9.140625" defaultRowHeight="14.25"/>
  <cols>
    <col min="1" max="1" width="3.42578125" style="25" customWidth="1"/>
    <col min="2" max="2" width="38.85546875" style="25" customWidth="1"/>
    <col min="3" max="3" width="13.7109375" style="22" customWidth="1"/>
    <col min="4" max="4" width="13.85546875" style="22" customWidth="1"/>
    <col min="5" max="5" width="16.28515625" style="22" customWidth="1"/>
    <col min="6" max="6" width="14.140625" style="25" customWidth="1"/>
    <col min="7" max="7" width="17.140625" style="22" customWidth="1"/>
    <col min="8" max="8" width="4.7109375" style="25" customWidth="1"/>
    <col min="9" max="9" width="38.85546875" style="25" hidden="1" customWidth="1"/>
    <col min="10" max="10" width="13.7109375" style="22" hidden="1" customWidth="1"/>
    <col min="11" max="11" width="13.85546875" style="22" hidden="1" customWidth="1"/>
    <col min="12" max="12" width="16.28515625" style="22" hidden="1" customWidth="1"/>
    <col min="13" max="13" width="14.140625" style="25" hidden="1" customWidth="1"/>
    <col min="14" max="14" width="17.140625" style="22" hidden="1" customWidth="1"/>
    <col min="15" max="15" width="4.7109375" style="25" hidden="1" customWidth="1"/>
    <col min="16" max="16" width="38.85546875" style="25" hidden="1" customWidth="1"/>
    <col min="17" max="17" width="13.7109375" style="22" hidden="1" customWidth="1"/>
    <col min="18" max="18" width="13.85546875" style="22" hidden="1" customWidth="1"/>
    <col min="19" max="19" width="16.28515625" style="22" hidden="1" customWidth="1"/>
    <col min="20" max="20" width="14.140625" style="25" hidden="1" customWidth="1"/>
    <col min="21" max="21" width="17.140625" style="22" hidden="1" customWidth="1"/>
    <col min="22" max="22" width="4.7109375" style="25" hidden="1" customWidth="1"/>
    <col min="23" max="23" width="55.28515625" style="22" hidden="1" customWidth="1"/>
    <col min="24" max="24" width="14.5703125" style="22" hidden="1" customWidth="1"/>
    <col min="25" max="27" width="17.140625" style="22" hidden="1" customWidth="1"/>
    <col min="28" max="28" width="17.140625" style="50" hidden="1" customWidth="1"/>
    <col min="29" max="16384" width="9.140625" style="25"/>
  </cols>
  <sheetData>
    <row r="1" spans="2:28" s="19" customFormat="1" ht="20.25">
      <c r="B1" s="169" t="s">
        <v>409</v>
      </c>
      <c r="C1" s="170"/>
      <c r="D1" s="171"/>
      <c r="E1" s="171"/>
      <c r="F1" s="172"/>
      <c r="G1" s="171"/>
      <c r="I1" s="169" t="s">
        <v>410</v>
      </c>
      <c r="J1" s="170"/>
      <c r="K1" s="171"/>
      <c r="L1" s="171"/>
      <c r="M1" s="172"/>
      <c r="N1" s="171"/>
      <c r="P1" s="169" t="s">
        <v>411</v>
      </c>
      <c r="Q1" s="170"/>
      <c r="R1" s="171"/>
      <c r="S1" s="171"/>
      <c r="T1" s="172"/>
      <c r="U1" s="171"/>
      <c r="W1" s="179" t="s">
        <v>412</v>
      </c>
      <c r="X1" s="180"/>
      <c r="Y1" s="180"/>
      <c r="Z1" s="180"/>
      <c r="AA1" s="180"/>
      <c r="AB1" s="181"/>
    </row>
    <row r="2" spans="2:28" ht="15.75">
      <c r="B2" s="20"/>
      <c r="C2" s="21"/>
      <c r="D2" s="21"/>
      <c r="E2" s="21"/>
      <c r="F2" s="20"/>
      <c r="G2" s="21"/>
      <c r="I2" s="20"/>
      <c r="J2" s="21"/>
      <c r="K2" s="21"/>
      <c r="L2" s="21"/>
      <c r="M2" s="20"/>
      <c r="N2" s="21"/>
      <c r="P2" s="20"/>
      <c r="Q2" s="21"/>
      <c r="R2" s="21"/>
      <c r="S2" s="21"/>
      <c r="T2" s="20"/>
      <c r="U2" s="21"/>
      <c r="W2" s="23"/>
      <c r="X2" s="23"/>
      <c r="Y2" s="23"/>
      <c r="Z2" s="23"/>
      <c r="AA2" s="23"/>
      <c r="AB2" s="24"/>
    </row>
    <row r="3" spans="2:28" s="33" customFormat="1" ht="15.75">
      <c r="B3" s="164" t="s">
        <v>430</v>
      </c>
      <c r="C3" s="165"/>
      <c r="D3" s="165"/>
      <c r="E3" s="165"/>
      <c r="F3" s="166"/>
      <c r="G3" s="165"/>
      <c r="I3" s="164" t="s">
        <v>430</v>
      </c>
      <c r="J3" s="165"/>
      <c r="K3" s="165"/>
      <c r="L3" s="165"/>
      <c r="M3" s="166"/>
      <c r="N3" s="165"/>
      <c r="P3" s="164" t="s">
        <v>430</v>
      </c>
      <c r="Q3" s="165"/>
      <c r="R3" s="165"/>
      <c r="S3" s="165"/>
      <c r="T3" s="166"/>
      <c r="U3" s="165"/>
      <c r="W3" s="164" t="s">
        <v>430</v>
      </c>
      <c r="X3" s="165"/>
      <c r="Y3" s="165"/>
      <c r="Z3" s="165"/>
      <c r="AA3" s="166"/>
      <c r="AB3" s="165"/>
    </row>
    <row r="4" spans="2:28" ht="42" customHeight="1">
      <c r="B4" s="167" t="s">
        <v>392</v>
      </c>
      <c r="C4" s="168" t="s">
        <v>393</v>
      </c>
      <c r="D4" s="168" t="s">
        <v>394</v>
      </c>
      <c r="E4" s="168" t="s">
        <v>395</v>
      </c>
      <c r="F4" s="167" t="s">
        <v>396</v>
      </c>
      <c r="G4" s="168" t="s">
        <v>397</v>
      </c>
      <c r="I4" s="167" t="s">
        <v>392</v>
      </c>
      <c r="J4" s="168" t="s">
        <v>393</v>
      </c>
      <c r="K4" s="168" t="s">
        <v>394</v>
      </c>
      <c r="L4" s="168" t="s">
        <v>395</v>
      </c>
      <c r="M4" s="167" t="s">
        <v>396</v>
      </c>
      <c r="N4" s="168" t="s">
        <v>397</v>
      </c>
      <c r="P4" s="167" t="s">
        <v>392</v>
      </c>
      <c r="Q4" s="168" t="s">
        <v>393</v>
      </c>
      <c r="R4" s="168" t="s">
        <v>394</v>
      </c>
      <c r="S4" s="168" t="s">
        <v>395</v>
      </c>
      <c r="T4" s="167" t="s">
        <v>396</v>
      </c>
      <c r="U4" s="168" t="s">
        <v>397</v>
      </c>
      <c r="W4" s="85" t="s">
        <v>392</v>
      </c>
      <c r="X4" s="85" t="s">
        <v>393</v>
      </c>
      <c r="Y4" s="85" t="s">
        <v>394</v>
      </c>
      <c r="Z4" s="85" t="s">
        <v>395</v>
      </c>
      <c r="AA4" s="85" t="s">
        <v>396</v>
      </c>
      <c r="AB4" s="85" t="s">
        <v>397</v>
      </c>
    </row>
    <row r="5" spans="2:28" s="33" customFormat="1" ht="6" customHeight="1">
      <c r="B5" s="30"/>
      <c r="C5" s="31"/>
      <c r="D5" s="31"/>
      <c r="E5" s="31"/>
      <c r="F5" s="30"/>
      <c r="G5" s="31"/>
      <c r="I5" s="30"/>
      <c r="J5" s="31"/>
      <c r="K5" s="31"/>
      <c r="L5" s="31"/>
      <c r="M5" s="30"/>
      <c r="N5" s="31"/>
      <c r="P5" s="30"/>
      <c r="Q5" s="31"/>
      <c r="R5" s="31"/>
      <c r="S5" s="31"/>
      <c r="T5" s="30"/>
      <c r="U5" s="31"/>
      <c r="W5" s="30"/>
      <c r="X5" s="31"/>
      <c r="Y5" s="31"/>
      <c r="Z5" s="31"/>
      <c r="AA5" s="31"/>
      <c r="AB5" s="31"/>
    </row>
    <row r="6" spans="2:28" ht="21.75" customHeight="1">
      <c r="B6" s="153" t="s">
        <v>398</v>
      </c>
      <c r="C6" s="154">
        <f>COUNTIFS('1. All Data'!$AC$3:$AC$128,"LEADER",'1. All Data'!$H$3:$H$128,"Fully Achieved")</f>
        <v>1</v>
      </c>
      <c r="D6" s="155">
        <f>C6/C20</f>
        <v>5.8823529411764705E-2</v>
      </c>
      <c r="E6" s="391">
        <f>D6+D7</f>
        <v>0.6470588235294118</v>
      </c>
      <c r="F6" s="156">
        <f>C6/C21</f>
        <v>9.0909090909090912E-2</v>
      </c>
      <c r="G6" s="399">
        <f>F6+F7</f>
        <v>1</v>
      </c>
      <c r="I6" s="153" t="s">
        <v>398</v>
      </c>
      <c r="J6" s="154">
        <f>COUNTIFS('1. All Data'!$AC$3:$AC$128,"LEADER",'1. All Data'!$M$3:$M$128,"Fully Achieved")</f>
        <v>0</v>
      </c>
      <c r="K6" s="155">
        <f>J6/J20</f>
        <v>0</v>
      </c>
      <c r="L6" s="391">
        <f>K6+K7</f>
        <v>0</v>
      </c>
      <c r="M6" s="156">
        <f>J6/J21</f>
        <v>0</v>
      </c>
      <c r="N6" s="399">
        <f>M6+M7</f>
        <v>0</v>
      </c>
      <c r="P6" s="153" t="s">
        <v>398</v>
      </c>
      <c r="Q6" s="154">
        <f>COUNTIFS('1. All Data'!$AC$3:$AC$128,"LEADER",'1. All Data'!$R$3:$R$128,"Fully Achieved")</f>
        <v>0</v>
      </c>
      <c r="R6" s="155">
        <f>Q6/Q20</f>
        <v>0</v>
      </c>
      <c r="S6" s="391">
        <f>R6+R7</f>
        <v>0</v>
      </c>
      <c r="T6" s="156">
        <f>Q6/Q21</f>
        <v>0</v>
      </c>
      <c r="U6" s="399">
        <f>T6+T7</f>
        <v>0</v>
      </c>
      <c r="W6" s="71" t="s">
        <v>398</v>
      </c>
      <c r="X6" s="72"/>
      <c r="Y6" s="74"/>
      <c r="Z6" s="351"/>
      <c r="AA6" s="74"/>
      <c r="AB6" s="366">
        <f>AA6+AA7</f>
        <v>0</v>
      </c>
    </row>
    <row r="7" spans="2:28" ht="18.75" customHeight="1">
      <c r="B7" s="153" t="s">
        <v>349</v>
      </c>
      <c r="C7" s="154">
        <f>COUNTIFS('1. All Data'!$AC$3:$AC$128,"LEADER",'1. All Data'!$H$3:$H$128,"On Track to be Achieved")</f>
        <v>10</v>
      </c>
      <c r="D7" s="155">
        <f>C7/C20</f>
        <v>0.58823529411764708</v>
      </c>
      <c r="E7" s="391"/>
      <c r="F7" s="156">
        <f>C7/C21</f>
        <v>0.90909090909090906</v>
      </c>
      <c r="G7" s="399"/>
      <c r="I7" s="153" t="s">
        <v>349</v>
      </c>
      <c r="J7" s="154">
        <f>COUNTIFS('1. All Data'!$AC$3:$AC$128,"LEADER",'1. All Data'!$M$3:$M$128,"On Track to be Achieved")</f>
        <v>0</v>
      </c>
      <c r="K7" s="155">
        <f>J7/J20</f>
        <v>0</v>
      </c>
      <c r="L7" s="391"/>
      <c r="M7" s="156">
        <f>J7/J21</f>
        <v>0</v>
      </c>
      <c r="N7" s="399"/>
      <c r="P7" s="153" t="s">
        <v>349</v>
      </c>
      <c r="Q7" s="154">
        <f>COUNTIFS('1. All Data'!$AC$3:$AC$128,"LEADER",'1. All Data'!$R$3:$R$128,"On Track to be Achieved")</f>
        <v>0</v>
      </c>
      <c r="R7" s="155">
        <f>Q7/Q20</f>
        <v>0</v>
      </c>
      <c r="S7" s="391"/>
      <c r="T7" s="156">
        <f>Q7/Q21</f>
        <v>0</v>
      </c>
      <c r="U7" s="399"/>
      <c r="W7" s="71" t="s">
        <v>349</v>
      </c>
      <c r="X7" s="72"/>
      <c r="Y7" s="74"/>
      <c r="Z7" s="351"/>
      <c r="AA7" s="74"/>
      <c r="AB7" s="366"/>
    </row>
    <row r="8" spans="2:28" s="33" customFormat="1" ht="6" customHeight="1">
      <c r="B8" s="30"/>
      <c r="C8" s="44"/>
      <c r="D8" s="41"/>
      <c r="E8" s="41"/>
      <c r="F8" s="120"/>
      <c r="G8" s="42"/>
      <c r="I8" s="30"/>
      <c r="J8" s="44"/>
      <c r="K8" s="41"/>
      <c r="L8" s="41"/>
      <c r="M8" s="120"/>
      <c r="N8" s="42"/>
      <c r="P8" s="30"/>
      <c r="Q8" s="44"/>
      <c r="R8" s="41"/>
      <c r="S8" s="41"/>
      <c r="T8" s="120"/>
      <c r="U8" s="42"/>
      <c r="W8" s="34"/>
      <c r="X8" s="35"/>
      <c r="Y8" s="36"/>
      <c r="Z8" s="36"/>
      <c r="AA8" s="36"/>
      <c r="AB8" s="37"/>
    </row>
    <row r="9" spans="2:28" ht="21" customHeight="1">
      <c r="B9" s="385" t="s">
        <v>350</v>
      </c>
      <c r="C9" s="393">
        <f>COUNTIFS('1. All Data'!$AC$3:$AC$128,"LEADER",'1. All Data'!$H$3:$H$128,"In Danger of Falling Behind Target")</f>
        <v>0</v>
      </c>
      <c r="D9" s="396">
        <f>C9/C20</f>
        <v>0</v>
      </c>
      <c r="E9" s="396">
        <f>D9</f>
        <v>0</v>
      </c>
      <c r="F9" s="379">
        <f>C9/C21</f>
        <v>0</v>
      </c>
      <c r="G9" s="382">
        <f>F9</f>
        <v>0</v>
      </c>
      <c r="I9" s="385" t="s">
        <v>350</v>
      </c>
      <c r="J9" s="388">
        <f>COUNTIFS('1. All Data'!$AC$3:$AC$128,"LEADER",'1. All Data'!$M$3:$M$128,"In Danger of Falling Behind Target")</f>
        <v>0</v>
      </c>
      <c r="K9" s="396">
        <f>J9/J20</f>
        <v>0</v>
      </c>
      <c r="L9" s="396">
        <f>K9</f>
        <v>0</v>
      </c>
      <c r="M9" s="379">
        <f>J9/J21</f>
        <v>0</v>
      </c>
      <c r="N9" s="382">
        <f>M9</f>
        <v>0</v>
      </c>
      <c r="P9" s="385" t="s">
        <v>350</v>
      </c>
      <c r="Q9" s="388">
        <f>COUNTIFS('1. All Data'!$AC$3:$AC$128,"LEADER",'1. All Data'!$R$3:$R$128,"In Danger of Falling Behind Target")</f>
        <v>0</v>
      </c>
      <c r="R9" s="396">
        <f>Q9/Q20</f>
        <v>0</v>
      </c>
      <c r="S9" s="396">
        <f>R9</f>
        <v>0</v>
      </c>
      <c r="T9" s="379">
        <f>Q9/Q21</f>
        <v>0</v>
      </c>
      <c r="U9" s="382">
        <f>T9</f>
        <v>0</v>
      </c>
      <c r="W9" s="92" t="s">
        <v>342</v>
      </c>
      <c r="X9" s="93"/>
      <c r="Y9" s="74"/>
      <c r="Z9" s="351"/>
      <c r="AA9" s="74"/>
      <c r="AB9" s="352">
        <f>AA9</f>
        <v>0</v>
      </c>
    </row>
    <row r="10" spans="2:28" ht="20.25" customHeight="1">
      <c r="B10" s="386"/>
      <c r="C10" s="394"/>
      <c r="D10" s="397"/>
      <c r="E10" s="397"/>
      <c r="F10" s="380"/>
      <c r="G10" s="383"/>
      <c r="I10" s="386"/>
      <c r="J10" s="389">
        <f>COUNTIFS('1. All Data'!$AC$3:$AC$128,"LEADER",'1. All Data'!$H$3:$H$128,"On Track to be Achieved")</f>
        <v>10</v>
      </c>
      <c r="K10" s="397"/>
      <c r="L10" s="397"/>
      <c r="M10" s="380"/>
      <c r="N10" s="383"/>
      <c r="P10" s="386"/>
      <c r="Q10" s="389">
        <f>COUNTIFS('1. All Data'!$AC$3:$AC$128,"LEADER",'1. All Data'!$H$3:$H$128,"On Track to be Achieved")</f>
        <v>10</v>
      </c>
      <c r="R10" s="397"/>
      <c r="S10" s="397"/>
      <c r="T10" s="380"/>
      <c r="U10" s="383"/>
      <c r="W10" s="92" t="s">
        <v>343</v>
      </c>
      <c r="X10" s="93"/>
      <c r="Y10" s="74"/>
      <c r="Z10" s="351"/>
      <c r="AA10" s="74"/>
      <c r="AB10" s="352"/>
    </row>
    <row r="11" spans="2:28" ht="15.75" customHeight="1">
      <c r="B11" s="387"/>
      <c r="C11" s="395"/>
      <c r="D11" s="398"/>
      <c r="E11" s="398"/>
      <c r="F11" s="381"/>
      <c r="G11" s="384"/>
      <c r="I11" s="387"/>
      <c r="J11" s="390">
        <f>COUNTIFS('1. All Data'!$AC$3:$AC$128,"LEADER",'1. All Data'!$H$3:$H$128,"On Track to be Achieved")</f>
        <v>10</v>
      </c>
      <c r="K11" s="398"/>
      <c r="L11" s="398"/>
      <c r="M11" s="381"/>
      <c r="N11" s="384"/>
      <c r="P11" s="387"/>
      <c r="Q11" s="390">
        <f>COUNTIFS('1. All Data'!$AC$3:$AC$128,"LEADER",'1. All Data'!$H$3:$H$128,"On Track to be Achieved")</f>
        <v>10</v>
      </c>
      <c r="R11" s="398"/>
      <c r="S11" s="398"/>
      <c r="T11" s="381"/>
      <c r="U11" s="384"/>
      <c r="W11" s="92" t="s">
        <v>346</v>
      </c>
      <c r="X11" s="93"/>
      <c r="Y11" s="74"/>
      <c r="Z11" s="351"/>
      <c r="AA11" s="74"/>
      <c r="AB11" s="352"/>
    </row>
    <row r="12" spans="2:28" s="33" customFormat="1" ht="6" customHeight="1">
      <c r="B12" s="30"/>
      <c r="C12" s="31"/>
      <c r="D12" s="41"/>
      <c r="E12" s="41"/>
      <c r="F12" s="120"/>
      <c r="G12" s="42"/>
      <c r="I12" s="30"/>
      <c r="J12" s="31"/>
      <c r="K12" s="41"/>
      <c r="L12" s="41"/>
      <c r="M12" s="120"/>
      <c r="N12" s="42"/>
      <c r="P12" s="30"/>
      <c r="Q12" s="31"/>
      <c r="R12" s="41"/>
      <c r="S12" s="41"/>
      <c r="T12" s="120"/>
      <c r="U12" s="42"/>
      <c r="W12" s="30"/>
      <c r="X12" s="31"/>
      <c r="Y12" s="41"/>
      <c r="Z12" s="41"/>
      <c r="AA12" s="41"/>
      <c r="AB12" s="42"/>
    </row>
    <row r="13" spans="2:28" ht="20.25" customHeight="1">
      <c r="B13" s="157" t="s">
        <v>351</v>
      </c>
      <c r="C13" s="154">
        <f>COUNTIFS('1. All Data'!$AC$3:$AC$128,"LEADER",'1. All Data'!$H$3:$H$128,"Completed Behind Schedule")</f>
        <v>0</v>
      </c>
      <c r="D13" s="155">
        <f>C13/C20</f>
        <v>0</v>
      </c>
      <c r="E13" s="391">
        <f>D13+D14</f>
        <v>0</v>
      </c>
      <c r="F13" s="156">
        <f>C13/C21</f>
        <v>0</v>
      </c>
      <c r="G13" s="392">
        <f>F13+F14</f>
        <v>0</v>
      </c>
      <c r="I13" s="157" t="s">
        <v>351</v>
      </c>
      <c r="J13" s="154">
        <f>COUNTIFS('1. All Data'!$AC$3:$AC$128,"LEADER",'1. All Data'!$M$3:$M$128,"Completed Behind Schedule")</f>
        <v>0</v>
      </c>
      <c r="K13" s="155">
        <f>J13/J20</f>
        <v>0</v>
      </c>
      <c r="L13" s="391">
        <f>K13+K14</f>
        <v>0</v>
      </c>
      <c r="M13" s="156">
        <f>J13/J21</f>
        <v>0</v>
      </c>
      <c r="N13" s="392">
        <f>M13+M14</f>
        <v>0</v>
      </c>
      <c r="P13" s="157" t="s">
        <v>351</v>
      </c>
      <c r="Q13" s="154">
        <f>COUNTIFS('1. All Data'!$AC$3:$AC$128,"LEADER",'1. All Data'!$R$3:$R$128,"Completed Behind Schedule")</f>
        <v>0</v>
      </c>
      <c r="R13" s="155">
        <f>Q13/Q20</f>
        <v>0</v>
      </c>
      <c r="S13" s="391">
        <f>R13+R14</f>
        <v>0</v>
      </c>
      <c r="T13" s="156">
        <f>Q13/Q21</f>
        <v>0</v>
      </c>
      <c r="U13" s="392">
        <f>T13+T14</f>
        <v>0</v>
      </c>
      <c r="W13" s="75" t="s">
        <v>345</v>
      </c>
      <c r="X13" s="94"/>
      <c r="Y13" s="74"/>
      <c r="Z13" s="351"/>
      <c r="AA13" s="74"/>
      <c r="AB13" s="353">
        <f>AA13+AA14</f>
        <v>0</v>
      </c>
    </row>
    <row r="14" spans="2:28" ht="20.25" customHeight="1">
      <c r="B14" s="157" t="s">
        <v>344</v>
      </c>
      <c r="C14" s="154">
        <f>COUNTIFS('1. All Data'!$AC$3:$AC$128,"LEADER",'1. All Data'!$H$3:$H$128,"Off Target")</f>
        <v>0</v>
      </c>
      <c r="D14" s="155">
        <f>C14/C20</f>
        <v>0</v>
      </c>
      <c r="E14" s="391"/>
      <c r="F14" s="156">
        <f>C14/C21</f>
        <v>0</v>
      </c>
      <c r="G14" s="392"/>
      <c r="I14" s="157" t="s">
        <v>344</v>
      </c>
      <c r="J14" s="154">
        <f>COUNTIFS('1. All Data'!$AC$3:$AC$128,"LEADER",'1. All Data'!$M$3:$M$128,"Off Target")</f>
        <v>0</v>
      </c>
      <c r="K14" s="155">
        <f>J14/J20</f>
        <v>0</v>
      </c>
      <c r="L14" s="391"/>
      <c r="M14" s="156">
        <f>J14/J21</f>
        <v>0</v>
      </c>
      <c r="N14" s="392"/>
      <c r="P14" s="157" t="s">
        <v>344</v>
      </c>
      <c r="Q14" s="154">
        <f>COUNTIFS('1. All Data'!$AC$3:$AC$128,"LEADER",'1. All Data'!$R$3:$R$128,"Off Target")</f>
        <v>0</v>
      </c>
      <c r="R14" s="155">
        <f>Q14/Q20</f>
        <v>0</v>
      </c>
      <c r="S14" s="391"/>
      <c r="T14" s="156">
        <f>Q14/Q21</f>
        <v>0</v>
      </c>
      <c r="U14" s="392"/>
      <c r="W14" s="75" t="s">
        <v>344</v>
      </c>
      <c r="X14" s="94"/>
      <c r="Y14" s="74"/>
      <c r="Z14" s="351"/>
      <c r="AA14" s="74"/>
      <c r="AB14" s="353"/>
    </row>
    <row r="15" spans="2:28" s="33" customFormat="1" ht="6.75" customHeight="1">
      <c r="B15" s="30"/>
      <c r="C15" s="44"/>
      <c r="D15" s="41"/>
      <c r="E15" s="41"/>
      <c r="F15" s="120"/>
      <c r="G15" s="45"/>
      <c r="I15" s="30"/>
      <c r="J15" s="44"/>
      <c r="K15" s="41"/>
      <c r="L15" s="41"/>
      <c r="M15" s="120"/>
      <c r="N15" s="45"/>
      <c r="P15" s="30"/>
      <c r="Q15" s="44"/>
      <c r="R15" s="41"/>
      <c r="S15" s="41"/>
      <c r="T15" s="120"/>
      <c r="U15" s="45"/>
      <c r="W15" s="30"/>
      <c r="X15" s="44"/>
      <c r="Y15" s="41"/>
      <c r="Z15" s="41"/>
      <c r="AA15" s="41"/>
      <c r="AB15" s="45"/>
    </row>
    <row r="16" spans="2:28" ht="15" customHeight="1">
      <c r="B16" s="160" t="s">
        <v>399</v>
      </c>
      <c r="C16" s="154">
        <f>COUNTIFS('1. All Data'!$AC$3:$AC$128,"LEADER",'1. All Data'!$H$3:$H$128,"Not yet due")</f>
        <v>6</v>
      </c>
      <c r="D16" s="158">
        <f>C16/C20</f>
        <v>0.35294117647058826</v>
      </c>
      <c r="E16" s="158">
        <f>D16</f>
        <v>0.35294117647058826</v>
      </c>
      <c r="F16" s="121"/>
      <c r="G16" s="47"/>
      <c r="I16" s="160" t="s">
        <v>399</v>
      </c>
      <c r="J16" s="154">
        <f>COUNTIFS('1. All Data'!$AC$3:$AC$128,"LEADER",'1. All Data'!$M$3:$M$128,"Not yet due")</f>
        <v>0</v>
      </c>
      <c r="K16" s="158">
        <f>J16/J20</f>
        <v>0</v>
      </c>
      <c r="L16" s="158">
        <f>K16</f>
        <v>0</v>
      </c>
      <c r="M16" s="121"/>
      <c r="N16" s="47"/>
      <c r="P16" s="160" t="s">
        <v>399</v>
      </c>
      <c r="Q16" s="154">
        <f>COUNTIFS('1. All Data'!$AC$3:$AC$128,"LEADER",'1. All Data'!$R$3:$R$128,"Not yet due")</f>
        <v>0</v>
      </c>
      <c r="R16" s="158">
        <f>Q16/Q20</f>
        <v>0</v>
      </c>
      <c r="S16" s="158">
        <f>R16</f>
        <v>0</v>
      </c>
      <c r="T16" s="121"/>
      <c r="U16" s="47"/>
      <c r="W16" s="76" t="s">
        <v>399</v>
      </c>
      <c r="X16" s="72"/>
      <c r="Y16" s="77"/>
      <c r="Z16" s="77"/>
      <c r="AA16" s="46"/>
      <c r="AB16" s="47"/>
    </row>
    <row r="17" spans="2:29" ht="15" customHeight="1">
      <c r="B17" s="160" t="s">
        <v>339</v>
      </c>
      <c r="C17" s="154">
        <f>COUNTIFS('1. All Data'!$AC$3:$AC$128,"LEADER",'1. All Data'!$H$3:$H$128,"Update not provided")</f>
        <v>0</v>
      </c>
      <c r="D17" s="158">
        <f>C17/C20</f>
        <v>0</v>
      </c>
      <c r="E17" s="158">
        <f>D17</f>
        <v>0</v>
      </c>
      <c r="F17" s="121"/>
      <c r="G17" s="49"/>
      <c r="I17" s="160" t="s">
        <v>339</v>
      </c>
      <c r="J17" s="154">
        <f>COUNTIFS('1. All Data'!$AC$3:$AC$128,"LEADER",'1. All Data'!$M$3:$M$128,"Update not provided")</f>
        <v>17</v>
      </c>
      <c r="K17" s="158">
        <f>J17/J20</f>
        <v>0.45945945945945948</v>
      </c>
      <c r="L17" s="158">
        <f>K17</f>
        <v>0.45945945945945948</v>
      </c>
      <c r="M17" s="121"/>
      <c r="N17" s="49"/>
      <c r="P17" s="160" t="s">
        <v>339</v>
      </c>
      <c r="Q17" s="154">
        <f>COUNTIFS('1. All Data'!$AC$3:$AC$128,"LEADER",'1. All Data'!$R$3:$R$128,"Update not provided")</f>
        <v>17</v>
      </c>
      <c r="R17" s="158">
        <f>Q17/Q20</f>
        <v>0.45945945945945948</v>
      </c>
      <c r="S17" s="158">
        <f>R17</f>
        <v>0.45945945945945948</v>
      </c>
      <c r="T17" s="121"/>
      <c r="U17" s="49"/>
      <c r="W17" s="76" t="s">
        <v>339</v>
      </c>
      <c r="X17" s="72"/>
      <c r="Y17" s="77"/>
      <c r="Z17" s="77"/>
      <c r="AA17" s="46"/>
      <c r="AB17" s="49"/>
    </row>
    <row r="18" spans="2:29" ht="15.75" customHeight="1">
      <c r="B18" s="161" t="s">
        <v>347</v>
      </c>
      <c r="C18" s="154">
        <f>COUNTIFS('1. All Data'!$AC$3:$AC$128,"LEADER",'1. All Data'!$H$3:$H$128,"Deferred")</f>
        <v>0</v>
      </c>
      <c r="D18" s="159">
        <f>C18/C20</f>
        <v>0</v>
      </c>
      <c r="E18" s="159">
        <f>D18</f>
        <v>0</v>
      </c>
      <c r="F18" s="122"/>
      <c r="G18" s="47"/>
      <c r="I18" s="161" t="s">
        <v>347</v>
      </c>
      <c r="J18" s="154">
        <f>COUNTIFS('1. All Data'!$AC$3:$AC$128,"LEADER",'1. All Data'!$M$3:$M$128,"Deferred")</f>
        <v>0</v>
      </c>
      <c r="K18" s="159">
        <f>J18/J20</f>
        <v>0</v>
      </c>
      <c r="L18" s="159">
        <f>K18</f>
        <v>0</v>
      </c>
      <c r="M18" s="122"/>
      <c r="N18" s="47"/>
      <c r="P18" s="161" t="s">
        <v>347</v>
      </c>
      <c r="Q18" s="154">
        <f>COUNTIFS('1. All Data'!$AC$3:$AC$128,"LEADER",'1. All Data'!$R$3:$R$128,"Deferred")</f>
        <v>0</v>
      </c>
      <c r="R18" s="159">
        <f>Q18/Q20</f>
        <v>0</v>
      </c>
      <c r="S18" s="159">
        <f>R18</f>
        <v>0</v>
      </c>
      <c r="T18" s="122"/>
      <c r="U18" s="47"/>
      <c r="W18" s="78" t="s">
        <v>347</v>
      </c>
      <c r="X18" s="72"/>
      <c r="Y18" s="79"/>
      <c r="Z18" s="79"/>
      <c r="AA18" s="51"/>
      <c r="AB18" s="47"/>
    </row>
    <row r="19" spans="2:29" ht="15.75" customHeight="1">
      <c r="B19" s="161" t="s">
        <v>348</v>
      </c>
      <c r="C19" s="154">
        <f>COUNTIFS('1. All Data'!$AC$3:$AC$128,"LEADER",'1. All Data'!$H$3:$H$128,"Deleted")</f>
        <v>0</v>
      </c>
      <c r="D19" s="159">
        <f>C19/C20</f>
        <v>0</v>
      </c>
      <c r="E19" s="159">
        <f>D19</f>
        <v>0</v>
      </c>
      <c r="F19" s="122"/>
      <c r="G19" s="123" t="s">
        <v>400</v>
      </c>
      <c r="I19" s="161" t="s">
        <v>348</v>
      </c>
      <c r="J19" s="154">
        <f>COUNTIFS('1. All Data'!$AC$3:$AC$128,"LEADER",'1. All Data'!$M$3:$M$128,"Deleted")</f>
        <v>0</v>
      </c>
      <c r="K19" s="159">
        <f>J19/J20</f>
        <v>0</v>
      </c>
      <c r="L19" s="159">
        <f>K19</f>
        <v>0</v>
      </c>
      <c r="M19" s="122"/>
      <c r="N19" s="123" t="s">
        <v>400</v>
      </c>
      <c r="P19" s="161" t="s">
        <v>348</v>
      </c>
      <c r="Q19" s="154">
        <f>COUNTIFS('1. All Data'!$AC$3:$AC$128,"LEADER",'1. All Data'!$R$3:$R$128,"Deleted")</f>
        <v>0</v>
      </c>
      <c r="R19" s="159">
        <f>Q19/Q20</f>
        <v>0</v>
      </c>
      <c r="S19" s="159">
        <f>R19</f>
        <v>0</v>
      </c>
      <c r="T19" s="122"/>
      <c r="U19" s="123" t="s">
        <v>400</v>
      </c>
      <c r="W19" s="78" t="s">
        <v>348</v>
      </c>
      <c r="X19" s="72"/>
      <c r="Y19" s="79"/>
      <c r="Z19" s="79"/>
      <c r="AA19" s="51"/>
      <c r="AB19" s="53" t="s">
        <v>400</v>
      </c>
    </row>
    <row r="20" spans="2:29" ht="15.75" customHeight="1">
      <c r="B20" s="162" t="s">
        <v>401</v>
      </c>
      <c r="C20" s="163">
        <f>SUM(C6:C19)</f>
        <v>17</v>
      </c>
      <c r="D20" s="51"/>
      <c r="E20" s="51"/>
      <c r="F20" s="124"/>
      <c r="G20" s="47"/>
      <c r="I20" s="162" t="s">
        <v>401</v>
      </c>
      <c r="J20" s="163">
        <f>SUM(J6:J19)</f>
        <v>37</v>
      </c>
      <c r="K20" s="51"/>
      <c r="L20" s="51"/>
      <c r="M20" s="124"/>
      <c r="N20" s="47"/>
      <c r="P20" s="162" t="s">
        <v>401</v>
      </c>
      <c r="Q20" s="163">
        <f>SUM(Q6:Q19)</f>
        <v>37</v>
      </c>
      <c r="R20" s="51"/>
      <c r="S20" s="51"/>
      <c r="T20" s="124"/>
      <c r="U20" s="47"/>
      <c r="W20" s="80" t="s">
        <v>401</v>
      </c>
      <c r="X20" s="81"/>
      <c r="Y20" s="51"/>
      <c r="Z20" s="51"/>
      <c r="AA20" s="47"/>
      <c r="AB20" s="47"/>
    </row>
    <row r="21" spans="2:29" ht="15.75" customHeight="1">
      <c r="B21" s="162" t="s">
        <v>402</v>
      </c>
      <c r="C21" s="163">
        <f>C20-C19-C18-C17-C16</f>
        <v>11</v>
      </c>
      <c r="D21" s="47"/>
      <c r="E21" s="47"/>
      <c r="F21" s="124"/>
      <c r="G21" s="47"/>
      <c r="I21" s="162" t="s">
        <v>402</v>
      </c>
      <c r="J21" s="163">
        <f>J20-J19-J18-J17-J16</f>
        <v>20</v>
      </c>
      <c r="K21" s="47"/>
      <c r="L21" s="47"/>
      <c r="M21" s="124"/>
      <c r="N21" s="47"/>
      <c r="P21" s="162" t="s">
        <v>402</v>
      </c>
      <c r="Q21" s="163">
        <f>Q20-Q19-Q18-Q17-Q16</f>
        <v>20</v>
      </c>
      <c r="R21" s="47"/>
      <c r="S21" s="47"/>
      <c r="T21" s="124"/>
      <c r="U21" s="47"/>
      <c r="W21" s="80" t="s">
        <v>402</v>
      </c>
      <c r="X21" s="81"/>
      <c r="Y21" s="47"/>
      <c r="Z21" s="47"/>
      <c r="AA21" s="47"/>
      <c r="AB21" s="47"/>
    </row>
    <row r="22" spans="2:29" ht="15.75" customHeight="1">
      <c r="W22" s="54"/>
      <c r="AA22" s="48"/>
    </row>
    <row r="23" spans="2:29" ht="15.75" customHeight="1">
      <c r="AA23" s="48"/>
    </row>
    <row r="24" spans="2:29" s="33" customFormat="1" ht="15.75" customHeight="1">
      <c r="B24" s="60"/>
      <c r="C24" s="32"/>
      <c r="D24" s="32"/>
      <c r="E24" s="32"/>
      <c r="F24" s="124"/>
      <c r="G24" s="32"/>
      <c r="I24" s="60"/>
      <c r="J24" s="32"/>
      <c r="K24" s="32"/>
      <c r="L24" s="32"/>
      <c r="M24" s="124"/>
      <c r="N24" s="32"/>
      <c r="P24" s="60"/>
      <c r="Q24" s="32"/>
      <c r="R24" s="32"/>
      <c r="S24" s="32"/>
      <c r="T24" s="124"/>
      <c r="U24" s="32"/>
      <c r="W24" s="32"/>
      <c r="X24" s="32"/>
      <c r="Y24" s="32"/>
      <c r="Z24" s="32"/>
      <c r="AA24" s="174"/>
      <c r="AB24" s="52"/>
    </row>
    <row r="25" spans="2:29" ht="15" customHeight="1">
      <c r="W25" s="176"/>
      <c r="X25" s="47"/>
      <c r="Y25" s="47"/>
      <c r="Z25" s="47"/>
      <c r="AA25" s="47"/>
      <c r="AB25" s="51"/>
      <c r="AC25" s="33"/>
    </row>
    <row r="26" spans="2:29" s="33" customFormat="1" ht="15.75">
      <c r="B26" s="164" t="s">
        <v>431</v>
      </c>
      <c r="C26" s="165"/>
      <c r="D26" s="165"/>
      <c r="E26" s="165"/>
      <c r="F26" s="166"/>
      <c r="G26" s="165"/>
      <c r="I26" s="164" t="s">
        <v>431</v>
      </c>
      <c r="J26" s="165"/>
      <c r="K26" s="165"/>
      <c r="L26" s="165"/>
      <c r="M26" s="166"/>
      <c r="N26" s="165"/>
      <c r="P26" s="164" t="s">
        <v>431</v>
      </c>
      <c r="Q26" s="165"/>
      <c r="R26" s="165"/>
      <c r="S26" s="165"/>
      <c r="T26" s="166"/>
      <c r="U26" s="165"/>
      <c r="W26" s="164" t="s">
        <v>430</v>
      </c>
      <c r="X26" s="165"/>
      <c r="Y26" s="165"/>
      <c r="Z26" s="165"/>
      <c r="AA26" s="166"/>
      <c r="AB26" s="165"/>
    </row>
    <row r="27" spans="2:29" ht="42" customHeight="1">
      <c r="B27" s="167" t="s">
        <v>392</v>
      </c>
      <c r="C27" s="168" t="s">
        <v>393</v>
      </c>
      <c r="D27" s="168" t="s">
        <v>394</v>
      </c>
      <c r="E27" s="168" t="s">
        <v>395</v>
      </c>
      <c r="F27" s="167" t="s">
        <v>396</v>
      </c>
      <c r="G27" s="168" t="s">
        <v>397</v>
      </c>
      <c r="I27" s="167" t="s">
        <v>392</v>
      </c>
      <c r="J27" s="168" t="s">
        <v>393</v>
      </c>
      <c r="K27" s="168" t="s">
        <v>394</v>
      </c>
      <c r="L27" s="168" t="s">
        <v>395</v>
      </c>
      <c r="M27" s="167" t="s">
        <v>396</v>
      </c>
      <c r="N27" s="168" t="s">
        <v>397</v>
      </c>
      <c r="P27" s="167" t="s">
        <v>392</v>
      </c>
      <c r="Q27" s="168" t="s">
        <v>393</v>
      </c>
      <c r="R27" s="168" t="s">
        <v>394</v>
      </c>
      <c r="S27" s="168" t="s">
        <v>395</v>
      </c>
      <c r="T27" s="167" t="s">
        <v>396</v>
      </c>
      <c r="U27" s="168" t="s">
        <v>397</v>
      </c>
      <c r="W27" s="85" t="s">
        <v>392</v>
      </c>
      <c r="X27" s="85" t="s">
        <v>393</v>
      </c>
      <c r="Y27" s="85" t="s">
        <v>394</v>
      </c>
      <c r="Z27" s="85" t="s">
        <v>395</v>
      </c>
      <c r="AA27" s="85" t="s">
        <v>396</v>
      </c>
      <c r="AB27" s="85" t="s">
        <v>397</v>
      </c>
      <c r="AC27" s="33"/>
    </row>
    <row r="28" spans="2:29" s="33" customFormat="1" ht="6" customHeight="1">
      <c r="B28" s="30"/>
      <c r="C28" s="31"/>
      <c r="D28" s="31"/>
      <c r="E28" s="31"/>
      <c r="F28" s="30"/>
      <c r="G28" s="31"/>
      <c r="I28" s="30"/>
      <c r="J28" s="31"/>
      <c r="K28" s="31"/>
      <c r="L28" s="31"/>
      <c r="M28" s="30"/>
      <c r="N28" s="31"/>
      <c r="P28" s="30"/>
      <c r="Q28" s="31"/>
      <c r="R28" s="31"/>
      <c r="S28" s="31"/>
      <c r="T28" s="30"/>
      <c r="U28" s="31"/>
      <c r="W28" s="30"/>
      <c r="X28" s="31"/>
      <c r="Y28" s="31"/>
      <c r="Z28" s="31"/>
      <c r="AA28" s="31"/>
      <c r="AB28" s="31"/>
    </row>
    <row r="29" spans="2:29" ht="21.75" customHeight="1">
      <c r="B29" s="153" t="s">
        <v>398</v>
      </c>
      <c r="C29" s="154">
        <f>COUNTIFS('1. All Data'!$AC$3:$AC$128,"Environment &amp; Housing",'1. All Data'!$H$3:$H$128,"Fully Achieved")</f>
        <v>3</v>
      </c>
      <c r="D29" s="155">
        <f>C29/C43</f>
        <v>9.375E-2</v>
      </c>
      <c r="E29" s="391">
        <f>D29+D30</f>
        <v>0.625</v>
      </c>
      <c r="F29" s="156">
        <f>C29/C44</f>
        <v>0.13636363636363635</v>
      </c>
      <c r="G29" s="399">
        <f>F29+F30</f>
        <v>0.90909090909090906</v>
      </c>
      <c r="I29" s="153" t="s">
        <v>398</v>
      </c>
      <c r="J29" s="154">
        <f>COUNTIFS('1. All Data'!$AC$3:$AC$128,"Environment &amp; Housing",'1. All Data'!$M$3:$M$128,"Fully Achieved")</f>
        <v>0</v>
      </c>
      <c r="K29" s="155">
        <f>J29/J43</f>
        <v>0</v>
      </c>
      <c r="L29" s="391">
        <f>K29+K30</f>
        <v>0</v>
      </c>
      <c r="M29" s="156">
        <f>J29/J44</f>
        <v>0</v>
      </c>
      <c r="N29" s="399">
        <f>M29+M30</f>
        <v>0</v>
      </c>
      <c r="P29" s="153" t="s">
        <v>398</v>
      </c>
      <c r="Q29" s="154">
        <f>COUNTIFS('1. All Data'!$AC$3:$AC$128,"Environment &amp; Housing",'1. All Data'!$R$3:$R$128,"Fully Achieved")</f>
        <v>0</v>
      </c>
      <c r="R29" s="155">
        <f>Q29/Q43</f>
        <v>0</v>
      </c>
      <c r="S29" s="391">
        <f>R29+R30</f>
        <v>0</v>
      </c>
      <c r="T29" s="156">
        <f>Q29/Q44</f>
        <v>0</v>
      </c>
      <c r="U29" s="399">
        <f>T29+T30</f>
        <v>0</v>
      </c>
      <c r="W29" s="71" t="s">
        <v>398</v>
      </c>
      <c r="X29" s="72"/>
      <c r="Y29" s="74"/>
      <c r="Z29" s="351"/>
      <c r="AA29" s="74"/>
      <c r="AB29" s="366">
        <f>AA29+AA30</f>
        <v>0</v>
      </c>
      <c r="AC29" s="33"/>
    </row>
    <row r="30" spans="2:29" ht="18.75" customHeight="1">
      <c r="B30" s="153" t="s">
        <v>349</v>
      </c>
      <c r="C30" s="154">
        <f>COUNTIFS('1. All Data'!$AC$3:$AC$128,"Environment &amp; Housing",'1. All Data'!$H$3:$H$128,"On Track to be Achieved")</f>
        <v>17</v>
      </c>
      <c r="D30" s="155">
        <f>C30/C43</f>
        <v>0.53125</v>
      </c>
      <c r="E30" s="391"/>
      <c r="F30" s="156">
        <f>C30/C44</f>
        <v>0.77272727272727271</v>
      </c>
      <c r="G30" s="399"/>
      <c r="I30" s="153" t="s">
        <v>349</v>
      </c>
      <c r="J30" s="154">
        <f>COUNTIFS('1. All Data'!$AC$3:$AC$128,"Environment &amp; Housing",'1. All Data'!$M$3:$M$128,"On Track to be Achieved")</f>
        <v>0</v>
      </c>
      <c r="K30" s="155">
        <f>J30/J43</f>
        <v>0</v>
      </c>
      <c r="L30" s="391"/>
      <c r="M30" s="156">
        <f>J30/J44</f>
        <v>0</v>
      </c>
      <c r="N30" s="399"/>
      <c r="P30" s="153" t="s">
        <v>349</v>
      </c>
      <c r="Q30" s="154">
        <f>COUNTIFS('1. All Data'!$AC$3:$AC$128,"Environment &amp; Housing",'1. All Data'!$R$3:$R$128,"On Track to be Achieved")</f>
        <v>0</v>
      </c>
      <c r="R30" s="155">
        <f>Q30/Q43</f>
        <v>0</v>
      </c>
      <c r="S30" s="391"/>
      <c r="T30" s="156">
        <f>Q30/Q44</f>
        <v>0</v>
      </c>
      <c r="U30" s="399"/>
      <c r="W30" s="71" t="s">
        <v>349</v>
      </c>
      <c r="X30" s="72"/>
      <c r="Y30" s="74"/>
      <c r="Z30" s="351"/>
      <c r="AA30" s="74"/>
      <c r="AB30" s="366"/>
      <c r="AC30" s="33"/>
    </row>
    <row r="31" spans="2:29" s="33" customFormat="1" ht="6" customHeight="1">
      <c r="B31" s="30"/>
      <c r="C31" s="44"/>
      <c r="D31" s="41"/>
      <c r="E31" s="41"/>
      <c r="F31" s="120"/>
      <c r="G31" s="42"/>
      <c r="I31" s="30"/>
      <c r="J31" s="44"/>
      <c r="K31" s="41"/>
      <c r="L31" s="41"/>
      <c r="M31" s="120"/>
      <c r="N31" s="42"/>
      <c r="P31" s="30"/>
      <c r="Q31" s="44"/>
      <c r="R31" s="41"/>
      <c r="S31" s="41"/>
      <c r="T31" s="120"/>
      <c r="U31" s="42"/>
      <c r="W31" s="34"/>
      <c r="X31" s="35"/>
      <c r="Y31" s="36"/>
      <c r="Z31" s="36"/>
      <c r="AA31" s="36"/>
      <c r="AB31" s="37"/>
    </row>
    <row r="32" spans="2:29" ht="21" customHeight="1">
      <c r="B32" s="385" t="s">
        <v>350</v>
      </c>
      <c r="C32" s="393">
        <f>COUNTIFS('1. All Data'!$AC$3:$AC$128,"Environment &amp; Housing",'1. All Data'!$H$3:$H$128,"In Danger of Falling Behind Target")</f>
        <v>2</v>
      </c>
      <c r="D32" s="396">
        <f>C32/C43</f>
        <v>6.25E-2</v>
      </c>
      <c r="E32" s="396">
        <f>D32</f>
        <v>6.25E-2</v>
      </c>
      <c r="F32" s="379">
        <f>C32/C44</f>
        <v>9.0909090909090912E-2</v>
      </c>
      <c r="G32" s="382">
        <f>F32</f>
        <v>9.0909090909090912E-2</v>
      </c>
      <c r="I32" s="385" t="s">
        <v>350</v>
      </c>
      <c r="J32" s="388">
        <f>COUNTIFS('1. All Data'!$AC$3:$AC$128,"Environment &amp; Housing",'1. All Data'!$M$3:$M$128,"In Danger of Falling Behind Target")</f>
        <v>0</v>
      </c>
      <c r="K32" s="396">
        <f>J32/J43</f>
        <v>0</v>
      </c>
      <c r="L32" s="396">
        <f>K32</f>
        <v>0</v>
      </c>
      <c r="M32" s="379">
        <f>J32/J44</f>
        <v>0</v>
      </c>
      <c r="N32" s="382">
        <f>M32</f>
        <v>0</v>
      </c>
      <c r="P32" s="385" t="s">
        <v>350</v>
      </c>
      <c r="Q32" s="388">
        <f>COUNTIFS('1. All Data'!$AC$3:$AC$128,"Environment &amp; Housing",'1. All Data'!$R$3:$R$128,"In Danger of Falling Behind Target")</f>
        <v>0</v>
      </c>
      <c r="R32" s="396">
        <f>Q32/Q43</f>
        <v>0</v>
      </c>
      <c r="S32" s="396">
        <f>R32</f>
        <v>0</v>
      </c>
      <c r="T32" s="379">
        <f>Q32/Q44</f>
        <v>0</v>
      </c>
      <c r="U32" s="382">
        <f>T32</f>
        <v>0</v>
      </c>
      <c r="W32" s="92" t="s">
        <v>342</v>
      </c>
      <c r="X32" s="93"/>
      <c r="Y32" s="74"/>
      <c r="Z32" s="351"/>
      <c r="AA32" s="74"/>
      <c r="AB32" s="352">
        <f>AA32</f>
        <v>0</v>
      </c>
      <c r="AC32" s="33"/>
    </row>
    <row r="33" spans="2:29" ht="20.25" customHeight="1">
      <c r="B33" s="386"/>
      <c r="C33" s="394"/>
      <c r="D33" s="397"/>
      <c r="E33" s="397"/>
      <c r="F33" s="380"/>
      <c r="G33" s="383"/>
      <c r="I33" s="386"/>
      <c r="J33" s="389">
        <f>COUNTIFS('1. All Data'!$AC$3:$AC$128,"LEADER",'1. All Data'!$H$3:$H$128,"On Track to be Achieved")</f>
        <v>10</v>
      </c>
      <c r="K33" s="397"/>
      <c r="L33" s="397"/>
      <c r="M33" s="380"/>
      <c r="N33" s="383"/>
      <c r="P33" s="386"/>
      <c r="Q33" s="389">
        <f>COUNTIFS('1. All Data'!$AC$3:$AC$128,"LEADER",'1. All Data'!$H$3:$H$128,"On Track to be Achieved")</f>
        <v>10</v>
      </c>
      <c r="R33" s="397"/>
      <c r="S33" s="397"/>
      <c r="T33" s="380"/>
      <c r="U33" s="383"/>
      <c r="W33" s="92" t="s">
        <v>343</v>
      </c>
      <c r="X33" s="93"/>
      <c r="Y33" s="74"/>
      <c r="Z33" s="351"/>
      <c r="AA33" s="74"/>
      <c r="AB33" s="352"/>
      <c r="AC33" s="33"/>
    </row>
    <row r="34" spans="2:29" ht="15.75" customHeight="1">
      <c r="B34" s="387"/>
      <c r="C34" s="395"/>
      <c r="D34" s="398"/>
      <c r="E34" s="398"/>
      <c r="F34" s="381"/>
      <c r="G34" s="384"/>
      <c r="I34" s="387"/>
      <c r="J34" s="390">
        <f>COUNTIFS('1. All Data'!$AC$3:$AC$128,"LEADER",'1. All Data'!$H$3:$H$128,"On Track to be Achieved")</f>
        <v>10</v>
      </c>
      <c r="K34" s="398"/>
      <c r="L34" s="398"/>
      <c r="M34" s="381"/>
      <c r="N34" s="384"/>
      <c r="P34" s="387"/>
      <c r="Q34" s="390">
        <f>COUNTIFS('1. All Data'!$AC$3:$AC$128,"LEADER",'1. All Data'!$H$3:$H$128,"On Track to be Achieved")</f>
        <v>10</v>
      </c>
      <c r="R34" s="398"/>
      <c r="S34" s="398"/>
      <c r="T34" s="381"/>
      <c r="U34" s="384"/>
      <c r="W34" s="92" t="s">
        <v>346</v>
      </c>
      <c r="X34" s="93"/>
      <c r="Y34" s="74"/>
      <c r="Z34" s="351"/>
      <c r="AA34" s="74"/>
      <c r="AB34" s="352"/>
      <c r="AC34" s="33"/>
    </row>
    <row r="35" spans="2:29" s="33" customFormat="1" ht="6" customHeight="1">
      <c r="B35" s="30"/>
      <c r="C35" s="31"/>
      <c r="D35" s="41"/>
      <c r="E35" s="41"/>
      <c r="F35" s="120"/>
      <c r="G35" s="42"/>
      <c r="I35" s="30"/>
      <c r="J35" s="31"/>
      <c r="K35" s="41"/>
      <c r="L35" s="41"/>
      <c r="M35" s="120"/>
      <c r="N35" s="42"/>
      <c r="P35" s="30"/>
      <c r="Q35" s="31"/>
      <c r="R35" s="41"/>
      <c r="S35" s="41"/>
      <c r="T35" s="120"/>
      <c r="U35" s="42"/>
      <c r="W35" s="30"/>
      <c r="X35" s="31"/>
      <c r="Y35" s="41"/>
      <c r="Z35" s="41"/>
      <c r="AA35" s="41"/>
      <c r="AB35" s="42"/>
    </row>
    <row r="36" spans="2:29" ht="20.25" customHeight="1">
      <c r="B36" s="157" t="s">
        <v>351</v>
      </c>
      <c r="C36" s="154">
        <f>COUNTIFS('1. All Data'!$AC$3:$AC$128,"Environment &amp; Housing",'1. All Data'!$H$3:$H$128,"Completed Behind Schedule")</f>
        <v>0</v>
      </c>
      <c r="D36" s="155">
        <f>C36/C43</f>
        <v>0</v>
      </c>
      <c r="E36" s="391">
        <f>D36+D37</f>
        <v>0</v>
      </c>
      <c r="F36" s="156">
        <f>C36/C44</f>
        <v>0</v>
      </c>
      <c r="G36" s="392">
        <f>F36+F37</f>
        <v>0</v>
      </c>
      <c r="I36" s="157" t="s">
        <v>351</v>
      </c>
      <c r="J36" s="154">
        <f>COUNTIFS('1. All Data'!$AC$3:$AC$128,"Environment &amp; Housing",'1. All Data'!$M$3:$M$128,"Completed Behind Schedule")</f>
        <v>0</v>
      </c>
      <c r="K36" s="155">
        <f>J36/J43</f>
        <v>0</v>
      </c>
      <c r="L36" s="391">
        <f>K36+K37</f>
        <v>0</v>
      </c>
      <c r="M36" s="156">
        <f>J36/J44</f>
        <v>0</v>
      </c>
      <c r="N36" s="392">
        <f>M36+M37</f>
        <v>0</v>
      </c>
      <c r="P36" s="157" t="s">
        <v>351</v>
      </c>
      <c r="Q36" s="154">
        <f>COUNTIFS('1. All Data'!$AC$3:$AC$128,"Environment &amp; Housing",'1. All Data'!$R$3:$R$128,"Completed Behind Schedule")</f>
        <v>0</v>
      </c>
      <c r="R36" s="155">
        <f>Q36/Q43</f>
        <v>0</v>
      </c>
      <c r="S36" s="391">
        <f>R36+R37</f>
        <v>0</v>
      </c>
      <c r="T36" s="156">
        <f>Q36/Q44</f>
        <v>0</v>
      </c>
      <c r="U36" s="392">
        <f>T36+T37</f>
        <v>0</v>
      </c>
      <c r="W36" s="75" t="s">
        <v>345</v>
      </c>
      <c r="X36" s="94"/>
      <c r="Y36" s="74"/>
      <c r="Z36" s="351"/>
      <c r="AA36" s="74"/>
      <c r="AB36" s="353">
        <f>AA36+AA37</f>
        <v>0</v>
      </c>
      <c r="AC36" s="33"/>
    </row>
    <row r="37" spans="2:29" ht="20.25" customHeight="1">
      <c r="B37" s="157" t="s">
        <v>344</v>
      </c>
      <c r="C37" s="154">
        <f>COUNTIFS('1. All Data'!$AC$3:$AC$128,"Environment &amp; Housing",'1. All Data'!$H$3:$H$128,"Off Target")</f>
        <v>0</v>
      </c>
      <c r="D37" s="155">
        <f>C37/C43</f>
        <v>0</v>
      </c>
      <c r="E37" s="391"/>
      <c r="F37" s="156">
        <f>C37/C44</f>
        <v>0</v>
      </c>
      <c r="G37" s="392"/>
      <c r="I37" s="157" t="s">
        <v>344</v>
      </c>
      <c r="J37" s="154">
        <f>COUNTIFS('1. All Data'!$AC$3:$AC$128,"Environment &amp; Housing",'1. All Data'!$M$3:$M$128,"Off Target")</f>
        <v>0</v>
      </c>
      <c r="K37" s="155">
        <f>J37/J43</f>
        <v>0</v>
      </c>
      <c r="L37" s="391"/>
      <c r="M37" s="156">
        <f>J37/J44</f>
        <v>0</v>
      </c>
      <c r="N37" s="392"/>
      <c r="P37" s="157" t="s">
        <v>344</v>
      </c>
      <c r="Q37" s="154">
        <f>COUNTIFS('1. All Data'!$AC$3:$AC$128,"Environment &amp; Housing",'1. All Data'!$R$3:$R$128,"Off Target")</f>
        <v>0</v>
      </c>
      <c r="R37" s="155">
        <f>Q37/Q43</f>
        <v>0</v>
      </c>
      <c r="S37" s="391"/>
      <c r="T37" s="156">
        <f>Q37/Q44</f>
        <v>0</v>
      </c>
      <c r="U37" s="392"/>
      <c r="W37" s="75" t="s">
        <v>344</v>
      </c>
      <c r="X37" s="94"/>
      <c r="Y37" s="74"/>
      <c r="Z37" s="351"/>
      <c r="AA37" s="74"/>
      <c r="AB37" s="353"/>
      <c r="AC37" s="33"/>
    </row>
    <row r="38" spans="2:29" s="33" customFormat="1" ht="6.75" customHeight="1">
      <c r="B38" s="30"/>
      <c r="C38" s="44"/>
      <c r="D38" s="41"/>
      <c r="E38" s="41"/>
      <c r="F38" s="120"/>
      <c r="G38" s="45"/>
      <c r="I38" s="30"/>
      <c r="J38" s="44"/>
      <c r="K38" s="41"/>
      <c r="L38" s="41"/>
      <c r="M38" s="120"/>
      <c r="N38" s="45"/>
      <c r="P38" s="30"/>
      <c r="Q38" s="44"/>
      <c r="R38" s="41"/>
      <c r="S38" s="41"/>
      <c r="T38" s="120"/>
      <c r="U38" s="45"/>
      <c r="W38" s="30"/>
      <c r="X38" s="44"/>
      <c r="Y38" s="41"/>
      <c r="Z38" s="41"/>
      <c r="AA38" s="41"/>
      <c r="AB38" s="45"/>
    </row>
    <row r="39" spans="2:29" ht="15" customHeight="1">
      <c r="B39" s="160" t="s">
        <v>399</v>
      </c>
      <c r="C39" s="154">
        <f>COUNTIFS('1. All Data'!$AC$3:$AC$128,"Environment &amp; Housing",'1. All Data'!$H$3:$H$128,"Not yet due")</f>
        <v>10</v>
      </c>
      <c r="D39" s="158">
        <f>C39/C43</f>
        <v>0.3125</v>
      </c>
      <c r="E39" s="158">
        <f>D39</f>
        <v>0.3125</v>
      </c>
      <c r="F39" s="121"/>
      <c r="G39" s="47"/>
      <c r="I39" s="160" t="s">
        <v>399</v>
      </c>
      <c r="J39" s="154">
        <f>COUNTIFS('1. All Data'!$AC$3:$AC$128,"Environment &amp; Housing",'1. All Data'!$M$3:$M$128,"Not yet due")</f>
        <v>0</v>
      </c>
      <c r="K39" s="158">
        <f>J39/J43</f>
        <v>0</v>
      </c>
      <c r="L39" s="158">
        <f>K39</f>
        <v>0</v>
      </c>
      <c r="M39" s="121"/>
      <c r="N39" s="47"/>
      <c r="P39" s="160" t="s">
        <v>399</v>
      </c>
      <c r="Q39" s="154">
        <f>COUNTIFS('1. All Data'!$AC$3:$AC$128,"Environment &amp; Housing",'1. All Data'!$R$3:$R$128,"Not yet due")</f>
        <v>0</v>
      </c>
      <c r="R39" s="158">
        <f>Q39/Q43</f>
        <v>0</v>
      </c>
      <c r="S39" s="158">
        <f>R39</f>
        <v>0</v>
      </c>
      <c r="T39" s="121"/>
      <c r="U39" s="47"/>
      <c r="W39" s="76" t="s">
        <v>399</v>
      </c>
      <c r="X39" s="72"/>
      <c r="Y39" s="77"/>
      <c r="Z39" s="77"/>
      <c r="AA39" s="46"/>
      <c r="AB39" s="47"/>
      <c r="AC39" s="33"/>
    </row>
    <row r="40" spans="2:29" ht="15" customHeight="1">
      <c r="B40" s="160" t="s">
        <v>339</v>
      </c>
      <c r="C40" s="154">
        <f>COUNTIFS('1. All Data'!$AC$3:$AC$128,"Environment &amp; Housing",'1. All Data'!$H$3:$H$128,"Update not provided")</f>
        <v>0</v>
      </c>
      <c r="D40" s="158">
        <f>C40/C43</f>
        <v>0</v>
      </c>
      <c r="E40" s="158">
        <f>D40</f>
        <v>0</v>
      </c>
      <c r="F40" s="121"/>
      <c r="G40" s="49"/>
      <c r="I40" s="160" t="s">
        <v>339</v>
      </c>
      <c r="J40" s="154">
        <f>COUNTIFS('1. All Data'!$AC$3:$AC$128,"Environment &amp; Housing",'1. All Data'!$M$3:$M$128,"Update not provided")</f>
        <v>32</v>
      </c>
      <c r="K40" s="158">
        <f>J40/J43</f>
        <v>0.61538461538461542</v>
      </c>
      <c r="L40" s="158">
        <f>K40</f>
        <v>0.61538461538461542</v>
      </c>
      <c r="M40" s="121"/>
      <c r="N40" s="49"/>
      <c r="P40" s="160" t="s">
        <v>339</v>
      </c>
      <c r="Q40" s="154">
        <f>COUNTIFS('1. All Data'!$AC$3:$AC$128,"Environment &amp; Housing",'1. All Data'!$R$3:$R$128,"Update not provided")</f>
        <v>32</v>
      </c>
      <c r="R40" s="158">
        <f>Q40/Q43</f>
        <v>0.61538461538461542</v>
      </c>
      <c r="S40" s="158">
        <f>R40</f>
        <v>0.61538461538461542</v>
      </c>
      <c r="T40" s="121"/>
      <c r="U40" s="49"/>
      <c r="W40" s="76" t="s">
        <v>339</v>
      </c>
      <c r="X40" s="72"/>
      <c r="Y40" s="77"/>
      <c r="Z40" s="77"/>
      <c r="AA40" s="46"/>
      <c r="AB40" s="49"/>
      <c r="AC40" s="33"/>
    </row>
    <row r="41" spans="2:29" ht="15.75" customHeight="1">
      <c r="B41" s="161" t="s">
        <v>347</v>
      </c>
      <c r="C41" s="154">
        <f>COUNTIFS('1. All Data'!$AC$3:$AC$128,"Environment &amp; Housing",'1. All Data'!$H$3:$H$128,"Deferred")</f>
        <v>0</v>
      </c>
      <c r="D41" s="159">
        <f>C41/C43</f>
        <v>0</v>
      </c>
      <c r="E41" s="159">
        <f>D41</f>
        <v>0</v>
      </c>
      <c r="F41" s="122"/>
      <c r="G41" s="47"/>
      <c r="I41" s="161" t="s">
        <v>347</v>
      </c>
      <c r="J41" s="154">
        <f>COUNTIFS('1. All Data'!$AC$3:$AC$128,"Environment &amp; Housing",'1. All Data'!$M$3:$M$128,"Deferred")</f>
        <v>0</v>
      </c>
      <c r="K41" s="159">
        <f>J41/J43</f>
        <v>0</v>
      </c>
      <c r="L41" s="159">
        <f>K41</f>
        <v>0</v>
      </c>
      <c r="M41" s="122"/>
      <c r="N41" s="47"/>
      <c r="P41" s="161" t="s">
        <v>347</v>
      </c>
      <c r="Q41" s="154">
        <f>COUNTIFS('1. All Data'!$AC$3:$AC$128,"Environment &amp; Housing",'1. All Data'!$R$3:$R$128,"Deferred")</f>
        <v>0</v>
      </c>
      <c r="R41" s="159">
        <f>Q41/Q43</f>
        <v>0</v>
      </c>
      <c r="S41" s="159">
        <f>R41</f>
        <v>0</v>
      </c>
      <c r="T41" s="122"/>
      <c r="U41" s="47"/>
      <c r="W41" s="78" t="s">
        <v>347</v>
      </c>
      <c r="X41" s="72"/>
      <c r="Y41" s="79"/>
      <c r="Z41" s="79"/>
      <c r="AA41" s="51"/>
      <c r="AB41" s="47"/>
      <c r="AC41" s="33"/>
    </row>
    <row r="42" spans="2:29" ht="15.75" customHeight="1">
      <c r="B42" s="161" t="s">
        <v>348</v>
      </c>
      <c r="C42" s="154">
        <f>COUNTIFS('1. All Data'!$AC$3:$AC$128,"Environment &amp; Housing",'1. All Data'!$H$3:$H$128,"Deleted")</f>
        <v>0</v>
      </c>
      <c r="D42" s="159">
        <f>C42/C43</f>
        <v>0</v>
      </c>
      <c r="E42" s="159">
        <f>D42</f>
        <v>0</v>
      </c>
      <c r="F42" s="122"/>
      <c r="G42" s="123" t="s">
        <v>400</v>
      </c>
      <c r="I42" s="161" t="s">
        <v>348</v>
      </c>
      <c r="J42" s="154">
        <f>COUNTIFS('1. All Data'!$AC$3:$AC$128,"Environment &amp; Housing",'1. All Data'!$M$3:$M$128,"Deleted")</f>
        <v>0</v>
      </c>
      <c r="K42" s="159">
        <f>J42/J43</f>
        <v>0</v>
      </c>
      <c r="L42" s="159">
        <f>K42</f>
        <v>0</v>
      </c>
      <c r="M42" s="122"/>
      <c r="N42" s="123" t="s">
        <v>400</v>
      </c>
      <c r="P42" s="161" t="s">
        <v>348</v>
      </c>
      <c r="Q42" s="154">
        <f>COUNTIFS('1. All Data'!$AC$3:$AC$128,"Environment &amp; Housing",'1. All Data'!$R$3:$R$128,"Deleted")</f>
        <v>0</v>
      </c>
      <c r="R42" s="159">
        <f>Q42/Q43</f>
        <v>0</v>
      </c>
      <c r="S42" s="159">
        <f>R42</f>
        <v>0</v>
      </c>
      <c r="T42" s="122"/>
      <c r="U42" s="123" t="s">
        <v>400</v>
      </c>
      <c r="W42" s="78" t="s">
        <v>348</v>
      </c>
      <c r="X42" s="72"/>
      <c r="Y42" s="79"/>
      <c r="Z42" s="79"/>
      <c r="AA42" s="51"/>
      <c r="AB42" s="53" t="s">
        <v>400</v>
      </c>
      <c r="AC42" s="33"/>
    </row>
    <row r="43" spans="2:29" ht="15.75" customHeight="1">
      <c r="B43" s="162" t="s">
        <v>401</v>
      </c>
      <c r="C43" s="163">
        <f>SUM(C29:C42)</f>
        <v>32</v>
      </c>
      <c r="D43" s="51"/>
      <c r="E43" s="51"/>
      <c r="F43" s="124"/>
      <c r="G43" s="47"/>
      <c r="I43" s="162" t="s">
        <v>401</v>
      </c>
      <c r="J43" s="163">
        <f>SUM(J29:J42)</f>
        <v>52</v>
      </c>
      <c r="K43" s="51"/>
      <c r="L43" s="51"/>
      <c r="M43" s="124"/>
      <c r="N43" s="47"/>
      <c r="P43" s="162" t="s">
        <v>401</v>
      </c>
      <c r="Q43" s="163">
        <f>SUM(Q29:Q42)</f>
        <v>52</v>
      </c>
      <c r="R43" s="51"/>
      <c r="S43" s="51"/>
      <c r="T43" s="124"/>
      <c r="U43" s="47"/>
      <c r="W43" s="80" t="s">
        <v>401</v>
      </c>
      <c r="X43" s="81"/>
      <c r="Y43" s="51"/>
      <c r="Z43" s="51"/>
      <c r="AA43" s="47"/>
      <c r="AB43" s="47"/>
      <c r="AC43" s="33"/>
    </row>
    <row r="44" spans="2:29" ht="15.75" customHeight="1">
      <c r="B44" s="162" t="s">
        <v>402</v>
      </c>
      <c r="C44" s="163">
        <f>C43-C42-C41-C40-C39</f>
        <v>22</v>
      </c>
      <c r="D44" s="47"/>
      <c r="E44" s="47"/>
      <c r="F44" s="124"/>
      <c r="G44" s="47"/>
      <c r="I44" s="162" t="s">
        <v>402</v>
      </c>
      <c r="J44" s="163">
        <f>J43-J42-J41-J40-J39</f>
        <v>20</v>
      </c>
      <c r="K44" s="47"/>
      <c r="L44" s="47"/>
      <c r="M44" s="124"/>
      <c r="N44" s="47"/>
      <c r="P44" s="162" t="s">
        <v>402</v>
      </c>
      <c r="Q44" s="163">
        <f>Q43-Q42-Q41-Q40-Q39</f>
        <v>20</v>
      </c>
      <c r="R44" s="47"/>
      <c r="S44" s="47"/>
      <c r="T44" s="124"/>
      <c r="U44" s="47"/>
      <c r="W44" s="80" t="s">
        <v>402</v>
      </c>
      <c r="X44" s="81"/>
      <c r="Y44" s="47"/>
      <c r="Z44" s="47"/>
      <c r="AA44" s="47"/>
      <c r="AB44" s="47"/>
      <c r="AC44" s="33"/>
    </row>
    <row r="45" spans="2:29" ht="15.75" customHeight="1">
      <c r="W45" s="54"/>
      <c r="AA45" s="48"/>
      <c r="AC45" s="33"/>
    </row>
    <row r="46" spans="2:29" ht="15.75" customHeight="1">
      <c r="W46" s="32"/>
      <c r="X46" s="32"/>
      <c r="Y46" s="32"/>
      <c r="Z46" s="32"/>
      <c r="AA46" s="32"/>
      <c r="AB46" s="52"/>
      <c r="AC46" s="33"/>
    </row>
    <row r="47" spans="2:29" s="33" customFormat="1" ht="15.75" customHeight="1">
      <c r="B47" s="60"/>
      <c r="C47" s="32"/>
      <c r="D47" s="32"/>
      <c r="E47" s="32"/>
      <c r="F47" s="124"/>
      <c r="G47" s="32"/>
      <c r="I47" s="60"/>
      <c r="J47" s="32"/>
      <c r="K47" s="32"/>
      <c r="L47" s="32"/>
      <c r="M47" s="124"/>
      <c r="N47" s="32"/>
      <c r="P47" s="60"/>
      <c r="Q47" s="32"/>
      <c r="R47" s="32"/>
      <c r="S47" s="32"/>
      <c r="T47" s="124"/>
      <c r="U47" s="32"/>
      <c r="W47" s="176"/>
      <c r="X47" s="47"/>
      <c r="Y47" s="47"/>
      <c r="Z47" s="47"/>
      <c r="AA47" s="47"/>
      <c r="AB47" s="51"/>
    </row>
    <row r="48" spans="2:29" s="33" customFormat="1" ht="15.75" customHeight="1">
      <c r="B48" s="164" t="s">
        <v>432</v>
      </c>
      <c r="C48" s="165"/>
      <c r="D48" s="165"/>
      <c r="E48" s="165"/>
      <c r="F48" s="166"/>
      <c r="G48" s="165"/>
      <c r="I48" s="164" t="s">
        <v>432</v>
      </c>
      <c r="J48" s="165"/>
      <c r="K48" s="165"/>
      <c r="L48" s="165"/>
      <c r="M48" s="166"/>
      <c r="N48" s="165"/>
      <c r="P48" s="164" t="s">
        <v>432</v>
      </c>
      <c r="Q48" s="165"/>
      <c r="R48" s="165"/>
      <c r="S48" s="165"/>
      <c r="T48" s="166"/>
      <c r="U48" s="165"/>
      <c r="W48" s="164" t="s">
        <v>430</v>
      </c>
      <c r="X48" s="165"/>
      <c r="Y48" s="165"/>
      <c r="Z48" s="165"/>
      <c r="AA48" s="166"/>
      <c r="AB48" s="165"/>
    </row>
    <row r="49" spans="2:29" ht="36" customHeight="1">
      <c r="B49" s="167" t="s">
        <v>392</v>
      </c>
      <c r="C49" s="168" t="s">
        <v>393</v>
      </c>
      <c r="D49" s="168" t="s">
        <v>394</v>
      </c>
      <c r="E49" s="168" t="s">
        <v>395</v>
      </c>
      <c r="F49" s="167" t="s">
        <v>396</v>
      </c>
      <c r="G49" s="168" t="s">
        <v>397</v>
      </c>
      <c r="I49" s="167" t="s">
        <v>392</v>
      </c>
      <c r="J49" s="168" t="s">
        <v>393</v>
      </c>
      <c r="K49" s="168" t="s">
        <v>394</v>
      </c>
      <c r="L49" s="168" t="s">
        <v>395</v>
      </c>
      <c r="M49" s="167" t="s">
        <v>396</v>
      </c>
      <c r="N49" s="168" t="s">
        <v>397</v>
      </c>
      <c r="P49" s="167" t="s">
        <v>392</v>
      </c>
      <c r="Q49" s="168" t="s">
        <v>393</v>
      </c>
      <c r="R49" s="168" t="s">
        <v>394</v>
      </c>
      <c r="S49" s="168" t="s">
        <v>395</v>
      </c>
      <c r="T49" s="167" t="s">
        <v>396</v>
      </c>
      <c r="U49" s="168" t="s">
        <v>397</v>
      </c>
      <c r="W49" s="85" t="s">
        <v>392</v>
      </c>
      <c r="X49" s="85" t="s">
        <v>393</v>
      </c>
      <c r="Y49" s="85" t="s">
        <v>394</v>
      </c>
      <c r="Z49" s="85" t="s">
        <v>395</v>
      </c>
      <c r="AA49" s="85" t="s">
        <v>396</v>
      </c>
      <c r="AB49" s="85" t="s">
        <v>397</v>
      </c>
      <c r="AC49" s="33"/>
    </row>
    <row r="50" spans="2:29" s="33" customFormat="1" ht="7.5" customHeight="1">
      <c r="B50" s="30"/>
      <c r="C50" s="31"/>
      <c r="D50" s="31"/>
      <c r="E50" s="31"/>
      <c r="F50" s="30"/>
      <c r="G50" s="31"/>
      <c r="I50" s="30"/>
      <c r="J50" s="31"/>
      <c r="K50" s="31"/>
      <c r="L50" s="31"/>
      <c r="M50" s="30"/>
      <c r="N50" s="31"/>
      <c r="P50" s="30"/>
      <c r="Q50" s="31"/>
      <c r="R50" s="31"/>
      <c r="S50" s="31"/>
      <c r="T50" s="30"/>
      <c r="U50" s="31"/>
      <c r="W50" s="30"/>
      <c r="X50" s="31"/>
      <c r="Y50" s="31"/>
      <c r="Z50" s="31"/>
      <c r="AA50" s="31"/>
      <c r="AB50" s="31"/>
    </row>
    <row r="51" spans="2:29" ht="18.75" customHeight="1">
      <c r="B51" s="153" t="s">
        <v>398</v>
      </c>
      <c r="C51" s="154">
        <f>COUNTIFS('1. All Data'!$AC$3:$AC$128,"Leisure, Culture &amp; Tourism",'1. All Data'!$H$3:$H$128,"Fully Achieved")</f>
        <v>1</v>
      </c>
      <c r="D51" s="155">
        <f>C51/C65</f>
        <v>5.8823529411764705E-2</v>
      </c>
      <c r="E51" s="391">
        <f>D51+D52</f>
        <v>0.70588235294117652</v>
      </c>
      <c r="F51" s="156">
        <f>C51/C66</f>
        <v>8.3333333333333329E-2</v>
      </c>
      <c r="G51" s="399">
        <f>F51+F52</f>
        <v>1</v>
      </c>
      <c r="I51" s="153" t="s">
        <v>398</v>
      </c>
      <c r="J51" s="154">
        <f>COUNTIFS('1. All Data'!$AC$3:$AC$128,"Leisure, Culture &amp; Tourism",'1. All Data'!$M$3:$M$128,"Fully Achieved")</f>
        <v>0</v>
      </c>
      <c r="K51" s="155">
        <f>J51/J65</f>
        <v>0</v>
      </c>
      <c r="L51" s="391">
        <f>K51+K52</f>
        <v>0</v>
      </c>
      <c r="M51" s="156">
        <f>J51/J66</f>
        <v>0</v>
      </c>
      <c r="N51" s="399">
        <f>M51+M52</f>
        <v>0</v>
      </c>
      <c r="P51" s="153" t="s">
        <v>398</v>
      </c>
      <c r="Q51" s="154">
        <f>COUNTIFS('1. All Data'!$AC$3:$AC$128,"Leisure, Culture &amp; Tourism",'1. All Data'!$R$3:$R$128,"Fully Achieved")</f>
        <v>0</v>
      </c>
      <c r="R51" s="155">
        <f>Q51/Q65</f>
        <v>0</v>
      </c>
      <c r="S51" s="391">
        <f>R51+R52</f>
        <v>0</v>
      </c>
      <c r="T51" s="156">
        <f>Q51/Q66</f>
        <v>0</v>
      </c>
      <c r="U51" s="399">
        <f>T51+T52</f>
        <v>0</v>
      </c>
      <c r="W51" s="71" t="s">
        <v>398</v>
      </c>
      <c r="X51" s="72"/>
      <c r="Y51" s="74"/>
      <c r="Z51" s="351"/>
      <c r="AA51" s="74"/>
      <c r="AB51" s="366">
        <f>AA51+AA52</f>
        <v>0</v>
      </c>
      <c r="AC51" s="33"/>
    </row>
    <row r="52" spans="2:29" ht="18.75" customHeight="1">
      <c r="B52" s="153" t="s">
        <v>349</v>
      </c>
      <c r="C52" s="154">
        <f>COUNTIFS('1. All Data'!$AC$3:$AC$128,"Leisure, Culture &amp; Tourism",'1. All Data'!$H$3:$H$128,"On Track to be Achieved")</f>
        <v>11</v>
      </c>
      <c r="D52" s="155">
        <f>C52/C65</f>
        <v>0.6470588235294118</v>
      </c>
      <c r="E52" s="391"/>
      <c r="F52" s="156">
        <f>C52/C66</f>
        <v>0.91666666666666663</v>
      </c>
      <c r="G52" s="399"/>
      <c r="I52" s="153" t="s">
        <v>349</v>
      </c>
      <c r="J52" s="154">
        <f>COUNTIFS('1. All Data'!$AC$3:$AC$128,"Leisure, Culture &amp; Tourism",'1. All Data'!$M$3:$M$128,"On Track to be Achieved")</f>
        <v>0</v>
      </c>
      <c r="K52" s="155">
        <f>J52/J65</f>
        <v>0</v>
      </c>
      <c r="L52" s="391"/>
      <c r="M52" s="156">
        <f>J52/J66</f>
        <v>0</v>
      </c>
      <c r="N52" s="399"/>
      <c r="P52" s="153" t="s">
        <v>349</v>
      </c>
      <c r="Q52" s="154">
        <f>COUNTIFS('1. All Data'!$AC$3:$AC$128,"Leisure, Culture &amp; Tourism",'1. All Data'!$R$3:$R$128,"On Track to be Achieved")</f>
        <v>0</v>
      </c>
      <c r="R52" s="155">
        <f>Q52/Q65</f>
        <v>0</v>
      </c>
      <c r="S52" s="391"/>
      <c r="T52" s="156">
        <f>Q52/Q66</f>
        <v>0</v>
      </c>
      <c r="U52" s="399"/>
      <c r="W52" s="71" t="s">
        <v>349</v>
      </c>
      <c r="X52" s="72"/>
      <c r="Y52" s="74"/>
      <c r="Z52" s="351"/>
      <c r="AA52" s="74"/>
      <c r="AB52" s="366"/>
      <c r="AC52" s="33"/>
    </row>
    <row r="53" spans="2:29" s="33" customFormat="1" ht="6.75" customHeight="1">
      <c r="B53" s="30"/>
      <c r="C53" s="44"/>
      <c r="D53" s="41"/>
      <c r="E53" s="41"/>
      <c r="F53" s="120"/>
      <c r="G53" s="42"/>
      <c r="I53" s="30"/>
      <c r="J53" s="44"/>
      <c r="K53" s="41"/>
      <c r="L53" s="41"/>
      <c r="M53" s="120"/>
      <c r="N53" s="42"/>
      <c r="P53" s="30"/>
      <c r="Q53" s="44"/>
      <c r="R53" s="41"/>
      <c r="S53" s="41"/>
      <c r="T53" s="120"/>
      <c r="U53" s="42"/>
      <c r="W53" s="34"/>
      <c r="X53" s="35"/>
      <c r="Y53" s="36"/>
      <c r="Z53" s="36"/>
      <c r="AA53" s="36"/>
      <c r="AB53" s="37"/>
    </row>
    <row r="54" spans="2:29" ht="16.5" customHeight="1">
      <c r="B54" s="385" t="s">
        <v>350</v>
      </c>
      <c r="C54" s="393">
        <f>COUNTIFS('1. All Data'!$AC$3:$AC$128,"Leisure, Culture &amp; Tourism",'1. All Data'!$H$3:$H$128,"In Danger of Falling Behind Target")</f>
        <v>0</v>
      </c>
      <c r="D54" s="396">
        <f>C54/C65</f>
        <v>0</v>
      </c>
      <c r="E54" s="396">
        <f>D54</f>
        <v>0</v>
      </c>
      <c r="F54" s="379">
        <f>C54/C66</f>
        <v>0</v>
      </c>
      <c r="G54" s="382">
        <f>F54</f>
        <v>0</v>
      </c>
      <c r="I54" s="385" t="s">
        <v>350</v>
      </c>
      <c r="J54" s="388">
        <f>COUNTIFS('1. All Data'!$AC$3:$AC$128,"Leisure, Culture &amp; Tourism",'1. All Data'!$M$3:$M$128,"In Danger of Falling Behind Target")</f>
        <v>0</v>
      </c>
      <c r="K54" s="396">
        <f>J54/J65</f>
        <v>0</v>
      </c>
      <c r="L54" s="396">
        <f>K54</f>
        <v>0</v>
      </c>
      <c r="M54" s="379">
        <f>J54/J66</f>
        <v>0</v>
      </c>
      <c r="N54" s="382">
        <f>M54</f>
        <v>0</v>
      </c>
      <c r="P54" s="385" t="s">
        <v>350</v>
      </c>
      <c r="Q54" s="388">
        <f>COUNTIFS('1. All Data'!$AC$3:$AC$128,"Leisure, Culture &amp; Tourism",'1. All Data'!$R$3:$R$128,"In Danger of Falling Behind Target")</f>
        <v>0</v>
      </c>
      <c r="R54" s="396">
        <f>Q54/Q65</f>
        <v>0</v>
      </c>
      <c r="S54" s="396">
        <f>R54</f>
        <v>0</v>
      </c>
      <c r="T54" s="379">
        <f>Q54/Q66</f>
        <v>0</v>
      </c>
      <c r="U54" s="382">
        <f>T54</f>
        <v>0</v>
      </c>
      <c r="W54" s="92" t="s">
        <v>342</v>
      </c>
      <c r="X54" s="93"/>
      <c r="Y54" s="74"/>
      <c r="Z54" s="351"/>
      <c r="AA54" s="74"/>
      <c r="AB54" s="352">
        <f>AA54</f>
        <v>0</v>
      </c>
      <c r="AC54" s="33"/>
    </row>
    <row r="55" spans="2:29" ht="16.5" customHeight="1">
      <c r="B55" s="386"/>
      <c r="C55" s="394"/>
      <c r="D55" s="397"/>
      <c r="E55" s="397"/>
      <c r="F55" s="380"/>
      <c r="G55" s="383"/>
      <c r="I55" s="386"/>
      <c r="J55" s="389">
        <f>COUNTIFS('1. All Data'!$AC$3:$AC$128,"LEADER",'1. All Data'!$H$3:$H$128,"On Track to be Achieved")</f>
        <v>10</v>
      </c>
      <c r="K55" s="397"/>
      <c r="L55" s="397"/>
      <c r="M55" s="380"/>
      <c r="N55" s="383"/>
      <c r="P55" s="386"/>
      <c r="Q55" s="389">
        <f>COUNTIFS('1. All Data'!$AC$3:$AC$128,"LEADER",'1. All Data'!$H$3:$H$128,"On Track to be Achieved")</f>
        <v>10</v>
      </c>
      <c r="R55" s="397"/>
      <c r="S55" s="397"/>
      <c r="T55" s="380"/>
      <c r="U55" s="383"/>
      <c r="W55" s="92" t="s">
        <v>343</v>
      </c>
      <c r="X55" s="93"/>
      <c r="Y55" s="74"/>
      <c r="Z55" s="351"/>
      <c r="AA55" s="74"/>
      <c r="AB55" s="352"/>
      <c r="AC55" s="33"/>
    </row>
    <row r="56" spans="2:29" ht="16.5" customHeight="1">
      <c r="B56" s="387"/>
      <c r="C56" s="395"/>
      <c r="D56" s="398"/>
      <c r="E56" s="398"/>
      <c r="F56" s="381"/>
      <c r="G56" s="384"/>
      <c r="I56" s="387"/>
      <c r="J56" s="390">
        <f>COUNTIFS('1. All Data'!$AC$3:$AC$128,"LEADER",'1. All Data'!$H$3:$H$128,"On Track to be Achieved")</f>
        <v>10</v>
      </c>
      <c r="K56" s="398"/>
      <c r="L56" s="398"/>
      <c r="M56" s="381"/>
      <c r="N56" s="384"/>
      <c r="P56" s="387"/>
      <c r="Q56" s="390">
        <f>COUNTIFS('1. All Data'!$AC$3:$AC$128,"LEADER",'1. All Data'!$H$3:$H$128,"On Track to be Achieved")</f>
        <v>10</v>
      </c>
      <c r="R56" s="398"/>
      <c r="S56" s="398"/>
      <c r="T56" s="381"/>
      <c r="U56" s="384"/>
      <c r="W56" s="92" t="s">
        <v>346</v>
      </c>
      <c r="X56" s="93"/>
      <c r="Y56" s="74"/>
      <c r="Z56" s="351"/>
      <c r="AA56" s="74"/>
      <c r="AB56" s="352"/>
      <c r="AC56" s="33"/>
    </row>
    <row r="57" spans="2:29" s="33" customFormat="1" ht="6" customHeight="1">
      <c r="B57" s="30"/>
      <c r="C57" s="31"/>
      <c r="D57" s="41"/>
      <c r="E57" s="41"/>
      <c r="F57" s="120"/>
      <c r="G57" s="42"/>
      <c r="I57" s="30"/>
      <c r="J57" s="31"/>
      <c r="K57" s="41"/>
      <c r="L57" s="41"/>
      <c r="M57" s="120"/>
      <c r="N57" s="42"/>
      <c r="P57" s="30"/>
      <c r="Q57" s="31"/>
      <c r="R57" s="41"/>
      <c r="S57" s="41"/>
      <c r="T57" s="120"/>
      <c r="U57" s="42"/>
      <c r="W57" s="30"/>
      <c r="X57" s="31"/>
      <c r="Y57" s="41"/>
      <c r="Z57" s="41"/>
      <c r="AA57" s="41"/>
      <c r="AB57" s="42"/>
    </row>
    <row r="58" spans="2:29" ht="22.5" customHeight="1">
      <c r="B58" s="157" t="s">
        <v>351</v>
      </c>
      <c r="C58" s="154">
        <f>COUNTIFS('1. All Data'!$AC$3:$AC$128,"Leisure, Culture &amp; Tourism",'1. All Data'!$H$3:$H$128,"Completed Behind Schedule")</f>
        <v>0</v>
      </c>
      <c r="D58" s="155">
        <f>C58/C65</f>
        <v>0</v>
      </c>
      <c r="E58" s="391">
        <f>D58+D59</f>
        <v>0</v>
      </c>
      <c r="F58" s="156">
        <f>C58/C66</f>
        <v>0</v>
      </c>
      <c r="G58" s="392">
        <f>F58+F59</f>
        <v>0</v>
      </c>
      <c r="I58" s="157" t="s">
        <v>351</v>
      </c>
      <c r="J58" s="154">
        <f>COUNTIFS('1. All Data'!$AC$3:$AC$128,"Leisure, Culture &amp; Tourism",'1. All Data'!$M$3:$M$128,"Completed Behind Schedule")</f>
        <v>0</v>
      </c>
      <c r="K58" s="155">
        <f>J58/J65</f>
        <v>0</v>
      </c>
      <c r="L58" s="391">
        <f>K58+K59</f>
        <v>0</v>
      </c>
      <c r="M58" s="156">
        <f>J58/J66</f>
        <v>0</v>
      </c>
      <c r="N58" s="392">
        <f>M58+M59</f>
        <v>0</v>
      </c>
      <c r="P58" s="157" t="s">
        <v>351</v>
      </c>
      <c r="Q58" s="154">
        <f>COUNTIFS('1. All Data'!$AC$3:$AC$128,"Leisure, Culture &amp; Tourism",'1. All Data'!$R$3:$R$128,"Completed Behind Schedule")</f>
        <v>0</v>
      </c>
      <c r="R58" s="155">
        <f>Q58/Q65</f>
        <v>0</v>
      </c>
      <c r="S58" s="391">
        <f>R58+R59</f>
        <v>0</v>
      </c>
      <c r="T58" s="156">
        <f>Q58/Q66</f>
        <v>0</v>
      </c>
      <c r="U58" s="392">
        <f>T58+T59</f>
        <v>0</v>
      </c>
      <c r="W58" s="75" t="s">
        <v>345</v>
      </c>
      <c r="X58" s="94"/>
      <c r="Y58" s="74"/>
      <c r="Z58" s="351"/>
      <c r="AA58" s="74"/>
      <c r="AB58" s="353">
        <f>AA58+AA59</f>
        <v>0</v>
      </c>
      <c r="AC58" s="33"/>
    </row>
    <row r="59" spans="2:29" ht="22.5" customHeight="1">
      <c r="B59" s="157" t="s">
        <v>344</v>
      </c>
      <c r="C59" s="154">
        <f>COUNTIFS('1. All Data'!$AC$3:$AC$128,"Leisure, Culture &amp; Tourism",'1. All Data'!$H$3:$H$128,"Off Target")</f>
        <v>0</v>
      </c>
      <c r="D59" s="155">
        <f>C59/C65</f>
        <v>0</v>
      </c>
      <c r="E59" s="391"/>
      <c r="F59" s="156">
        <f>C59/C66</f>
        <v>0</v>
      </c>
      <c r="G59" s="392"/>
      <c r="I59" s="157" t="s">
        <v>344</v>
      </c>
      <c r="J59" s="154">
        <f>COUNTIFS('1. All Data'!$AC$3:$AC$128,"Leisure, Culture &amp; Tourism",'1. All Data'!$M$3:$M$128,"Off Target")</f>
        <v>0</v>
      </c>
      <c r="K59" s="155">
        <f>J59/J65</f>
        <v>0</v>
      </c>
      <c r="L59" s="391"/>
      <c r="M59" s="156">
        <f>J59/J66</f>
        <v>0</v>
      </c>
      <c r="N59" s="392"/>
      <c r="P59" s="157" t="s">
        <v>344</v>
      </c>
      <c r="Q59" s="154">
        <f>COUNTIFS('1. All Data'!$AC$3:$AC$128,"Leisure, Culture &amp; Tourism",'1. All Data'!$R$3:$R$128,"Off Target")</f>
        <v>0</v>
      </c>
      <c r="R59" s="155">
        <f>Q59/Q65</f>
        <v>0</v>
      </c>
      <c r="S59" s="391"/>
      <c r="T59" s="156">
        <f>Q59/Q66</f>
        <v>0</v>
      </c>
      <c r="U59" s="392"/>
      <c r="W59" s="75" t="s">
        <v>344</v>
      </c>
      <c r="X59" s="94"/>
      <c r="Y59" s="74"/>
      <c r="Z59" s="351"/>
      <c r="AA59" s="74"/>
      <c r="AB59" s="353"/>
      <c r="AC59" s="33"/>
    </row>
    <row r="60" spans="2:29" s="33" customFormat="1" ht="6.75" customHeight="1">
      <c r="B60" s="30"/>
      <c r="C60" s="44"/>
      <c r="D60" s="41"/>
      <c r="E60" s="41"/>
      <c r="F60" s="120"/>
      <c r="G60" s="45"/>
      <c r="I60" s="30"/>
      <c r="J60" s="44"/>
      <c r="K60" s="41"/>
      <c r="L60" s="41"/>
      <c r="M60" s="120"/>
      <c r="N60" s="45"/>
      <c r="P60" s="30"/>
      <c r="Q60" s="44"/>
      <c r="R60" s="41"/>
      <c r="S60" s="41"/>
      <c r="T60" s="120"/>
      <c r="U60" s="45"/>
      <c r="W60" s="30"/>
      <c r="X60" s="44"/>
      <c r="Y60" s="41"/>
      <c r="Z60" s="41"/>
      <c r="AA60" s="41"/>
      <c r="AB60" s="45"/>
    </row>
    <row r="61" spans="2:29" ht="15.75" customHeight="1">
      <c r="B61" s="160" t="s">
        <v>399</v>
      </c>
      <c r="C61" s="154">
        <f>COUNTIFS('1. All Data'!$AC$3:$AC$128,"Leisure, Culture &amp; Tourism",'1. All Data'!$H$3:$H$128,"Not yet due")</f>
        <v>5</v>
      </c>
      <c r="D61" s="158">
        <f>C61/C65</f>
        <v>0.29411764705882354</v>
      </c>
      <c r="E61" s="158">
        <f>D61</f>
        <v>0.29411764705882354</v>
      </c>
      <c r="F61" s="121"/>
      <c r="G61" s="47"/>
      <c r="I61" s="160" t="s">
        <v>399</v>
      </c>
      <c r="J61" s="154">
        <f>COUNTIFS('1. All Data'!$AC$3:$AC$128,"Leisure, Culture &amp; Tourism",'1. All Data'!$M$3:$M$128,"Not yet due")</f>
        <v>0</v>
      </c>
      <c r="K61" s="158">
        <f>J61/J65</f>
        <v>0</v>
      </c>
      <c r="L61" s="158">
        <f>K61</f>
        <v>0</v>
      </c>
      <c r="M61" s="121"/>
      <c r="N61" s="47"/>
      <c r="P61" s="160" t="s">
        <v>399</v>
      </c>
      <c r="Q61" s="154">
        <f>COUNTIFS('1. All Data'!$AC$3:$AC$128,"Leisure, Culture &amp; Tourism",'1. All Data'!$R$3:$R$128,"Not yet due")</f>
        <v>0</v>
      </c>
      <c r="R61" s="158">
        <f>Q61/Q65</f>
        <v>0</v>
      </c>
      <c r="S61" s="158">
        <f>R61</f>
        <v>0</v>
      </c>
      <c r="T61" s="121"/>
      <c r="U61" s="47"/>
      <c r="W61" s="76" t="s">
        <v>399</v>
      </c>
      <c r="X61" s="72"/>
      <c r="Y61" s="77"/>
      <c r="Z61" s="77"/>
      <c r="AA61" s="46"/>
      <c r="AB61" s="47"/>
      <c r="AC61" s="33"/>
    </row>
    <row r="62" spans="2:29" ht="15.75" customHeight="1">
      <c r="B62" s="160" t="s">
        <v>339</v>
      </c>
      <c r="C62" s="154">
        <f>COUNTIFS('1. All Data'!$AC$3:$AC$128,"Leisure, Culture &amp; Tourism",'1. All Data'!$H$3:$H$128,"Update not provided")</f>
        <v>0</v>
      </c>
      <c r="D62" s="158">
        <f>C62/C65</f>
        <v>0</v>
      </c>
      <c r="E62" s="158">
        <f>D62</f>
        <v>0</v>
      </c>
      <c r="F62" s="121"/>
      <c r="G62" s="49"/>
      <c r="I62" s="160" t="s">
        <v>339</v>
      </c>
      <c r="J62" s="154">
        <f>COUNTIFS('1. All Data'!$AC$3:$AC$128,"Leisure, Culture &amp; Tourism",'1. All Data'!$M$3:$M$128,"Update not provided")</f>
        <v>17</v>
      </c>
      <c r="K62" s="158">
        <f>J62/J65</f>
        <v>0.45945945945945948</v>
      </c>
      <c r="L62" s="158">
        <f>K62</f>
        <v>0.45945945945945948</v>
      </c>
      <c r="M62" s="121"/>
      <c r="N62" s="49"/>
      <c r="P62" s="160" t="s">
        <v>339</v>
      </c>
      <c r="Q62" s="154">
        <f>COUNTIFS('1. All Data'!$AC$3:$AC$128,"Leisure, Culture &amp; Tourism",'1. All Data'!$R$3:$R$128,"Update not provided")</f>
        <v>17</v>
      </c>
      <c r="R62" s="158">
        <f>Q62/Q65</f>
        <v>0.45945945945945948</v>
      </c>
      <c r="S62" s="158">
        <f>R62</f>
        <v>0.45945945945945948</v>
      </c>
      <c r="T62" s="121"/>
      <c r="U62" s="49"/>
      <c r="W62" s="76" t="s">
        <v>339</v>
      </c>
      <c r="X62" s="72"/>
      <c r="Y62" s="77"/>
      <c r="Z62" s="77"/>
      <c r="AA62" s="46"/>
      <c r="AB62" s="49"/>
      <c r="AC62" s="33"/>
    </row>
    <row r="63" spans="2:29" ht="15.75" customHeight="1">
      <c r="B63" s="161" t="s">
        <v>347</v>
      </c>
      <c r="C63" s="154">
        <f>COUNTIFS('1. All Data'!$AC$3:$AC$128,"Leisure, Culture &amp; Tourism",'1. All Data'!$H$3:$H$128,"Deferred")</f>
        <v>0</v>
      </c>
      <c r="D63" s="159">
        <f>C63/C65</f>
        <v>0</v>
      </c>
      <c r="E63" s="159">
        <f>D63</f>
        <v>0</v>
      </c>
      <c r="F63" s="122"/>
      <c r="G63" s="47"/>
      <c r="I63" s="161" t="s">
        <v>347</v>
      </c>
      <c r="J63" s="154">
        <f>COUNTIFS('1. All Data'!$AC$3:$AC$128,"Leisure, Culture &amp; Tourism",'1. All Data'!$M$3:$M$128,"Deferred")</f>
        <v>0</v>
      </c>
      <c r="K63" s="159">
        <f>J63/J65</f>
        <v>0</v>
      </c>
      <c r="L63" s="159">
        <f>K63</f>
        <v>0</v>
      </c>
      <c r="M63" s="122"/>
      <c r="N63" s="47"/>
      <c r="P63" s="161" t="s">
        <v>347</v>
      </c>
      <c r="Q63" s="154">
        <f>COUNTIFS('1. All Data'!$AC$3:$AC$128,"Leisure, Culture &amp; Tourism",'1. All Data'!$R$3:$R$128,"Deferred")</f>
        <v>0</v>
      </c>
      <c r="R63" s="159">
        <f>Q63/Q65</f>
        <v>0</v>
      </c>
      <c r="S63" s="159">
        <f>R63</f>
        <v>0</v>
      </c>
      <c r="T63" s="122"/>
      <c r="U63" s="47"/>
      <c r="W63" s="78" t="s">
        <v>347</v>
      </c>
      <c r="X63" s="72"/>
      <c r="Y63" s="79"/>
      <c r="Z63" s="79"/>
      <c r="AA63" s="51"/>
      <c r="AB63" s="47"/>
      <c r="AC63" s="33"/>
    </row>
    <row r="64" spans="2:29" ht="15.75" customHeight="1">
      <c r="B64" s="161" t="s">
        <v>348</v>
      </c>
      <c r="C64" s="154">
        <f>COUNTIFS('1. All Data'!$AC$3:$AC$128,"Leisure, Culture &amp; Tourism",'1. All Data'!$H$3:$H$128,"Deleted")</f>
        <v>0</v>
      </c>
      <c r="D64" s="159">
        <f>C64/C65</f>
        <v>0</v>
      </c>
      <c r="E64" s="159">
        <f>D64</f>
        <v>0</v>
      </c>
      <c r="F64" s="122"/>
      <c r="G64" s="123" t="s">
        <v>400</v>
      </c>
      <c r="I64" s="161" t="s">
        <v>348</v>
      </c>
      <c r="J64" s="154">
        <f>COUNTIFS('1. All Data'!$AC$3:$AC$128,"Leisure, Culture &amp; Tourism",'1. All Data'!$M$3:$M$128,"Deleted")</f>
        <v>0</v>
      </c>
      <c r="K64" s="159">
        <f>J64/J65</f>
        <v>0</v>
      </c>
      <c r="L64" s="159">
        <f>K64</f>
        <v>0</v>
      </c>
      <c r="M64" s="122"/>
      <c r="N64" s="123" t="s">
        <v>400</v>
      </c>
      <c r="P64" s="161" t="s">
        <v>348</v>
      </c>
      <c r="Q64" s="154">
        <f>COUNTIFS('1. All Data'!$AC$3:$AC$128,"Leisure, Culture &amp; Tourism",'1. All Data'!$R$3:$R$128,"Deleted")</f>
        <v>0</v>
      </c>
      <c r="R64" s="159">
        <f>Q64/Q65</f>
        <v>0</v>
      </c>
      <c r="S64" s="159">
        <f>R64</f>
        <v>0</v>
      </c>
      <c r="T64" s="122"/>
      <c r="U64" s="123" t="s">
        <v>400</v>
      </c>
      <c r="W64" s="78" t="s">
        <v>348</v>
      </c>
      <c r="X64" s="72"/>
      <c r="Y64" s="79"/>
      <c r="Z64" s="79"/>
      <c r="AA64" s="51"/>
      <c r="AB64" s="53" t="s">
        <v>400</v>
      </c>
      <c r="AC64" s="33"/>
    </row>
    <row r="65" spans="2:29" ht="15.75" customHeight="1">
      <c r="B65" s="162" t="s">
        <v>401</v>
      </c>
      <c r="C65" s="163">
        <f>SUM(C51:C64)</f>
        <v>17</v>
      </c>
      <c r="D65" s="51"/>
      <c r="E65" s="51"/>
      <c r="F65" s="124"/>
      <c r="G65" s="47"/>
      <c r="I65" s="162" t="s">
        <v>401</v>
      </c>
      <c r="J65" s="163">
        <f>SUM(J51:J64)</f>
        <v>37</v>
      </c>
      <c r="K65" s="51"/>
      <c r="L65" s="51"/>
      <c r="M65" s="124"/>
      <c r="N65" s="47"/>
      <c r="P65" s="162" t="s">
        <v>401</v>
      </c>
      <c r="Q65" s="163">
        <f>SUM(Q51:Q64)</f>
        <v>37</v>
      </c>
      <c r="R65" s="51"/>
      <c r="S65" s="51"/>
      <c r="T65" s="124"/>
      <c r="U65" s="47"/>
      <c r="W65" s="80" t="s">
        <v>401</v>
      </c>
      <c r="X65" s="81"/>
      <c r="Y65" s="51"/>
      <c r="Z65" s="51"/>
      <c r="AA65" s="47"/>
      <c r="AB65" s="47"/>
      <c r="AC65" s="33"/>
    </row>
    <row r="66" spans="2:29" ht="15.75" customHeight="1">
      <c r="B66" s="162" t="s">
        <v>402</v>
      </c>
      <c r="C66" s="163">
        <f>C65-C64-C63-C62-C61</f>
        <v>12</v>
      </c>
      <c r="D66" s="47"/>
      <c r="E66" s="47"/>
      <c r="F66" s="124"/>
      <c r="G66" s="47"/>
      <c r="I66" s="162" t="s">
        <v>402</v>
      </c>
      <c r="J66" s="163">
        <f>J65-J64-J63-J62-J61</f>
        <v>20</v>
      </c>
      <c r="K66" s="47"/>
      <c r="L66" s="47"/>
      <c r="M66" s="124"/>
      <c r="N66" s="47"/>
      <c r="P66" s="162" t="s">
        <v>402</v>
      </c>
      <c r="Q66" s="163">
        <f>Q65-Q64-Q63-Q62-Q61</f>
        <v>20</v>
      </c>
      <c r="R66" s="47"/>
      <c r="S66" s="47"/>
      <c r="T66" s="124"/>
      <c r="U66" s="47"/>
      <c r="W66" s="80" t="s">
        <v>402</v>
      </c>
      <c r="X66" s="81"/>
      <c r="Y66" s="47"/>
      <c r="Z66" s="47"/>
      <c r="AA66" s="47"/>
      <c r="AB66" s="47"/>
      <c r="AC66" s="33"/>
    </row>
    <row r="67" spans="2:29" ht="15.75" customHeight="1">
      <c r="W67" s="54"/>
      <c r="AA67" s="48"/>
      <c r="AC67" s="33"/>
    </row>
    <row r="68" spans="2:29" ht="15.75" customHeight="1">
      <c r="W68" s="32"/>
      <c r="X68" s="175"/>
      <c r="Y68" s="32"/>
      <c r="Z68" s="32"/>
      <c r="AA68" s="32"/>
      <c r="AB68" s="52"/>
      <c r="AC68" s="33"/>
    </row>
    <row r="69" spans="2:29" ht="15.75" customHeight="1">
      <c r="W69" s="177"/>
      <c r="X69" s="178"/>
      <c r="Y69" s="47"/>
      <c r="Z69" s="47"/>
      <c r="AA69" s="47"/>
      <c r="AB69" s="51"/>
      <c r="AC69" s="33"/>
    </row>
    <row r="70" spans="2:29" s="33" customFormat="1" ht="15.75">
      <c r="B70" s="173" t="s">
        <v>433</v>
      </c>
      <c r="C70" s="165"/>
      <c r="D70" s="165"/>
      <c r="E70" s="165"/>
      <c r="F70" s="166"/>
      <c r="G70" s="165"/>
      <c r="I70" s="173" t="s">
        <v>433</v>
      </c>
      <c r="J70" s="165"/>
      <c r="K70" s="165"/>
      <c r="L70" s="165"/>
      <c r="M70" s="166"/>
      <c r="N70" s="165"/>
      <c r="P70" s="173" t="s">
        <v>433</v>
      </c>
      <c r="Q70" s="165"/>
      <c r="R70" s="165"/>
      <c r="S70" s="165"/>
      <c r="T70" s="166"/>
      <c r="U70" s="165"/>
      <c r="W70" s="164" t="s">
        <v>430</v>
      </c>
      <c r="X70" s="165"/>
      <c r="Y70" s="165"/>
      <c r="Z70" s="165"/>
      <c r="AA70" s="166"/>
      <c r="AB70" s="165"/>
    </row>
    <row r="71" spans="2:29" ht="41.25" customHeight="1">
      <c r="B71" s="167" t="s">
        <v>392</v>
      </c>
      <c r="C71" s="168" t="s">
        <v>393</v>
      </c>
      <c r="D71" s="168" t="s">
        <v>394</v>
      </c>
      <c r="E71" s="168" t="s">
        <v>395</v>
      </c>
      <c r="F71" s="167" t="s">
        <v>396</v>
      </c>
      <c r="G71" s="168" t="s">
        <v>397</v>
      </c>
      <c r="I71" s="167" t="s">
        <v>392</v>
      </c>
      <c r="J71" s="168" t="s">
        <v>393</v>
      </c>
      <c r="K71" s="168" t="s">
        <v>394</v>
      </c>
      <c r="L71" s="168" t="s">
        <v>395</v>
      </c>
      <c r="M71" s="167" t="s">
        <v>396</v>
      </c>
      <c r="N71" s="168" t="s">
        <v>397</v>
      </c>
      <c r="P71" s="167" t="s">
        <v>392</v>
      </c>
      <c r="Q71" s="168" t="s">
        <v>393</v>
      </c>
      <c r="R71" s="168" t="s">
        <v>394</v>
      </c>
      <c r="S71" s="168" t="s">
        <v>395</v>
      </c>
      <c r="T71" s="167" t="s">
        <v>396</v>
      </c>
      <c r="U71" s="168" t="s">
        <v>397</v>
      </c>
      <c r="W71" s="85" t="s">
        <v>392</v>
      </c>
      <c r="X71" s="85" t="s">
        <v>393</v>
      </c>
      <c r="Y71" s="85" t="s">
        <v>394</v>
      </c>
      <c r="Z71" s="85" t="s">
        <v>395</v>
      </c>
      <c r="AA71" s="85" t="s">
        <v>396</v>
      </c>
      <c r="AB71" s="85" t="s">
        <v>397</v>
      </c>
      <c r="AC71" s="33"/>
    </row>
    <row r="72" spans="2:29" ht="6.75" customHeight="1">
      <c r="B72" s="30"/>
      <c r="C72" s="31"/>
      <c r="D72" s="31"/>
      <c r="E72" s="31"/>
      <c r="F72" s="30"/>
      <c r="G72" s="31"/>
      <c r="I72" s="30"/>
      <c r="J72" s="31"/>
      <c r="K72" s="31"/>
      <c r="L72" s="31"/>
      <c r="M72" s="30"/>
      <c r="N72" s="31"/>
      <c r="P72" s="30"/>
      <c r="Q72" s="31"/>
      <c r="R72" s="31"/>
      <c r="S72" s="31"/>
      <c r="T72" s="30"/>
      <c r="U72" s="31"/>
      <c r="W72" s="30"/>
      <c r="X72" s="31"/>
      <c r="Y72" s="31"/>
      <c r="Z72" s="31"/>
      <c r="AA72" s="31"/>
      <c r="AB72" s="31"/>
      <c r="AC72" s="33"/>
    </row>
    <row r="73" spans="2:29" ht="27.75" customHeight="1">
      <c r="B73" s="153" t="s">
        <v>398</v>
      </c>
      <c r="C73" s="154">
        <f>COUNTIFS('1. All Data'!$AC$3:$AC$128,"Regeneration &amp; Planning Policy",'1. All Data'!$H$3:$H$128,"Fully Achieved")</f>
        <v>2</v>
      </c>
      <c r="D73" s="155">
        <f>C73/C87</f>
        <v>6.8965517241379309E-2</v>
      </c>
      <c r="E73" s="391">
        <f>D73+D74</f>
        <v>0.86206896551724144</v>
      </c>
      <c r="F73" s="156">
        <f>C73/C88</f>
        <v>7.6923076923076927E-2</v>
      </c>
      <c r="G73" s="399">
        <f>F73+F74</f>
        <v>0.96153846153846145</v>
      </c>
      <c r="I73" s="153" t="s">
        <v>398</v>
      </c>
      <c r="J73" s="154">
        <f>COUNTIFS('1. All Data'!$AC$3:$AC$128,"Regeneration &amp; Planning Policy",'1. All Data'!$M$3:$M$128,"Fully Achieved")</f>
        <v>0</v>
      </c>
      <c r="K73" s="155">
        <f>J73/J87</f>
        <v>0</v>
      </c>
      <c r="L73" s="391">
        <f>K73+K74</f>
        <v>0</v>
      </c>
      <c r="M73" s="156">
        <f>J73/J88</f>
        <v>0</v>
      </c>
      <c r="N73" s="399">
        <f>M73+M74</f>
        <v>0</v>
      </c>
      <c r="P73" s="153" t="s">
        <v>398</v>
      </c>
      <c r="Q73" s="154">
        <f>COUNTIFS('1. All Data'!$AC$3:$AC$128,"Regeneration &amp; Planning Policy",'1. All Data'!$R$3:$R$128,"Fully Achieved")</f>
        <v>0</v>
      </c>
      <c r="R73" s="155">
        <f>Q73/Q87</f>
        <v>0</v>
      </c>
      <c r="S73" s="391">
        <f>R73+R74</f>
        <v>0</v>
      </c>
      <c r="T73" s="156">
        <f>Q73/Q88</f>
        <v>0</v>
      </c>
      <c r="U73" s="399">
        <f>T73+T74</f>
        <v>0</v>
      </c>
      <c r="W73" s="71" t="s">
        <v>398</v>
      </c>
      <c r="X73" s="72"/>
      <c r="Y73" s="74"/>
      <c r="Z73" s="351"/>
      <c r="AA73" s="74"/>
      <c r="AB73" s="366">
        <f>AA73+AA74</f>
        <v>0</v>
      </c>
      <c r="AC73" s="33"/>
    </row>
    <row r="74" spans="2:29" ht="27.75" customHeight="1">
      <c r="B74" s="153" t="s">
        <v>349</v>
      </c>
      <c r="C74" s="154">
        <f>COUNTIFS('1. All Data'!$AC$3:$AC$128,"Regeneration &amp; Planning Policy",'1. All Data'!$H$3:$H$128,"On Track to be Achieved")</f>
        <v>23</v>
      </c>
      <c r="D74" s="155">
        <f>C74/C87</f>
        <v>0.7931034482758621</v>
      </c>
      <c r="E74" s="391"/>
      <c r="F74" s="156">
        <f>C74/C88</f>
        <v>0.88461538461538458</v>
      </c>
      <c r="G74" s="399"/>
      <c r="I74" s="153" t="s">
        <v>349</v>
      </c>
      <c r="J74" s="154">
        <f>COUNTIFS('1. All Data'!$AC$3:$AC$128,"Regeneration &amp; Planning Policy",'1. All Data'!$M$3:$M$128,"On Track to be Achieved")</f>
        <v>0</v>
      </c>
      <c r="K74" s="155">
        <f>J74/J87</f>
        <v>0</v>
      </c>
      <c r="L74" s="391"/>
      <c r="M74" s="156">
        <f>J74/J88</f>
        <v>0</v>
      </c>
      <c r="N74" s="399"/>
      <c r="P74" s="153" t="s">
        <v>349</v>
      </c>
      <c r="Q74" s="154">
        <f>COUNTIFS('1. All Data'!$AC$3:$AC$128,"Regeneration &amp; Planning Policy",'1. All Data'!$R$3:$R$128,"On Track to be Achieved")</f>
        <v>0</v>
      </c>
      <c r="R74" s="155">
        <f>Q74/Q87</f>
        <v>0</v>
      </c>
      <c r="S74" s="391"/>
      <c r="T74" s="156">
        <f>Q74/Q88</f>
        <v>0</v>
      </c>
      <c r="U74" s="399"/>
      <c r="W74" s="71" t="s">
        <v>349</v>
      </c>
      <c r="X74" s="72"/>
      <c r="Y74" s="74"/>
      <c r="Z74" s="351"/>
      <c r="AA74" s="74"/>
      <c r="AB74" s="366"/>
      <c r="AC74" s="33"/>
    </row>
    <row r="75" spans="2:29" ht="7.5" customHeight="1">
      <c r="B75" s="30"/>
      <c r="C75" s="44"/>
      <c r="D75" s="41"/>
      <c r="E75" s="41"/>
      <c r="F75" s="120"/>
      <c r="G75" s="42"/>
      <c r="I75" s="30"/>
      <c r="J75" s="44"/>
      <c r="K75" s="41"/>
      <c r="L75" s="41"/>
      <c r="M75" s="120"/>
      <c r="N75" s="42"/>
      <c r="P75" s="30"/>
      <c r="Q75" s="44"/>
      <c r="R75" s="41"/>
      <c r="S75" s="41"/>
      <c r="T75" s="120"/>
      <c r="U75" s="42"/>
      <c r="W75" s="34"/>
      <c r="X75" s="35"/>
      <c r="Y75" s="36"/>
      <c r="Z75" s="36"/>
      <c r="AA75" s="36"/>
      <c r="AB75" s="37"/>
      <c r="AC75" s="33"/>
    </row>
    <row r="76" spans="2:29" ht="21" customHeight="1">
      <c r="B76" s="385" t="s">
        <v>350</v>
      </c>
      <c r="C76" s="393">
        <f>COUNTIFS('1. All Data'!$AC$3:$AC$128,"Regeneration &amp; Planning Policy",'1. All Data'!$H$3:$H$128,"In Danger of Falling Behind Target")</f>
        <v>0</v>
      </c>
      <c r="D76" s="396">
        <f>C76/C87</f>
        <v>0</v>
      </c>
      <c r="E76" s="396">
        <f>D76</f>
        <v>0</v>
      </c>
      <c r="F76" s="379">
        <f>C76/C88</f>
        <v>0</v>
      </c>
      <c r="G76" s="382">
        <f>F76</f>
        <v>0</v>
      </c>
      <c r="I76" s="385" t="s">
        <v>350</v>
      </c>
      <c r="J76" s="388">
        <f>COUNTIFS('1. All Data'!$AC$3:$AC$128,"Regeneration &amp; Planning Policy",'1. All Data'!$M$3:$M$128,"In Danger of Falling Behind Target")</f>
        <v>0</v>
      </c>
      <c r="K76" s="396">
        <f>J76/J87</f>
        <v>0</v>
      </c>
      <c r="L76" s="396">
        <f>K76</f>
        <v>0</v>
      </c>
      <c r="M76" s="379">
        <f>J76/J88</f>
        <v>0</v>
      </c>
      <c r="N76" s="382">
        <f>M76</f>
        <v>0</v>
      </c>
      <c r="P76" s="385" t="s">
        <v>350</v>
      </c>
      <c r="Q76" s="388">
        <f>COUNTIFS('1. All Data'!$AC$3:$AC$128,"Regeneration &amp; Planning Policy",'1. All Data'!$R$3:$R$128,"In Danger of Falling Behind Target")</f>
        <v>0</v>
      </c>
      <c r="R76" s="396">
        <f>Q76/Q87</f>
        <v>0</v>
      </c>
      <c r="S76" s="396">
        <f>R76</f>
        <v>0</v>
      </c>
      <c r="T76" s="379">
        <f>Q76/Q88</f>
        <v>0</v>
      </c>
      <c r="U76" s="382">
        <f>T76</f>
        <v>0</v>
      </c>
      <c r="W76" s="92" t="s">
        <v>342</v>
      </c>
      <c r="X76" s="93"/>
      <c r="Y76" s="74"/>
      <c r="Z76" s="351"/>
      <c r="AA76" s="74"/>
      <c r="AB76" s="352">
        <f>AA76</f>
        <v>0</v>
      </c>
      <c r="AC76" s="33"/>
    </row>
    <row r="77" spans="2:29" ht="18.75" customHeight="1">
      <c r="B77" s="386"/>
      <c r="C77" s="394"/>
      <c r="D77" s="397"/>
      <c r="E77" s="397"/>
      <c r="F77" s="380"/>
      <c r="G77" s="383"/>
      <c r="I77" s="386"/>
      <c r="J77" s="389">
        <f>COUNTIFS('1. All Data'!$AC$3:$AC$128,"LEADER",'1. All Data'!$H$3:$H$128,"On Track to be Achieved")</f>
        <v>10</v>
      </c>
      <c r="K77" s="397"/>
      <c r="L77" s="397"/>
      <c r="M77" s="380"/>
      <c r="N77" s="383"/>
      <c r="P77" s="386"/>
      <c r="Q77" s="389">
        <f>COUNTIFS('1. All Data'!$AC$3:$AC$128,"LEADER",'1. All Data'!$H$3:$H$128,"On Track to be Achieved")</f>
        <v>10</v>
      </c>
      <c r="R77" s="397"/>
      <c r="S77" s="397"/>
      <c r="T77" s="380"/>
      <c r="U77" s="383"/>
      <c r="W77" s="92" t="s">
        <v>343</v>
      </c>
      <c r="X77" s="93"/>
      <c r="Y77" s="74"/>
      <c r="Z77" s="351"/>
      <c r="AA77" s="74"/>
      <c r="AB77" s="352"/>
      <c r="AC77" s="33"/>
    </row>
    <row r="78" spans="2:29" ht="20.25" customHeight="1">
      <c r="B78" s="387"/>
      <c r="C78" s="395"/>
      <c r="D78" s="398"/>
      <c r="E78" s="398"/>
      <c r="F78" s="381"/>
      <c r="G78" s="384"/>
      <c r="I78" s="387"/>
      <c r="J78" s="390">
        <f>COUNTIFS('1. All Data'!$AC$3:$AC$128,"LEADER",'1. All Data'!$H$3:$H$128,"On Track to be Achieved")</f>
        <v>10</v>
      </c>
      <c r="K78" s="398"/>
      <c r="L78" s="398"/>
      <c r="M78" s="381"/>
      <c r="N78" s="384"/>
      <c r="P78" s="387"/>
      <c r="Q78" s="390">
        <f>COUNTIFS('1. All Data'!$AC$3:$AC$128,"LEADER",'1. All Data'!$H$3:$H$128,"On Track to be Achieved")</f>
        <v>10</v>
      </c>
      <c r="R78" s="398"/>
      <c r="S78" s="398"/>
      <c r="T78" s="381"/>
      <c r="U78" s="384"/>
      <c r="W78" s="92" t="s">
        <v>346</v>
      </c>
      <c r="X78" s="93"/>
      <c r="Y78" s="74"/>
      <c r="Z78" s="351"/>
      <c r="AA78" s="74"/>
      <c r="AB78" s="352"/>
      <c r="AC78" s="33"/>
    </row>
    <row r="79" spans="2:29" ht="6" customHeight="1">
      <c r="B79" s="30"/>
      <c r="C79" s="31"/>
      <c r="D79" s="41"/>
      <c r="E79" s="41"/>
      <c r="F79" s="120"/>
      <c r="G79" s="42"/>
      <c r="I79" s="30"/>
      <c r="J79" s="31"/>
      <c r="K79" s="41"/>
      <c r="L79" s="41"/>
      <c r="M79" s="120"/>
      <c r="N79" s="42"/>
      <c r="P79" s="30"/>
      <c r="Q79" s="31"/>
      <c r="R79" s="41"/>
      <c r="S79" s="41"/>
      <c r="T79" s="120"/>
      <c r="U79" s="42"/>
      <c r="W79" s="30"/>
      <c r="X79" s="31"/>
      <c r="Y79" s="41"/>
      <c r="Z79" s="41"/>
      <c r="AA79" s="41"/>
      <c r="AB79" s="42"/>
      <c r="AC79" s="33"/>
    </row>
    <row r="80" spans="2:29" ht="30" customHeight="1">
      <c r="B80" s="157" t="s">
        <v>351</v>
      </c>
      <c r="C80" s="154">
        <f>COUNTIFS('1. All Data'!$AC$3:$AC$128,"Regeneration &amp; Planning Policy",'1. All Data'!$H$3:$H$128,"Completed Behind Schedule")</f>
        <v>0</v>
      </c>
      <c r="D80" s="155">
        <f>C80/C87</f>
        <v>0</v>
      </c>
      <c r="E80" s="391">
        <f>D80+D81</f>
        <v>3.4482758620689655E-2</v>
      </c>
      <c r="F80" s="156">
        <f>C80/C88</f>
        <v>0</v>
      </c>
      <c r="G80" s="392">
        <f>F80+F81</f>
        <v>3.8461538461538464E-2</v>
      </c>
      <c r="I80" s="157" t="s">
        <v>351</v>
      </c>
      <c r="J80" s="154">
        <f>COUNTIFS('1. All Data'!$AC$3:$AC$128,"Regeneration &amp; Planning Policy",'1. All Data'!$M$3:$M$128,"Completed Behind Schedule")</f>
        <v>0</v>
      </c>
      <c r="K80" s="155">
        <f>J80/J87</f>
        <v>0</v>
      </c>
      <c r="L80" s="391">
        <f>K80+K81</f>
        <v>0</v>
      </c>
      <c r="M80" s="156">
        <f>J80/J88</f>
        <v>0</v>
      </c>
      <c r="N80" s="392">
        <f>M80+M81</f>
        <v>0</v>
      </c>
      <c r="P80" s="157" t="s">
        <v>351</v>
      </c>
      <c r="Q80" s="154">
        <f>COUNTIFS('1. All Data'!$AC$3:$AC$128,"Regeneration &amp; Planning Policy",'1. All Data'!$R$3:$R$128,"Completed Behind Schedule")</f>
        <v>0</v>
      </c>
      <c r="R80" s="155">
        <f>Q80/Q87</f>
        <v>0</v>
      </c>
      <c r="S80" s="391">
        <f>R80+R81</f>
        <v>0</v>
      </c>
      <c r="T80" s="156">
        <f>Q80/Q88</f>
        <v>0</v>
      </c>
      <c r="U80" s="392">
        <f>T80+T81</f>
        <v>0</v>
      </c>
      <c r="W80" s="75" t="s">
        <v>345</v>
      </c>
      <c r="X80" s="94"/>
      <c r="Y80" s="74"/>
      <c r="Z80" s="351"/>
      <c r="AA80" s="74"/>
      <c r="AB80" s="353">
        <f>AA80+AA81</f>
        <v>0</v>
      </c>
      <c r="AC80" s="33"/>
    </row>
    <row r="81" spans="2:29" ht="30" customHeight="1">
      <c r="B81" s="157" t="s">
        <v>344</v>
      </c>
      <c r="C81" s="154">
        <f>COUNTIFS('1. All Data'!$AC$3:$AC$128,"Regeneration &amp; Planning Policy",'1. All Data'!$H$3:$H$128,"Off Target")</f>
        <v>1</v>
      </c>
      <c r="D81" s="155">
        <f>C81/C87</f>
        <v>3.4482758620689655E-2</v>
      </c>
      <c r="E81" s="391"/>
      <c r="F81" s="156">
        <f>C81/C88</f>
        <v>3.8461538461538464E-2</v>
      </c>
      <c r="G81" s="392"/>
      <c r="I81" s="157" t="s">
        <v>344</v>
      </c>
      <c r="J81" s="154">
        <f>COUNTIFS('1. All Data'!$AC$3:$AC$128,"Regeneration &amp; Planning Policy",'1. All Data'!$M$3:$M$128,"Off Target")</f>
        <v>0</v>
      </c>
      <c r="K81" s="155">
        <f>J81/J87</f>
        <v>0</v>
      </c>
      <c r="L81" s="391"/>
      <c r="M81" s="156">
        <f>J81/J88</f>
        <v>0</v>
      </c>
      <c r="N81" s="392"/>
      <c r="P81" s="157" t="s">
        <v>344</v>
      </c>
      <c r="Q81" s="154">
        <f>COUNTIFS('1. All Data'!$AC$3:$AC$128,"Regeneration &amp; Planning Policy",'1. All Data'!$R$3:$R$128,"Off Target")</f>
        <v>0</v>
      </c>
      <c r="R81" s="155">
        <f>Q81/Q87</f>
        <v>0</v>
      </c>
      <c r="S81" s="391"/>
      <c r="T81" s="156">
        <f>Q81/Q88</f>
        <v>0</v>
      </c>
      <c r="U81" s="392"/>
      <c r="W81" s="75" t="s">
        <v>344</v>
      </c>
      <c r="X81" s="94"/>
      <c r="Y81" s="74"/>
      <c r="Z81" s="351"/>
      <c r="AA81" s="74"/>
      <c r="AB81" s="353"/>
      <c r="AC81" s="33"/>
    </row>
    <row r="82" spans="2:29" ht="5.25" customHeight="1">
      <c r="B82" s="30"/>
      <c r="C82" s="44"/>
      <c r="D82" s="41"/>
      <c r="E82" s="41"/>
      <c r="F82" s="120"/>
      <c r="G82" s="45"/>
      <c r="I82" s="30"/>
      <c r="J82" s="44"/>
      <c r="K82" s="41"/>
      <c r="L82" s="41"/>
      <c r="M82" s="120"/>
      <c r="N82" s="45"/>
      <c r="P82" s="30"/>
      <c r="Q82" s="44"/>
      <c r="R82" s="41"/>
      <c r="S82" s="41"/>
      <c r="T82" s="120"/>
      <c r="U82" s="45"/>
      <c r="W82" s="30"/>
      <c r="X82" s="44"/>
      <c r="Y82" s="41"/>
      <c r="Z82" s="41"/>
      <c r="AA82" s="41"/>
      <c r="AB82" s="45"/>
      <c r="AC82" s="33"/>
    </row>
    <row r="83" spans="2:29" ht="15.75" customHeight="1">
      <c r="B83" s="160" t="s">
        <v>399</v>
      </c>
      <c r="C83" s="154">
        <f>COUNTIFS('1. All Data'!$AC$3:$AC$128,"Regeneration &amp; Planning Policy",'1. All Data'!$H$3:$H$128,"Not yet due")</f>
        <v>3</v>
      </c>
      <c r="D83" s="158">
        <f>C83/C87</f>
        <v>0.10344827586206896</v>
      </c>
      <c r="E83" s="158">
        <f>D83</f>
        <v>0.10344827586206896</v>
      </c>
      <c r="F83" s="121"/>
      <c r="G83" s="47"/>
      <c r="I83" s="160" t="s">
        <v>399</v>
      </c>
      <c r="J83" s="154">
        <f>COUNTIFS('1. All Data'!$AC$3:$AC$128,"Regeneration &amp; Planning Policy",'1. All Data'!$M$3:$M$128,"Not yet due")</f>
        <v>0</v>
      </c>
      <c r="K83" s="158">
        <f>J83/J87</f>
        <v>0</v>
      </c>
      <c r="L83" s="158">
        <f>K83</f>
        <v>0</v>
      </c>
      <c r="M83" s="121"/>
      <c r="N83" s="47"/>
      <c r="P83" s="160" t="s">
        <v>399</v>
      </c>
      <c r="Q83" s="154">
        <f>COUNTIFS('1. All Data'!$AC$3:$AC$128,"Regeneration &amp; Planning Policy",'1. All Data'!$R$3:$R$128,"Not yet due")</f>
        <v>0</v>
      </c>
      <c r="R83" s="158">
        <f>Q83/Q87</f>
        <v>0</v>
      </c>
      <c r="S83" s="158">
        <f>R83</f>
        <v>0</v>
      </c>
      <c r="T83" s="121"/>
      <c r="U83" s="47"/>
      <c r="W83" s="76" t="s">
        <v>399</v>
      </c>
      <c r="X83" s="72"/>
      <c r="Y83" s="77"/>
      <c r="Z83" s="77"/>
      <c r="AA83" s="46"/>
      <c r="AB83" s="47"/>
      <c r="AC83" s="33"/>
    </row>
    <row r="84" spans="2:29" ht="15.75" customHeight="1">
      <c r="B84" s="160" t="s">
        <v>339</v>
      </c>
      <c r="C84" s="154">
        <f>COUNTIFS('1. All Data'!$AC$3:$AC$128,"Regeneration &amp; Planning Policy",'1. All Data'!$H$3:$H$128,"Update not provided")</f>
        <v>0</v>
      </c>
      <c r="D84" s="158">
        <f>C84/C87</f>
        <v>0</v>
      </c>
      <c r="E84" s="158">
        <f>D84</f>
        <v>0</v>
      </c>
      <c r="F84" s="121"/>
      <c r="G84" s="49"/>
      <c r="I84" s="160" t="s">
        <v>339</v>
      </c>
      <c r="J84" s="154">
        <f>COUNTIFS('1. All Data'!$AC$3:$AC$128,"Regeneration &amp; Planning Policy",'1. All Data'!$M$3:$M$128,"Update not provided")</f>
        <v>29</v>
      </c>
      <c r="K84" s="158">
        <f>J84/J87</f>
        <v>0.59183673469387754</v>
      </c>
      <c r="L84" s="158">
        <f>K84</f>
        <v>0.59183673469387754</v>
      </c>
      <c r="M84" s="121"/>
      <c r="N84" s="49"/>
      <c r="P84" s="160" t="s">
        <v>339</v>
      </c>
      <c r="Q84" s="154">
        <f>COUNTIFS('1. All Data'!$AC$3:$AC$128,"Regeneration &amp; Planning Policy",'1. All Data'!$R$3:$R$128,"Update not provided")</f>
        <v>29</v>
      </c>
      <c r="R84" s="158">
        <f>Q84/Q87</f>
        <v>0.59183673469387754</v>
      </c>
      <c r="S84" s="158">
        <f>R84</f>
        <v>0.59183673469387754</v>
      </c>
      <c r="T84" s="121"/>
      <c r="U84" s="49"/>
      <c r="W84" s="76" t="s">
        <v>339</v>
      </c>
      <c r="X84" s="72"/>
      <c r="Y84" s="77"/>
      <c r="Z84" s="77"/>
      <c r="AA84" s="46"/>
      <c r="AB84" s="49"/>
      <c r="AC84" s="33"/>
    </row>
    <row r="85" spans="2:29" ht="15.75" customHeight="1">
      <c r="B85" s="161" t="s">
        <v>347</v>
      </c>
      <c r="C85" s="154">
        <f>COUNTIFS('1. All Data'!$AC$3:$AC$128,"Regeneration &amp; Planning Policy",'1. All Data'!$H$3:$H$128,"Deferred")</f>
        <v>0</v>
      </c>
      <c r="D85" s="159">
        <f>C85/C87</f>
        <v>0</v>
      </c>
      <c r="E85" s="159">
        <f>D85</f>
        <v>0</v>
      </c>
      <c r="F85" s="122"/>
      <c r="G85" s="47"/>
      <c r="I85" s="161" t="s">
        <v>347</v>
      </c>
      <c r="J85" s="154">
        <f>COUNTIFS('1. All Data'!$AC$3:$AC$128,"Regeneration &amp; Planning Policy",'1. All Data'!$M$3:$M$128,"Deferred")</f>
        <v>0</v>
      </c>
      <c r="K85" s="159">
        <f>J85/J87</f>
        <v>0</v>
      </c>
      <c r="L85" s="159">
        <f>K85</f>
        <v>0</v>
      </c>
      <c r="M85" s="122"/>
      <c r="N85" s="47"/>
      <c r="P85" s="161" t="s">
        <v>347</v>
      </c>
      <c r="Q85" s="154">
        <f>COUNTIFS('1. All Data'!$AC$3:$AC$128,"Regeneration &amp; Planning Policy",'1. All Data'!$R$3:$R$128,"Deferred")</f>
        <v>0</v>
      </c>
      <c r="R85" s="159">
        <f>Q85/Q87</f>
        <v>0</v>
      </c>
      <c r="S85" s="159">
        <f>R85</f>
        <v>0</v>
      </c>
      <c r="T85" s="122"/>
      <c r="U85" s="47"/>
      <c r="W85" s="78" t="s">
        <v>347</v>
      </c>
      <c r="X85" s="72"/>
      <c r="Y85" s="79"/>
      <c r="Z85" s="79"/>
      <c r="AA85" s="51"/>
      <c r="AB85" s="47"/>
      <c r="AC85" s="33"/>
    </row>
    <row r="86" spans="2:29" ht="15.75" customHeight="1">
      <c r="B86" s="161" t="s">
        <v>348</v>
      </c>
      <c r="C86" s="154">
        <f>COUNTIFS('1. All Data'!$AC$3:$AC$128,"Regeneration &amp; Planning Policy",'1. All Data'!$H$3:$H$128,"Deleted")</f>
        <v>0</v>
      </c>
      <c r="D86" s="159">
        <f>C86/C87</f>
        <v>0</v>
      </c>
      <c r="E86" s="159">
        <f>D86</f>
        <v>0</v>
      </c>
      <c r="F86" s="122"/>
      <c r="G86" s="123" t="s">
        <v>400</v>
      </c>
      <c r="I86" s="161" t="s">
        <v>348</v>
      </c>
      <c r="J86" s="154">
        <f>COUNTIFS('1. All Data'!$AC$3:$AC$128,"Regeneration &amp; Planning Policy",'1. All Data'!$M$3:$M$128,"Deleted")</f>
        <v>0</v>
      </c>
      <c r="K86" s="159">
        <f>J86/J87</f>
        <v>0</v>
      </c>
      <c r="L86" s="159">
        <f>K86</f>
        <v>0</v>
      </c>
      <c r="M86" s="122"/>
      <c r="N86" s="123" t="s">
        <v>400</v>
      </c>
      <c r="P86" s="161" t="s">
        <v>348</v>
      </c>
      <c r="Q86" s="154">
        <f>COUNTIFS('1. All Data'!$AC$3:$AC$128,"Regeneration &amp; Planning Policy",'1. All Data'!$R$3:$R$128,"Deleted")</f>
        <v>0</v>
      </c>
      <c r="R86" s="159">
        <f>Q86/Q87</f>
        <v>0</v>
      </c>
      <c r="S86" s="159">
        <f>R86</f>
        <v>0</v>
      </c>
      <c r="T86" s="122"/>
      <c r="U86" s="123" t="s">
        <v>400</v>
      </c>
      <c r="W86" s="78" t="s">
        <v>348</v>
      </c>
      <c r="X86" s="72"/>
      <c r="Y86" s="79"/>
      <c r="Z86" s="79"/>
      <c r="AA86" s="51"/>
      <c r="AB86" s="53" t="s">
        <v>400</v>
      </c>
      <c r="AC86" s="33"/>
    </row>
    <row r="87" spans="2:29" ht="15.75" customHeight="1">
      <c r="B87" s="162" t="s">
        <v>401</v>
      </c>
      <c r="C87" s="163">
        <f>SUM(C73:C86)</f>
        <v>29</v>
      </c>
      <c r="D87" s="51"/>
      <c r="E87" s="51"/>
      <c r="F87" s="124"/>
      <c r="G87" s="47"/>
      <c r="I87" s="162" t="s">
        <v>401</v>
      </c>
      <c r="J87" s="163">
        <f>SUM(J73:J86)</f>
        <v>49</v>
      </c>
      <c r="K87" s="51"/>
      <c r="L87" s="51"/>
      <c r="M87" s="124"/>
      <c r="N87" s="47"/>
      <c r="P87" s="162" t="s">
        <v>401</v>
      </c>
      <c r="Q87" s="163">
        <f>SUM(Q73:Q86)</f>
        <v>49</v>
      </c>
      <c r="R87" s="51"/>
      <c r="S87" s="51"/>
      <c r="T87" s="124"/>
      <c r="U87" s="47"/>
      <c r="W87" s="80" t="s">
        <v>401</v>
      </c>
      <c r="X87" s="81"/>
      <c r="Y87" s="51"/>
      <c r="Z87" s="51"/>
      <c r="AA87" s="47"/>
      <c r="AB87" s="47"/>
      <c r="AC87" s="33"/>
    </row>
    <row r="88" spans="2:29" ht="15.75" customHeight="1">
      <c r="B88" s="162" t="s">
        <v>402</v>
      </c>
      <c r="C88" s="163">
        <f>C87-C86-C85-C84-C83</f>
        <v>26</v>
      </c>
      <c r="D88" s="47"/>
      <c r="E88" s="47"/>
      <c r="F88" s="124"/>
      <c r="G88" s="47"/>
      <c r="I88" s="162" t="s">
        <v>402</v>
      </c>
      <c r="J88" s="163">
        <f>J87-J86-J85-J84-J83</f>
        <v>20</v>
      </c>
      <c r="K88" s="47"/>
      <c r="L88" s="47"/>
      <c r="M88" s="124"/>
      <c r="N88" s="47"/>
      <c r="P88" s="162" t="s">
        <v>402</v>
      </c>
      <c r="Q88" s="163">
        <f>Q87-Q86-Q85-Q84-Q83</f>
        <v>20</v>
      </c>
      <c r="R88" s="47"/>
      <c r="S88" s="47"/>
      <c r="T88" s="124"/>
      <c r="U88" s="47"/>
      <c r="W88" s="80" t="s">
        <v>402</v>
      </c>
      <c r="X88" s="81"/>
      <c r="Y88" s="47"/>
      <c r="Z88" s="47"/>
      <c r="AA88" s="47"/>
      <c r="AB88" s="47"/>
      <c r="AC88" s="33"/>
    </row>
    <row r="89" spans="2:29" ht="15.75" customHeight="1">
      <c r="W89" s="54"/>
      <c r="AA89" s="48"/>
      <c r="AC89" s="33"/>
    </row>
    <row r="90" spans="2:29" ht="15.75" customHeight="1">
      <c r="W90" s="32"/>
      <c r="X90" s="32"/>
      <c r="Y90" s="32"/>
      <c r="Z90" s="32"/>
      <c r="AA90" s="32"/>
      <c r="AB90" s="52"/>
      <c r="AC90" s="33"/>
    </row>
    <row r="91" spans="2:29" s="33" customFormat="1" ht="15.75" customHeight="1">
      <c r="B91" s="60"/>
      <c r="C91" s="32"/>
      <c r="D91" s="32"/>
      <c r="E91" s="32"/>
      <c r="F91" s="124"/>
      <c r="G91" s="32"/>
      <c r="I91" s="60"/>
      <c r="J91" s="32"/>
      <c r="K91" s="32"/>
      <c r="L91" s="32"/>
      <c r="M91" s="124"/>
      <c r="N91" s="32"/>
      <c r="P91" s="60"/>
      <c r="Q91" s="32"/>
      <c r="R91" s="32"/>
      <c r="S91" s="32"/>
      <c r="T91" s="124"/>
      <c r="U91" s="32"/>
      <c r="W91" s="32"/>
      <c r="X91" s="32"/>
      <c r="Y91" s="32"/>
      <c r="Z91" s="32"/>
      <c r="AA91" s="32"/>
      <c r="AB91" s="52"/>
    </row>
    <row r="92" spans="2:29" s="33" customFormat="1" ht="15.75">
      <c r="B92" s="173" t="s">
        <v>434</v>
      </c>
      <c r="C92" s="165"/>
      <c r="D92" s="165"/>
      <c r="E92" s="165"/>
      <c r="F92" s="166"/>
      <c r="G92" s="165"/>
      <c r="I92" s="173" t="s">
        <v>434</v>
      </c>
      <c r="J92" s="165"/>
      <c r="K92" s="165"/>
      <c r="L92" s="165"/>
      <c r="M92" s="166"/>
      <c r="N92" s="165"/>
      <c r="P92" s="173" t="s">
        <v>434</v>
      </c>
      <c r="Q92" s="165"/>
      <c r="R92" s="165"/>
      <c r="S92" s="165"/>
      <c r="T92" s="166"/>
      <c r="U92" s="165"/>
      <c r="W92" s="164" t="s">
        <v>430</v>
      </c>
      <c r="X92" s="165"/>
      <c r="Y92" s="165"/>
      <c r="Z92" s="165"/>
      <c r="AA92" s="166"/>
      <c r="AB92" s="165"/>
    </row>
    <row r="93" spans="2:29" ht="36" customHeight="1">
      <c r="B93" s="167" t="s">
        <v>392</v>
      </c>
      <c r="C93" s="168" t="s">
        <v>393</v>
      </c>
      <c r="D93" s="168" t="s">
        <v>394</v>
      </c>
      <c r="E93" s="168" t="s">
        <v>395</v>
      </c>
      <c r="F93" s="167" t="s">
        <v>396</v>
      </c>
      <c r="G93" s="168" t="s">
        <v>397</v>
      </c>
      <c r="I93" s="167" t="s">
        <v>392</v>
      </c>
      <c r="J93" s="168" t="s">
        <v>393</v>
      </c>
      <c r="K93" s="168" t="s">
        <v>394</v>
      </c>
      <c r="L93" s="168" t="s">
        <v>395</v>
      </c>
      <c r="M93" s="167" t="s">
        <v>396</v>
      </c>
      <c r="N93" s="168" t="s">
        <v>397</v>
      </c>
      <c r="P93" s="167" t="s">
        <v>392</v>
      </c>
      <c r="Q93" s="168" t="s">
        <v>393</v>
      </c>
      <c r="R93" s="168" t="s">
        <v>394</v>
      </c>
      <c r="S93" s="168" t="s">
        <v>395</v>
      </c>
      <c r="T93" s="167" t="s">
        <v>396</v>
      </c>
      <c r="U93" s="168" t="s">
        <v>397</v>
      </c>
      <c r="W93" s="85" t="s">
        <v>392</v>
      </c>
      <c r="X93" s="85" t="s">
        <v>393</v>
      </c>
      <c r="Y93" s="85" t="s">
        <v>394</v>
      </c>
      <c r="Z93" s="85" t="s">
        <v>395</v>
      </c>
      <c r="AA93" s="85" t="s">
        <v>396</v>
      </c>
      <c r="AB93" s="85" t="s">
        <v>397</v>
      </c>
      <c r="AC93" s="33"/>
    </row>
    <row r="94" spans="2:29" s="33" customFormat="1" ht="7.5" customHeight="1">
      <c r="B94" s="30"/>
      <c r="C94" s="31"/>
      <c r="D94" s="31"/>
      <c r="E94" s="31"/>
      <c r="F94" s="30"/>
      <c r="G94" s="31"/>
      <c r="I94" s="30"/>
      <c r="J94" s="31"/>
      <c r="K94" s="31"/>
      <c r="L94" s="31"/>
      <c r="M94" s="30"/>
      <c r="N94" s="31"/>
      <c r="P94" s="30"/>
      <c r="Q94" s="31"/>
      <c r="R94" s="31"/>
      <c r="S94" s="31"/>
      <c r="T94" s="30"/>
      <c r="U94" s="31"/>
      <c r="W94" s="30"/>
      <c r="X94" s="31"/>
      <c r="Y94" s="31"/>
      <c r="Z94" s="31"/>
      <c r="AA94" s="31"/>
      <c r="AB94" s="31"/>
    </row>
    <row r="95" spans="2:29" ht="18.75" customHeight="1">
      <c r="B95" s="153" t="s">
        <v>398</v>
      </c>
      <c r="C95" s="154">
        <f>COUNTIFS('1. All Data'!$AC$3:$AC$128,"Regulatory &amp; Community Support",'1. All Data'!$H$3:$H$128,"Fully Achieved")</f>
        <v>1</v>
      </c>
      <c r="D95" s="155">
        <f>C95/C109</f>
        <v>7.6923076923076927E-2</v>
      </c>
      <c r="E95" s="391">
        <f>D95+D96</f>
        <v>0.92307692307692313</v>
      </c>
      <c r="F95" s="156">
        <f>C95/C110</f>
        <v>8.3333333333333329E-2</v>
      </c>
      <c r="G95" s="399">
        <f>F95+F96</f>
        <v>1</v>
      </c>
      <c r="I95" s="153" t="s">
        <v>398</v>
      </c>
      <c r="J95" s="154">
        <f>COUNTIFS('1. All Data'!$AC$3:$AC$128,"Regulatory &amp; Community Support",'1. All Data'!$M$3:$M$128,"Fully Achieved")</f>
        <v>0</v>
      </c>
      <c r="K95" s="155">
        <f>J95/J109</f>
        <v>0</v>
      </c>
      <c r="L95" s="391">
        <f>K95+K96</f>
        <v>0</v>
      </c>
      <c r="M95" s="156">
        <f>J95/J110</f>
        <v>0</v>
      </c>
      <c r="N95" s="399">
        <f>M95+M96</f>
        <v>0</v>
      </c>
      <c r="P95" s="153" t="s">
        <v>398</v>
      </c>
      <c r="Q95" s="154">
        <f>COUNTIFS('1. All Data'!$AC$3:$AC$128,"Regulatory &amp; Community Support",'1. All Data'!$R$3:$R$128,"Fully Achieved")</f>
        <v>0</v>
      </c>
      <c r="R95" s="155">
        <f>Q95/Q109</f>
        <v>0</v>
      </c>
      <c r="S95" s="391">
        <f>R95+R96</f>
        <v>0</v>
      </c>
      <c r="T95" s="156">
        <f>Q95/Q110</f>
        <v>0</v>
      </c>
      <c r="U95" s="399">
        <f>T95+T96</f>
        <v>0</v>
      </c>
      <c r="W95" s="71" t="s">
        <v>398</v>
      </c>
      <c r="X95" s="72"/>
      <c r="Y95" s="74"/>
      <c r="Z95" s="351"/>
      <c r="AA95" s="74"/>
      <c r="AB95" s="366">
        <f>AA95+AA96</f>
        <v>0</v>
      </c>
      <c r="AC95" s="33"/>
    </row>
    <row r="96" spans="2:29" ht="18.75" customHeight="1">
      <c r="B96" s="153" t="s">
        <v>349</v>
      </c>
      <c r="C96" s="154">
        <f>COUNTIFS('1. All Data'!$AC$3:$AC$128,"Regulatory &amp; Community Support",'1. All Data'!$H$3:$H$128,"On Track to be Achieved")</f>
        <v>11</v>
      </c>
      <c r="D96" s="155">
        <f>C96/C109</f>
        <v>0.84615384615384615</v>
      </c>
      <c r="E96" s="391"/>
      <c r="F96" s="156">
        <f>C96/C110</f>
        <v>0.91666666666666663</v>
      </c>
      <c r="G96" s="399"/>
      <c r="I96" s="153" t="s">
        <v>349</v>
      </c>
      <c r="J96" s="154">
        <f>COUNTIFS('1. All Data'!$AC$3:$AC$128,"Regulatory &amp; Community Support",'1. All Data'!$M$3:$M$128,"On Track to be Achieved")</f>
        <v>0</v>
      </c>
      <c r="K96" s="155">
        <f>J96/J109</f>
        <v>0</v>
      </c>
      <c r="L96" s="391"/>
      <c r="M96" s="156">
        <f>J96/J110</f>
        <v>0</v>
      </c>
      <c r="N96" s="399"/>
      <c r="P96" s="153" t="s">
        <v>349</v>
      </c>
      <c r="Q96" s="154">
        <f>COUNTIFS('1. All Data'!$AC$3:$AC$128,"Regulatory &amp; Community Support",'1. All Data'!$R$3:$R$128,"On Track to be Achieved")</f>
        <v>0</v>
      </c>
      <c r="R96" s="155">
        <f>Q96/Q109</f>
        <v>0</v>
      </c>
      <c r="S96" s="391"/>
      <c r="T96" s="156">
        <f>Q96/Q110</f>
        <v>0</v>
      </c>
      <c r="U96" s="399"/>
      <c r="W96" s="71" t="s">
        <v>349</v>
      </c>
      <c r="X96" s="72"/>
      <c r="Y96" s="74"/>
      <c r="Z96" s="351"/>
      <c r="AA96" s="74"/>
      <c r="AB96" s="366"/>
      <c r="AC96" s="33"/>
    </row>
    <row r="97" spans="2:29" s="33" customFormat="1" ht="6.75" customHeight="1">
      <c r="B97" s="30"/>
      <c r="C97" s="44"/>
      <c r="D97" s="41"/>
      <c r="E97" s="41"/>
      <c r="F97" s="120"/>
      <c r="G97" s="42"/>
      <c r="I97" s="30"/>
      <c r="J97" s="44"/>
      <c r="K97" s="41"/>
      <c r="L97" s="41"/>
      <c r="M97" s="120"/>
      <c r="N97" s="42"/>
      <c r="P97" s="30"/>
      <c r="Q97" s="44"/>
      <c r="R97" s="41"/>
      <c r="S97" s="41"/>
      <c r="T97" s="120"/>
      <c r="U97" s="42"/>
      <c r="W97" s="34"/>
      <c r="X97" s="35"/>
      <c r="Y97" s="36"/>
      <c r="Z97" s="36"/>
      <c r="AA97" s="36"/>
      <c r="AB97" s="37"/>
    </row>
    <row r="98" spans="2:29" ht="16.5" customHeight="1">
      <c r="B98" s="385" t="s">
        <v>350</v>
      </c>
      <c r="C98" s="393">
        <f>COUNTIFS('1. All Data'!$AC$3:$AC$128,"Regulatory &amp; Community Support",'1. All Data'!$H$3:$H$128,"In Danger of Falling Behind Target")</f>
        <v>0</v>
      </c>
      <c r="D98" s="396">
        <f>C98/C109</f>
        <v>0</v>
      </c>
      <c r="E98" s="396">
        <f>D98</f>
        <v>0</v>
      </c>
      <c r="F98" s="379">
        <f>C98/C110</f>
        <v>0</v>
      </c>
      <c r="G98" s="382">
        <f>F98</f>
        <v>0</v>
      </c>
      <c r="I98" s="385" t="s">
        <v>350</v>
      </c>
      <c r="J98" s="388">
        <f>COUNTIFS('1. All Data'!$AC$3:$AC$128,"Regulatory &amp; Community Support",'1. All Data'!$M$3:$M$128,"In Danger of Falling Behind Target")</f>
        <v>0</v>
      </c>
      <c r="K98" s="396">
        <f>J98/J109</f>
        <v>0</v>
      </c>
      <c r="L98" s="396">
        <f>K98</f>
        <v>0</v>
      </c>
      <c r="M98" s="379">
        <f>J98/J110</f>
        <v>0</v>
      </c>
      <c r="N98" s="382">
        <f>M98</f>
        <v>0</v>
      </c>
      <c r="P98" s="385" t="s">
        <v>350</v>
      </c>
      <c r="Q98" s="388">
        <f>COUNTIFS('1. All Data'!$AC$3:$AC$128,"Regulatory &amp; Community Support",'1. All Data'!$R$3:$R$128,"In Danger of Falling Behind Target")</f>
        <v>0</v>
      </c>
      <c r="R98" s="396">
        <f>Q98/Q109</f>
        <v>0</v>
      </c>
      <c r="S98" s="396">
        <f>R98</f>
        <v>0</v>
      </c>
      <c r="T98" s="379">
        <f>Q98/Q110</f>
        <v>0</v>
      </c>
      <c r="U98" s="382">
        <f>T98</f>
        <v>0</v>
      </c>
      <c r="W98" s="92" t="s">
        <v>342</v>
      </c>
      <c r="X98" s="93"/>
      <c r="Y98" s="74"/>
      <c r="Z98" s="351"/>
      <c r="AA98" s="74"/>
      <c r="AB98" s="352">
        <f>AA98</f>
        <v>0</v>
      </c>
      <c r="AC98" s="33"/>
    </row>
    <row r="99" spans="2:29" ht="16.5" customHeight="1">
      <c r="B99" s="386"/>
      <c r="C99" s="394"/>
      <c r="D99" s="397"/>
      <c r="E99" s="397"/>
      <c r="F99" s="380"/>
      <c r="G99" s="383"/>
      <c r="I99" s="386"/>
      <c r="J99" s="389">
        <f>COUNTIFS('1. All Data'!$AC$3:$AC$128,"LEADER",'1. All Data'!$H$3:$H$128,"On Track to be Achieved")</f>
        <v>10</v>
      </c>
      <c r="K99" s="397"/>
      <c r="L99" s="397"/>
      <c r="M99" s="380"/>
      <c r="N99" s="383"/>
      <c r="P99" s="386"/>
      <c r="Q99" s="389">
        <f>COUNTIFS('1. All Data'!$AC$3:$AC$128,"LEADER",'1. All Data'!$H$3:$H$128,"On Track to be Achieved")</f>
        <v>10</v>
      </c>
      <c r="R99" s="397"/>
      <c r="S99" s="397"/>
      <c r="T99" s="380"/>
      <c r="U99" s="383"/>
      <c r="W99" s="92" t="s">
        <v>343</v>
      </c>
      <c r="X99" s="93"/>
      <c r="Y99" s="74"/>
      <c r="Z99" s="351"/>
      <c r="AA99" s="74"/>
      <c r="AB99" s="352"/>
      <c r="AC99" s="33"/>
    </row>
    <row r="100" spans="2:29" ht="16.5" customHeight="1">
      <c r="B100" s="387"/>
      <c r="C100" s="395"/>
      <c r="D100" s="398"/>
      <c r="E100" s="398"/>
      <c r="F100" s="381"/>
      <c r="G100" s="384"/>
      <c r="I100" s="387"/>
      <c r="J100" s="390">
        <f>COUNTIFS('1. All Data'!$AC$3:$AC$128,"LEADER",'1. All Data'!$H$3:$H$128,"On Track to be Achieved")</f>
        <v>10</v>
      </c>
      <c r="K100" s="398"/>
      <c r="L100" s="398"/>
      <c r="M100" s="381"/>
      <c r="N100" s="384"/>
      <c r="P100" s="387"/>
      <c r="Q100" s="390">
        <f>COUNTIFS('1. All Data'!$AC$3:$AC$128,"LEADER",'1. All Data'!$H$3:$H$128,"On Track to be Achieved")</f>
        <v>10</v>
      </c>
      <c r="R100" s="398"/>
      <c r="S100" s="398"/>
      <c r="T100" s="381"/>
      <c r="U100" s="384"/>
      <c r="W100" s="92" t="s">
        <v>346</v>
      </c>
      <c r="X100" s="93"/>
      <c r="Y100" s="74"/>
      <c r="Z100" s="351"/>
      <c r="AA100" s="74"/>
      <c r="AB100" s="352"/>
      <c r="AC100" s="33"/>
    </row>
    <row r="101" spans="2:29" s="33" customFormat="1" ht="6" customHeight="1">
      <c r="B101" s="30"/>
      <c r="C101" s="31"/>
      <c r="D101" s="41"/>
      <c r="E101" s="41"/>
      <c r="F101" s="120"/>
      <c r="G101" s="42"/>
      <c r="I101" s="30"/>
      <c r="J101" s="31"/>
      <c r="K101" s="41"/>
      <c r="L101" s="41"/>
      <c r="M101" s="120"/>
      <c r="N101" s="42"/>
      <c r="P101" s="30"/>
      <c r="Q101" s="31"/>
      <c r="R101" s="41"/>
      <c r="S101" s="41"/>
      <c r="T101" s="120"/>
      <c r="U101" s="42"/>
      <c r="W101" s="30"/>
      <c r="X101" s="31"/>
      <c r="Y101" s="41"/>
      <c r="Z101" s="41"/>
      <c r="AA101" s="41"/>
      <c r="AB101" s="42"/>
    </row>
    <row r="102" spans="2:29" ht="22.5" customHeight="1">
      <c r="B102" s="157" t="s">
        <v>351</v>
      </c>
      <c r="C102" s="154">
        <f>COUNTIFS('1. All Data'!$AC$3:$AC$128,"Regulatory &amp; Community Support",'1. All Data'!$H$3:$H$128,"Completed Behind Schedule")</f>
        <v>0</v>
      </c>
      <c r="D102" s="155">
        <f>C102/C109</f>
        <v>0</v>
      </c>
      <c r="E102" s="391">
        <f>D102+D103</f>
        <v>0</v>
      </c>
      <c r="F102" s="156">
        <f>C102/C110</f>
        <v>0</v>
      </c>
      <c r="G102" s="392">
        <f>F102+F103</f>
        <v>0</v>
      </c>
      <c r="I102" s="157" t="s">
        <v>351</v>
      </c>
      <c r="J102" s="154">
        <f>COUNTIFS('1. All Data'!$AC$3:$AC$128,"Regulatory &amp; Community Support",'1. All Data'!$M$3:$M$128,"Completed Behind Schedule")</f>
        <v>0</v>
      </c>
      <c r="K102" s="155">
        <f>J102/J109</f>
        <v>0</v>
      </c>
      <c r="L102" s="391">
        <f>K102+K103</f>
        <v>0</v>
      </c>
      <c r="M102" s="156">
        <f>J102/J110</f>
        <v>0</v>
      </c>
      <c r="N102" s="392">
        <f>M102+M103</f>
        <v>0</v>
      </c>
      <c r="P102" s="157" t="s">
        <v>351</v>
      </c>
      <c r="Q102" s="154">
        <f>COUNTIFS('1. All Data'!$AC$3:$AC$128,"Regulatory &amp; Community Support",'1. All Data'!$R$3:$R$128,"Completed Behind Schedule")</f>
        <v>0</v>
      </c>
      <c r="R102" s="155">
        <f>Q102/Q109</f>
        <v>0</v>
      </c>
      <c r="S102" s="391">
        <f>R102+R103</f>
        <v>0</v>
      </c>
      <c r="T102" s="156">
        <f>Q102/Q110</f>
        <v>0</v>
      </c>
      <c r="U102" s="392">
        <f>T102+T103</f>
        <v>0</v>
      </c>
      <c r="W102" s="75" t="s">
        <v>345</v>
      </c>
      <c r="X102" s="94"/>
      <c r="Y102" s="74"/>
      <c r="Z102" s="351"/>
      <c r="AA102" s="74"/>
      <c r="AB102" s="353">
        <f>AA102+AA103</f>
        <v>0</v>
      </c>
      <c r="AC102" s="33"/>
    </row>
    <row r="103" spans="2:29" ht="22.5" customHeight="1">
      <c r="B103" s="157" t="s">
        <v>344</v>
      </c>
      <c r="C103" s="154">
        <f>COUNTIFS('1. All Data'!$AC$3:$AC$128,"Regulatory &amp; Community Support",'1. All Data'!$H$3:$H$128,"Off Target")</f>
        <v>0</v>
      </c>
      <c r="D103" s="155">
        <f>C103/C109</f>
        <v>0</v>
      </c>
      <c r="E103" s="391"/>
      <c r="F103" s="156">
        <f>C103/C110</f>
        <v>0</v>
      </c>
      <c r="G103" s="392"/>
      <c r="I103" s="157" t="s">
        <v>344</v>
      </c>
      <c r="J103" s="154">
        <f>COUNTIFS('1. All Data'!$AC$3:$AC$128,"Regulatory &amp; Community Support",'1. All Data'!$M$3:$M$128,"Off Target")</f>
        <v>0</v>
      </c>
      <c r="K103" s="155">
        <f>J103/J109</f>
        <v>0</v>
      </c>
      <c r="L103" s="391"/>
      <c r="M103" s="156">
        <f>J103/J110</f>
        <v>0</v>
      </c>
      <c r="N103" s="392"/>
      <c r="P103" s="157" t="s">
        <v>344</v>
      </c>
      <c r="Q103" s="154">
        <f>COUNTIFS('1. All Data'!$AC$3:$AC$128,"Regulatory &amp; Community Support",'1. All Data'!$R$3:$R$128,"Off Target")</f>
        <v>0</v>
      </c>
      <c r="R103" s="155">
        <f>Q103/Q109</f>
        <v>0</v>
      </c>
      <c r="S103" s="391"/>
      <c r="T103" s="156">
        <f>Q103/Q110</f>
        <v>0</v>
      </c>
      <c r="U103" s="392"/>
      <c r="W103" s="75" t="s">
        <v>344</v>
      </c>
      <c r="X103" s="94"/>
      <c r="Y103" s="74"/>
      <c r="Z103" s="351"/>
      <c r="AA103" s="74"/>
      <c r="AB103" s="353"/>
      <c r="AC103" s="33"/>
    </row>
    <row r="104" spans="2:29" s="33" customFormat="1" ht="6.75" customHeight="1">
      <c r="B104" s="30"/>
      <c r="C104" s="44"/>
      <c r="D104" s="41"/>
      <c r="E104" s="41"/>
      <c r="F104" s="120"/>
      <c r="G104" s="45"/>
      <c r="I104" s="30"/>
      <c r="J104" s="44"/>
      <c r="K104" s="41"/>
      <c r="L104" s="41"/>
      <c r="M104" s="120"/>
      <c r="N104" s="45"/>
      <c r="P104" s="30"/>
      <c r="Q104" s="44"/>
      <c r="R104" s="41"/>
      <c r="S104" s="41"/>
      <c r="T104" s="120"/>
      <c r="U104" s="45"/>
      <c r="W104" s="30"/>
      <c r="X104" s="44"/>
      <c r="Y104" s="41"/>
      <c r="Z104" s="41"/>
      <c r="AA104" s="41"/>
      <c r="AB104" s="45"/>
    </row>
    <row r="105" spans="2:29" ht="15.75" customHeight="1">
      <c r="B105" s="160" t="s">
        <v>399</v>
      </c>
      <c r="C105" s="154">
        <f>COUNTIFS('1. All Data'!$AC$3:$AC$128,"Regulatory &amp; Community Support",'1. All Data'!$H$3:$H$128,"Not yet due")</f>
        <v>1</v>
      </c>
      <c r="D105" s="158">
        <f>C105/C109</f>
        <v>7.6923076923076927E-2</v>
      </c>
      <c r="E105" s="158">
        <f>D105</f>
        <v>7.6923076923076927E-2</v>
      </c>
      <c r="F105" s="121"/>
      <c r="G105" s="47"/>
      <c r="I105" s="160" t="s">
        <v>399</v>
      </c>
      <c r="J105" s="154">
        <f>COUNTIFS('1. All Data'!$AC$3:$AC$128,"Regulatory &amp; Community Support",'1. All Data'!$M$3:$M$128,"Not yet due")</f>
        <v>0</v>
      </c>
      <c r="K105" s="158">
        <f>J105/J109</f>
        <v>0</v>
      </c>
      <c r="L105" s="158">
        <f>K105</f>
        <v>0</v>
      </c>
      <c r="M105" s="121"/>
      <c r="N105" s="47"/>
      <c r="P105" s="160" t="s">
        <v>399</v>
      </c>
      <c r="Q105" s="154">
        <f>COUNTIFS('1. All Data'!$AC$3:$AC$128,"Regulatory &amp; Community Support",'1. All Data'!$R$3:$R$128,"Not yet due")</f>
        <v>0</v>
      </c>
      <c r="R105" s="158">
        <f>Q105/Q109</f>
        <v>0</v>
      </c>
      <c r="S105" s="158">
        <f>R105</f>
        <v>0</v>
      </c>
      <c r="T105" s="121"/>
      <c r="U105" s="47"/>
      <c r="W105" s="76" t="s">
        <v>399</v>
      </c>
      <c r="X105" s="72"/>
      <c r="Y105" s="77"/>
      <c r="Z105" s="77"/>
      <c r="AA105" s="46"/>
      <c r="AB105" s="47"/>
      <c r="AC105" s="33"/>
    </row>
    <row r="106" spans="2:29" ht="15.75" customHeight="1">
      <c r="B106" s="160" t="s">
        <v>339</v>
      </c>
      <c r="C106" s="154">
        <f>COUNTIFS('1. All Data'!$AC$3:$AC$128,"Regulatory &amp; Community Support",'1. All Data'!$H$3:$H$128,"Update not provided")</f>
        <v>0</v>
      </c>
      <c r="D106" s="158">
        <f>C106/C109</f>
        <v>0</v>
      </c>
      <c r="E106" s="158">
        <f>D106</f>
        <v>0</v>
      </c>
      <c r="F106" s="121"/>
      <c r="G106" s="49"/>
      <c r="I106" s="160" t="s">
        <v>339</v>
      </c>
      <c r="J106" s="154">
        <f>COUNTIFS('1. All Data'!$AC$3:$AC$128,"Regulatory &amp; Community Support",'1. All Data'!$M$3:$M$128,"Update not provided")</f>
        <v>13</v>
      </c>
      <c r="K106" s="158">
        <f>J106/J109</f>
        <v>0.39393939393939392</v>
      </c>
      <c r="L106" s="158">
        <f>K106</f>
        <v>0.39393939393939392</v>
      </c>
      <c r="M106" s="121"/>
      <c r="N106" s="49"/>
      <c r="P106" s="160" t="s">
        <v>339</v>
      </c>
      <c r="Q106" s="154">
        <f>COUNTIFS('1. All Data'!$AC$3:$AC$128,"Regulatory &amp; Community Support",'1. All Data'!$R$3:$R$128,"Update not provided")</f>
        <v>13</v>
      </c>
      <c r="R106" s="158">
        <f>Q106/Q109</f>
        <v>0.39393939393939392</v>
      </c>
      <c r="S106" s="158">
        <f>R106</f>
        <v>0.39393939393939392</v>
      </c>
      <c r="T106" s="121"/>
      <c r="U106" s="49"/>
      <c r="W106" s="76" t="s">
        <v>339</v>
      </c>
      <c r="X106" s="72"/>
      <c r="Y106" s="77"/>
      <c r="Z106" s="77"/>
      <c r="AA106" s="46"/>
      <c r="AB106" s="49"/>
      <c r="AC106" s="33"/>
    </row>
    <row r="107" spans="2:29" ht="15.75" customHeight="1">
      <c r="B107" s="161" t="s">
        <v>347</v>
      </c>
      <c r="C107" s="154">
        <f>COUNTIFS('1. All Data'!$AC$3:$AC$128,"Regulatory &amp; Community Support",'1. All Data'!$H$3:$H$128,"Deferred")</f>
        <v>0</v>
      </c>
      <c r="D107" s="159">
        <f>C107/C109</f>
        <v>0</v>
      </c>
      <c r="E107" s="159">
        <f>D107</f>
        <v>0</v>
      </c>
      <c r="F107" s="122"/>
      <c r="G107" s="47"/>
      <c r="I107" s="161" t="s">
        <v>347</v>
      </c>
      <c r="J107" s="154">
        <f>COUNTIFS('1. All Data'!$AC$3:$AC$128,"Regulatory &amp; Community Support",'1. All Data'!$M$3:$M$128,"Deferred")</f>
        <v>0</v>
      </c>
      <c r="K107" s="159">
        <f>J107/J109</f>
        <v>0</v>
      </c>
      <c r="L107" s="159">
        <f>K107</f>
        <v>0</v>
      </c>
      <c r="M107" s="122"/>
      <c r="N107" s="47"/>
      <c r="P107" s="161" t="s">
        <v>347</v>
      </c>
      <c r="Q107" s="154">
        <f>COUNTIFS('1. All Data'!$AC$3:$AC$128,"Regulatory &amp; Community Support",'1. All Data'!$R$3:$R$128,"Deferred")</f>
        <v>0</v>
      </c>
      <c r="R107" s="159">
        <f>Q107/Q109</f>
        <v>0</v>
      </c>
      <c r="S107" s="159">
        <f>R107</f>
        <v>0</v>
      </c>
      <c r="T107" s="122"/>
      <c r="U107" s="47"/>
      <c r="W107" s="78" t="s">
        <v>347</v>
      </c>
      <c r="X107" s="72"/>
      <c r="Y107" s="79"/>
      <c r="Z107" s="79"/>
      <c r="AA107" s="51"/>
      <c r="AB107" s="47"/>
      <c r="AC107" s="33"/>
    </row>
    <row r="108" spans="2:29" ht="15.75" customHeight="1">
      <c r="B108" s="161" t="s">
        <v>348</v>
      </c>
      <c r="C108" s="154">
        <f>COUNTIFS('1. All Data'!$AC$3:$AC$128,"Regulatory &amp; Community Support",'1. All Data'!$H$3:$H$128,"Deleted")</f>
        <v>0</v>
      </c>
      <c r="D108" s="159">
        <f>C108/C109</f>
        <v>0</v>
      </c>
      <c r="E108" s="159">
        <f>D108</f>
        <v>0</v>
      </c>
      <c r="F108" s="122"/>
      <c r="G108" s="123" t="s">
        <v>400</v>
      </c>
      <c r="I108" s="161" t="s">
        <v>348</v>
      </c>
      <c r="J108" s="154">
        <f>COUNTIFS('1. All Data'!$AC$3:$AC$128,"Regulatory &amp; Community Support",'1. All Data'!$M$3:$M$128,"Deleted")</f>
        <v>0</v>
      </c>
      <c r="K108" s="159">
        <f>J108/J109</f>
        <v>0</v>
      </c>
      <c r="L108" s="159">
        <f>K108</f>
        <v>0</v>
      </c>
      <c r="M108" s="122"/>
      <c r="N108" s="123" t="s">
        <v>400</v>
      </c>
      <c r="P108" s="161" t="s">
        <v>348</v>
      </c>
      <c r="Q108" s="154">
        <f>COUNTIFS('1. All Data'!$AC$3:$AC$128,"Regulatory &amp; Community Support",'1. All Data'!$R$3:$R$128,"Deleted")</f>
        <v>0</v>
      </c>
      <c r="R108" s="159">
        <f>Q108/Q109</f>
        <v>0</v>
      </c>
      <c r="S108" s="159">
        <f>R108</f>
        <v>0</v>
      </c>
      <c r="T108" s="122"/>
      <c r="U108" s="123" t="s">
        <v>400</v>
      </c>
      <c r="W108" s="78" t="s">
        <v>348</v>
      </c>
      <c r="X108" s="72"/>
      <c r="Y108" s="79"/>
      <c r="Z108" s="79"/>
      <c r="AA108" s="51"/>
      <c r="AB108" s="53" t="s">
        <v>400</v>
      </c>
      <c r="AC108" s="33"/>
    </row>
    <row r="109" spans="2:29" ht="15.75" customHeight="1">
      <c r="B109" s="162" t="s">
        <v>401</v>
      </c>
      <c r="C109" s="163">
        <f>SUM(C95:C108)</f>
        <v>13</v>
      </c>
      <c r="D109" s="51"/>
      <c r="E109" s="51"/>
      <c r="F109" s="124"/>
      <c r="G109" s="47"/>
      <c r="I109" s="162" t="s">
        <v>401</v>
      </c>
      <c r="J109" s="163">
        <f>SUM(J95:J108)</f>
        <v>33</v>
      </c>
      <c r="K109" s="51"/>
      <c r="L109" s="51"/>
      <c r="M109" s="124"/>
      <c r="N109" s="47"/>
      <c r="P109" s="162" t="s">
        <v>401</v>
      </c>
      <c r="Q109" s="163">
        <f>SUM(Q95:Q108)</f>
        <v>33</v>
      </c>
      <c r="R109" s="51"/>
      <c r="S109" s="51"/>
      <c r="T109" s="124"/>
      <c r="U109" s="47"/>
      <c r="W109" s="80" t="s">
        <v>401</v>
      </c>
      <c r="X109" s="81"/>
      <c r="Y109" s="51"/>
      <c r="Z109" s="51"/>
      <c r="AA109" s="47"/>
      <c r="AB109" s="47"/>
      <c r="AC109" s="33"/>
    </row>
    <row r="110" spans="2:29" ht="15.75" customHeight="1">
      <c r="B110" s="162" t="s">
        <v>402</v>
      </c>
      <c r="C110" s="163">
        <f>C109-C108-C107-C106-C105</f>
        <v>12</v>
      </c>
      <c r="D110" s="47"/>
      <c r="E110" s="47"/>
      <c r="F110" s="124"/>
      <c r="G110" s="47"/>
      <c r="I110" s="162" t="s">
        <v>402</v>
      </c>
      <c r="J110" s="163">
        <f>J109-J108-J107-J106-J105</f>
        <v>20</v>
      </c>
      <c r="K110" s="47"/>
      <c r="L110" s="47"/>
      <c r="M110" s="124"/>
      <c r="N110" s="47"/>
      <c r="P110" s="162" t="s">
        <v>402</v>
      </c>
      <c r="Q110" s="163">
        <f>Q109-Q108-Q107-Q106-Q105</f>
        <v>20</v>
      </c>
      <c r="R110" s="47"/>
      <c r="S110" s="47"/>
      <c r="T110" s="124"/>
      <c r="U110" s="47"/>
      <c r="W110" s="80" t="s">
        <v>402</v>
      </c>
      <c r="X110" s="81"/>
      <c r="Y110" s="47"/>
      <c r="Z110" s="47"/>
      <c r="AA110" s="47"/>
      <c r="AB110" s="47"/>
      <c r="AC110" s="33"/>
    </row>
    <row r="111" spans="2:29" ht="15.75" customHeight="1">
      <c r="W111" s="54"/>
      <c r="AA111" s="48"/>
      <c r="AC111" s="33"/>
    </row>
    <row r="112" spans="2:29" ht="15.75" customHeight="1">
      <c r="W112" s="32"/>
      <c r="X112" s="32"/>
      <c r="Y112" s="32"/>
      <c r="Z112" s="32"/>
      <c r="AA112" s="32"/>
      <c r="AB112" s="52"/>
      <c r="AC112" s="33"/>
    </row>
    <row r="113" spans="23:29" ht="15.75" customHeight="1">
      <c r="W113" s="32"/>
      <c r="X113" s="32"/>
      <c r="Y113" s="32"/>
      <c r="Z113" s="32"/>
      <c r="AA113" s="32"/>
      <c r="AB113" s="52"/>
      <c r="AC113" s="33"/>
    </row>
    <row r="114" spans="23:29">
      <c r="W114" s="32"/>
      <c r="X114" s="32"/>
      <c r="Y114" s="32"/>
      <c r="Z114" s="32"/>
      <c r="AA114" s="32"/>
      <c r="AB114" s="52"/>
      <c r="AC114" s="33"/>
    </row>
    <row r="115" spans="23:29">
      <c r="W115" s="32"/>
      <c r="X115" s="32"/>
      <c r="Y115" s="32"/>
      <c r="Z115" s="32"/>
      <c r="AA115" s="32"/>
      <c r="AB115" s="52"/>
      <c r="AC115" s="33"/>
    </row>
    <row r="116" spans="23:29">
      <c r="W116" s="32"/>
      <c r="X116" s="32"/>
      <c r="Y116" s="32"/>
      <c r="Z116" s="32"/>
      <c r="AA116" s="32"/>
      <c r="AB116" s="52"/>
      <c r="AC116" s="33"/>
    </row>
    <row r="117" spans="23:29">
      <c r="W117" s="32"/>
      <c r="X117" s="32"/>
      <c r="Y117" s="32"/>
      <c r="Z117" s="32"/>
      <c r="AA117" s="32"/>
      <c r="AB117" s="52"/>
      <c r="AC117" s="33"/>
    </row>
    <row r="118" spans="23:29">
      <c r="W118" s="32"/>
      <c r="X118" s="32"/>
      <c r="Y118" s="32"/>
      <c r="Z118" s="32"/>
      <c r="AA118" s="32"/>
      <c r="AB118" s="52"/>
      <c r="AC118" s="33"/>
    </row>
    <row r="119" spans="23:29">
      <c r="W119" s="32"/>
      <c r="X119" s="32"/>
      <c r="Y119" s="32"/>
      <c r="Z119" s="32"/>
      <c r="AA119" s="32"/>
      <c r="AB119" s="52"/>
      <c r="AC119" s="33"/>
    </row>
    <row r="120" spans="23:29">
      <c r="W120" s="32"/>
      <c r="X120" s="32"/>
      <c r="Y120" s="32"/>
      <c r="Z120" s="32"/>
      <c r="AA120" s="32"/>
      <c r="AB120" s="52"/>
      <c r="AC120" s="33"/>
    </row>
    <row r="121" spans="23:29">
      <c r="W121" s="32"/>
      <c r="X121" s="32"/>
      <c r="Y121" s="32"/>
      <c r="Z121" s="32"/>
      <c r="AA121" s="32"/>
      <c r="AB121" s="52"/>
      <c r="AC121" s="33"/>
    </row>
    <row r="122" spans="23:29">
      <c r="W122" s="32"/>
      <c r="X122" s="32"/>
      <c r="Y122" s="32"/>
      <c r="Z122" s="32"/>
      <c r="AA122" s="32"/>
      <c r="AB122" s="52"/>
      <c r="AC122" s="33"/>
    </row>
    <row r="123" spans="23:29">
      <c r="W123" s="32"/>
      <c r="X123" s="32"/>
      <c r="Y123" s="32"/>
      <c r="Z123" s="32"/>
      <c r="AA123" s="32"/>
      <c r="AB123" s="52"/>
      <c r="AC123" s="33"/>
    </row>
    <row r="124" spans="23:29">
      <c r="W124" s="32"/>
      <c r="X124" s="32"/>
      <c r="Y124" s="32"/>
      <c r="Z124" s="32"/>
      <c r="AA124" s="32"/>
      <c r="AB124" s="52"/>
      <c r="AC124" s="33"/>
    </row>
    <row r="125" spans="23:29">
      <c r="W125" s="32"/>
      <c r="X125" s="32"/>
      <c r="Y125" s="32"/>
      <c r="Z125" s="32"/>
      <c r="AA125" s="32"/>
      <c r="AB125" s="52"/>
      <c r="AC125" s="33"/>
    </row>
    <row r="126" spans="23:29">
      <c r="W126" s="32"/>
      <c r="X126" s="32"/>
      <c r="Y126" s="32"/>
      <c r="Z126" s="32"/>
      <c r="AA126" s="32"/>
      <c r="AB126" s="52"/>
      <c r="AC126" s="33"/>
    </row>
    <row r="127" spans="23:29">
      <c r="W127" s="32"/>
      <c r="X127" s="32"/>
      <c r="Y127" s="32"/>
      <c r="Z127" s="32"/>
      <c r="AA127" s="32"/>
      <c r="AB127" s="52"/>
      <c r="AC127" s="33"/>
    </row>
    <row r="128" spans="23:29">
      <c r="W128" s="32"/>
      <c r="X128" s="32"/>
      <c r="Y128" s="32"/>
      <c r="Z128" s="32"/>
      <c r="AA128" s="32"/>
      <c r="AB128" s="52"/>
      <c r="AC128" s="33"/>
    </row>
    <row r="129" spans="23:29">
      <c r="W129" s="32"/>
      <c r="X129" s="32"/>
      <c r="Y129" s="32"/>
      <c r="Z129" s="32"/>
      <c r="AA129" s="32"/>
      <c r="AB129" s="52"/>
      <c r="AC129" s="33"/>
    </row>
    <row r="130" spans="23:29">
      <c r="W130" s="32"/>
      <c r="X130" s="32"/>
      <c r="Y130" s="32"/>
      <c r="Z130" s="32"/>
      <c r="AA130" s="32"/>
      <c r="AB130" s="52"/>
      <c r="AC130" s="33"/>
    </row>
    <row r="131" spans="23:29">
      <c r="W131" s="32"/>
      <c r="X131" s="32"/>
      <c r="Y131" s="32"/>
      <c r="Z131" s="32"/>
      <c r="AA131" s="32"/>
      <c r="AB131" s="52"/>
      <c r="AC131" s="33"/>
    </row>
    <row r="132" spans="23:29">
      <c r="W132" s="32"/>
      <c r="X132" s="32"/>
      <c r="Y132" s="32"/>
      <c r="Z132" s="32"/>
      <c r="AA132" s="32"/>
      <c r="AB132" s="52"/>
      <c r="AC132" s="33"/>
    </row>
    <row r="133" spans="23:29">
      <c r="W133" s="32"/>
      <c r="X133" s="32"/>
      <c r="Y133" s="32"/>
      <c r="Z133" s="32"/>
      <c r="AA133" s="32"/>
      <c r="AB133" s="52"/>
      <c r="AC133" s="33"/>
    </row>
    <row r="134" spans="23:29">
      <c r="W134" s="32"/>
      <c r="X134" s="32"/>
      <c r="Y134" s="32"/>
      <c r="Z134" s="32"/>
      <c r="AA134" s="32"/>
      <c r="AB134" s="52"/>
      <c r="AC134" s="33"/>
    </row>
    <row r="135" spans="23:29">
      <c r="W135" s="32"/>
      <c r="X135" s="32"/>
      <c r="Y135" s="32"/>
      <c r="Z135" s="32"/>
      <c r="AA135" s="32"/>
      <c r="AB135" s="52"/>
      <c r="AC135" s="33"/>
    </row>
    <row r="136" spans="23:29">
      <c r="W136" s="32"/>
      <c r="X136" s="32"/>
      <c r="Y136" s="32"/>
      <c r="Z136" s="32"/>
      <c r="AA136" s="32"/>
      <c r="AB136" s="52"/>
      <c r="AC136" s="33"/>
    </row>
    <row r="137" spans="23:29">
      <c r="W137" s="32"/>
      <c r="X137" s="32"/>
      <c r="Y137" s="32"/>
      <c r="Z137" s="32"/>
      <c r="AA137" s="32"/>
      <c r="AB137" s="52"/>
      <c r="AC137" s="33"/>
    </row>
    <row r="138" spans="23:29">
      <c r="W138" s="32"/>
      <c r="X138" s="32"/>
      <c r="Y138" s="32"/>
      <c r="Z138" s="32"/>
      <c r="AA138" s="32"/>
      <c r="AB138" s="52"/>
      <c r="AC138" s="33"/>
    </row>
    <row r="139" spans="23:29">
      <c r="W139" s="32"/>
      <c r="X139" s="32"/>
      <c r="Y139" s="32"/>
      <c r="Z139" s="32"/>
      <c r="AA139" s="32"/>
      <c r="AB139" s="52"/>
      <c r="AC139" s="33"/>
    </row>
    <row r="140" spans="23:29">
      <c r="W140" s="32"/>
      <c r="X140" s="32"/>
      <c r="Y140" s="32"/>
      <c r="Z140" s="32"/>
      <c r="AA140" s="32"/>
      <c r="AB140" s="52"/>
      <c r="AC140" s="33"/>
    </row>
    <row r="141" spans="23:29">
      <c r="W141" s="32"/>
      <c r="X141" s="32"/>
      <c r="Y141" s="32"/>
      <c r="Z141" s="32"/>
      <c r="AA141" s="32"/>
      <c r="AB141" s="52"/>
      <c r="AC141" s="33"/>
    </row>
    <row r="142" spans="23:29">
      <c r="W142" s="32"/>
      <c r="X142" s="32"/>
      <c r="Y142" s="32"/>
      <c r="Z142" s="32"/>
      <c r="AA142" s="32"/>
      <c r="AB142" s="52"/>
      <c r="AC142" s="33"/>
    </row>
    <row r="143" spans="23:29">
      <c r="W143" s="32"/>
      <c r="X143" s="32"/>
      <c r="Y143" s="32"/>
      <c r="Z143" s="32"/>
      <c r="AA143" s="32"/>
      <c r="AB143" s="52"/>
      <c r="AC143" s="33"/>
    </row>
    <row r="144" spans="23:29">
      <c r="W144" s="32"/>
      <c r="X144" s="32"/>
      <c r="Y144" s="32"/>
      <c r="Z144" s="32"/>
      <c r="AA144" s="32"/>
      <c r="AB144" s="52"/>
      <c r="AC144" s="33"/>
    </row>
    <row r="145" spans="23:29">
      <c r="W145" s="32"/>
      <c r="X145" s="32"/>
      <c r="Y145" s="32"/>
      <c r="Z145" s="32"/>
      <c r="AA145" s="32"/>
      <c r="AB145" s="52"/>
      <c r="AC145" s="33"/>
    </row>
    <row r="146" spans="23:29">
      <c r="W146" s="32"/>
      <c r="X146" s="32"/>
      <c r="Y146" s="32"/>
      <c r="Z146" s="32"/>
      <c r="AA146" s="32"/>
      <c r="AB146" s="52"/>
      <c r="AC146" s="33"/>
    </row>
    <row r="147" spans="23:29">
      <c r="W147" s="32"/>
      <c r="X147" s="32"/>
      <c r="Y147" s="32"/>
      <c r="Z147" s="32"/>
      <c r="AA147" s="32"/>
      <c r="AB147" s="52"/>
      <c r="AC147" s="33"/>
    </row>
    <row r="148" spans="23:29">
      <c r="W148" s="32"/>
      <c r="X148" s="32"/>
      <c r="Y148" s="32"/>
      <c r="Z148" s="32"/>
      <c r="AA148" s="32"/>
      <c r="AB148" s="52"/>
      <c r="AC148" s="33"/>
    </row>
    <row r="149" spans="23:29">
      <c r="W149" s="32"/>
      <c r="X149" s="32"/>
      <c r="Y149" s="32"/>
      <c r="Z149" s="32"/>
      <c r="AA149" s="32"/>
      <c r="AB149" s="52"/>
      <c r="AC149" s="33"/>
    </row>
    <row r="150" spans="23:29">
      <c r="W150" s="32"/>
      <c r="X150" s="32"/>
      <c r="Y150" s="32"/>
      <c r="Z150" s="32"/>
      <c r="AA150" s="32"/>
      <c r="AB150" s="52"/>
      <c r="AC150" s="33"/>
    </row>
    <row r="151" spans="23:29">
      <c r="W151" s="32"/>
      <c r="X151" s="32"/>
      <c r="Y151" s="32"/>
      <c r="Z151" s="32"/>
      <c r="AA151" s="32"/>
      <c r="AB151" s="52"/>
      <c r="AC151" s="33"/>
    </row>
    <row r="152" spans="23:29">
      <c r="W152" s="32"/>
      <c r="X152" s="32"/>
      <c r="Y152" s="32"/>
      <c r="Z152" s="32"/>
      <c r="AA152" s="32"/>
      <c r="AB152" s="52"/>
      <c r="AC152" s="33"/>
    </row>
    <row r="153" spans="23:29">
      <c r="W153" s="32"/>
      <c r="X153" s="32"/>
      <c r="Y153" s="32"/>
      <c r="Z153" s="32"/>
      <c r="AA153" s="32"/>
      <c r="AB153" s="52"/>
      <c r="AC153" s="33"/>
    </row>
    <row r="154" spans="23:29">
      <c r="W154" s="32"/>
      <c r="X154" s="32"/>
      <c r="Y154" s="32"/>
      <c r="Z154" s="32"/>
      <c r="AA154" s="32"/>
      <c r="AB154" s="52"/>
      <c r="AC154" s="33"/>
    </row>
    <row r="155" spans="23:29">
      <c r="W155" s="32"/>
      <c r="X155" s="32"/>
      <c r="Y155" s="32"/>
      <c r="Z155" s="32"/>
      <c r="AA155" s="32"/>
      <c r="AB155" s="52"/>
      <c r="AC155" s="33"/>
    </row>
    <row r="156" spans="23:29">
      <c r="W156" s="32"/>
      <c r="X156" s="32"/>
      <c r="Y156" s="32"/>
      <c r="Z156" s="32"/>
      <c r="AA156" s="32"/>
      <c r="AB156" s="52"/>
      <c r="AC156" s="33"/>
    </row>
    <row r="157" spans="23:29">
      <c r="W157" s="32"/>
      <c r="X157" s="32"/>
      <c r="Y157" s="32"/>
      <c r="Z157" s="32"/>
      <c r="AA157" s="32"/>
      <c r="AB157" s="52"/>
      <c r="AC157" s="33"/>
    </row>
    <row r="158" spans="23:29">
      <c r="W158" s="32"/>
      <c r="X158" s="32"/>
      <c r="Y158" s="32"/>
      <c r="Z158" s="32"/>
      <c r="AA158" s="32"/>
      <c r="AB158" s="52"/>
      <c r="AC158" s="33"/>
    </row>
    <row r="159" spans="23:29">
      <c r="W159" s="32"/>
      <c r="X159" s="32"/>
      <c r="Y159" s="32"/>
      <c r="Z159" s="32"/>
      <c r="AA159" s="32"/>
      <c r="AB159" s="52"/>
      <c r="AC159" s="33"/>
    </row>
    <row r="160" spans="23:29">
      <c r="W160" s="32"/>
      <c r="X160" s="32"/>
      <c r="Y160" s="32"/>
      <c r="Z160" s="32"/>
      <c r="AA160" s="32"/>
      <c r="AB160" s="52"/>
      <c r="AC160" s="33"/>
    </row>
    <row r="161" spans="23:29">
      <c r="W161" s="32"/>
      <c r="X161" s="32"/>
      <c r="Y161" s="32"/>
      <c r="Z161" s="32"/>
      <c r="AA161" s="32"/>
      <c r="AB161" s="52"/>
      <c r="AC161" s="33"/>
    </row>
    <row r="162" spans="23:29">
      <c r="W162" s="32"/>
      <c r="X162" s="32"/>
      <c r="Y162" s="32"/>
      <c r="Z162" s="32"/>
      <c r="AA162" s="32"/>
      <c r="AB162" s="52"/>
      <c r="AC162" s="33"/>
    </row>
    <row r="163" spans="23:29">
      <c r="W163" s="32"/>
      <c r="X163" s="32"/>
      <c r="Y163" s="32"/>
      <c r="Z163" s="32"/>
      <c r="AA163" s="32"/>
      <c r="AB163" s="52"/>
      <c r="AC163" s="33"/>
    </row>
    <row r="164" spans="23:29">
      <c r="W164" s="32"/>
      <c r="X164" s="32"/>
      <c r="Y164" s="32"/>
      <c r="Z164" s="32"/>
      <c r="AA164" s="32"/>
      <c r="AB164" s="52"/>
      <c r="AC164" s="33"/>
    </row>
    <row r="165" spans="23:29">
      <c r="W165" s="32"/>
      <c r="X165" s="32"/>
      <c r="Y165" s="32"/>
      <c r="Z165" s="32"/>
      <c r="AA165" s="32"/>
      <c r="AB165" s="52"/>
      <c r="AC165" s="33"/>
    </row>
    <row r="166" spans="23:29">
      <c r="W166" s="32"/>
      <c r="X166" s="32"/>
      <c r="Y166" s="32"/>
      <c r="Z166" s="32"/>
      <c r="AA166" s="32"/>
      <c r="AB166" s="52"/>
      <c r="AC166" s="33"/>
    </row>
    <row r="167" spans="23:29">
      <c r="W167" s="32"/>
      <c r="X167" s="32"/>
      <c r="Y167" s="32"/>
      <c r="Z167" s="32"/>
      <c r="AA167" s="32"/>
      <c r="AB167" s="52"/>
      <c r="AC167" s="33"/>
    </row>
    <row r="168" spans="23:29">
      <c r="W168" s="32"/>
      <c r="X168" s="32"/>
      <c r="Y168" s="32"/>
      <c r="Z168" s="32"/>
      <c r="AA168" s="32"/>
      <c r="AB168" s="52"/>
      <c r="AC168" s="33"/>
    </row>
    <row r="169" spans="23:29">
      <c r="W169" s="32"/>
      <c r="X169" s="32"/>
      <c r="Y169" s="32"/>
      <c r="Z169" s="32"/>
      <c r="AA169" s="32"/>
      <c r="AB169" s="52"/>
      <c r="AC169" s="33"/>
    </row>
    <row r="170" spans="23:29">
      <c r="W170" s="32"/>
      <c r="X170" s="32"/>
      <c r="Y170" s="32"/>
      <c r="Z170" s="32"/>
      <c r="AA170" s="32"/>
      <c r="AB170" s="52"/>
      <c r="AC170" s="33"/>
    </row>
    <row r="171" spans="23:29">
      <c r="W171" s="32"/>
      <c r="X171" s="32"/>
      <c r="Y171" s="32"/>
      <c r="Z171" s="32"/>
      <c r="AA171" s="32"/>
      <c r="AB171" s="52"/>
      <c r="AC171" s="33"/>
    </row>
    <row r="172" spans="23:29">
      <c r="W172" s="32"/>
      <c r="X172" s="32"/>
      <c r="Y172" s="32"/>
      <c r="Z172" s="32"/>
      <c r="AA172" s="32"/>
      <c r="AB172" s="52"/>
      <c r="AC172" s="33"/>
    </row>
    <row r="173" spans="23:29">
      <c r="W173" s="32"/>
      <c r="X173" s="32"/>
      <c r="Y173" s="32"/>
      <c r="Z173" s="32"/>
      <c r="AA173" s="32"/>
      <c r="AB173" s="52"/>
      <c r="AC173" s="33"/>
    </row>
    <row r="174" spans="23:29">
      <c r="W174" s="32"/>
      <c r="X174" s="32"/>
      <c r="Y174" s="32"/>
      <c r="Z174" s="32"/>
      <c r="AA174" s="32"/>
      <c r="AB174" s="52"/>
      <c r="AC174" s="33"/>
    </row>
    <row r="175" spans="23:29">
      <c r="W175" s="32"/>
      <c r="X175" s="32"/>
      <c r="Y175" s="32"/>
      <c r="Z175" s="32"/>
      <c r="AA175" s="32"/>
      <c r="AB175" s="52"/>
      <c r="AC175" s="33"/>
    </row>
    <row r="176" spans="23:29">
      <c r="W176" s="32"/>
      <c r="X176" s="32"/>
      <c r="Y176" s="32"/>
      <c r="Z176" s="32"/>
      <c r="AA176" s="32"/>
      <c r="AB176" s="52"/>
      <c r="AC176" s="33"/>
    </row>
    <row r="177" spans="23:29">
      <c r="W177" s="32"/>
      <c r="X177" s="32"/>
      <c r="Y177" s="32"/>
      <c r="Z177" s="32"/>
      <c r="AA177" s="32"/>
      <c r="AB177" s="52"/>
      <c r="AC177" s="33"/>
    </row>
    <row r="178" spans="23:29">
      <c r="W178" s="32"/>
      <c r="X178" s="32"/>
      <c r="Y178" s="32"/>
      <c r="Z178" s="32"/>
      <c r="AA178" s="32"/>
      <c r="AB178" s="52"/>
      <c r="AC178" s="33"/>
    </row>
    <row r="179" spans="23:29">
      <c r="W179" s="32"/>
      <c r="X179" s="32"/>
      <c r="Y179" s="32"/>
      <c r="Z179" s="32"/>
      <c r="AA179" s="32"/>
      <c r="AB179" s="52"/>
      <c r="AC179" s="33"/>
    </row>
    <row r="180" spans="23:29">
      <c r="W180" s="32"/>
      <c r="X180" s="32"/>
      <c r="Y180" s="32"/>
      <c r="Z180" s="32"/>
      <c r="AA180" s="32"/>
      <c r="AB180" s="52"/>
      <c r="AC180" s="33"/>
    </row>
    <row r="181" spans="23:29">
      <c r="W181" s="32"/>
      <c r="X181" s="32"/>
      <c r="Y181" s="32"/>
      <c r="Z181" s="32"/>
      <c r="AA181" s="32"/>
      <c r="AB181" s="52"/>
      <c r="AC181" s="33"/>
    </row>
    <row r="182" spans="23:29">
      <c r="W182" s="32"/>
      <c r="X182" s="32"/>
      <c r="Y182" s="32"/>
      <c r="Z182" s="32"/>
      <c r="AA182" s="32"/>
      <c r="AB182" s="52"/>
      <c r="AC182" s="33"/>
    </row>
    <row r="183" spans="23:29">
      <c r="W183" s="32"/>
      <c r="X183" s="32"/>
      <c r="Y183" s="32"/>
      <c r="Z183" s="32"/>
      <c r="AA183" s="32"/>
      <c r="AB183" s="52"/>
      <c r="AC183" s="33"/>
    </row>
    <row r="184" spans="23:29">
      <c r="W184" s="32"/>
      <c r="X184" s="32"/>
      <c r="Y184" s="32"/>
      <c r="Z184" s="32"/>
      <c r="AA184" s="32"/>
      <c r="AB184" s="52"/>
      <c r="AC184" s="33"/>
    </row>
    <row r="185" spans="23:29">
      <c r="W185" s="32"/>
      <c r="X185" s="32"/>
      <c r="Y185" s="32"/>
      <c r="Z185" s="32"/>
      <c r="AA185" s="32"/>
      <c r="AB185" s="52"/>
      <c r="AC185" s="33"/>
    </row>
    <row r="186" spans="23:29">
      <c r="W186" s="32"/>
      <c r="X186" s="32"/>
      <c r="Y186" s="32"/>
      <c r="Z186" s="32"/>
      <c r="AA186" s="32"/>
      <c r="AB186" s="52"/>
      <c r="AC186" s="33"/>
    </row>
    <row r="187" spans="23:29">
      <c r="W187" s="32"/>
      <c r="X187" s="32"/>
      <c r="Y187" s="32"/>
      <c r="Z187" s="32"/>
      <c r="AA187" s="32"/>
      <c r="AB187" s="52"/>
      <c r="AC187" s="33"/>
    </row>
    <row r="188" spans="23:29">
      <c r="W188" s="32"/>
      <c r="X188" s="32"/>
      <c r="Y188" s="32"/>
      <c r="Z188" s="32"/>
      <c r="AA188" s="32"/>
      <c r="AB188" s="52"/>
      <c r="AC188" s="33"/>
    </row>
    <row r="189" spans="23:29">
      <c r="W189" s="32"/>
      <c r="X189" s="32"/>
      <c r="Y189" s="32"/>
      <c r="Z189" s="32"/>
      <c r="AA189" s="32"/>
      <c r="AB189" s="52"/>
      <c r="AC189" s="33"/>
    </row>
    <row r="190" spans="23:29">
      <c r="W190" s="32"/>
      <c r="X190" s="32"/>
      <c r="Y190" s="32"/>
      <c r="Z190" s="32"/>
      <c r="AA190" s="32"/>
      <c r="AB190" s="52"/>
      <c r="AC190" s="33"/>
    </row>
    <row r="191" spans="23:29">
      <c r="W191" s="32"/>
      <c r="X191" s="32"/>
      <c r="Y191" s="32"/>
      <c r="Z191" s="32"/>
      <c r="AA191" s="32"/>
      <c r="AB191" s="52"/>
      <c r="AC191" s="33"/>
    </row>
    <row r="192" spans="23:29">
      <c r="W192" s="32"/>
      <c r="X192" s="32"/>
      <c r="Y192" s="32"/>
      <c r="Z192" s="32"/>
      <c r="AA192" s="32"/>
      <c r="AB192" s="52"/>
      <c r="AC192" s="33"/>
    </row>
    <row r="193" spans="23:29">
      <c r="W193" s="32"/>
      <c r="X193" s="32"/>
      <c r="Y193" s="32"/>
      <c r="Z193" s="32"/>
      <c r="AA193" s="32"/>
      <c r="AB193" s="52"/>
      <c r="AC193" s="33"/>
    </row>
    <row r="194" spans="23:29">
      <c r="W194" s="32"/>
      <c r="X194" s="32"/>
      <c r="Y194" s="32"/>
      <c r="Z194" s="32"/>
      <c r="AA194" s="32"/>
      <c r="AB194" s="52"/>
      <c r="AC194" s="33"/>
    </row>
    <row r="195" spans="23:29">
      <c r="W195" s="32"/>
      <c r="X195" s="32"/>
      <c r="Y195" s="32"/>
      <c r="Z195" s="32"/>
      <c r="AA195" s="32"/>
      <c r="AB195" s="52"/>
      <c r="AC195" s="33"/>
    </row>
    <row r="196" spans="23:29">
      <c r="W196" s="32"/>
      <c r="X196" s="32"/>
      <c r="Y196" s="32"/>
      <c r="Z196" s="32"/>
      <c r="AA196" s="32"/>
      <c r="AB196" s="52"/>
      <c r="AC196" s="33"/>
    </row>
    <row r="197" spans="23:29">
      <c r="W197" s="32"/>
      <c r="X197" s="32"/>
      <c r="Y197" s="32"/>
      <c r="Z197" s="32"/>
      <c r="AA197" s="32"/>
      <c r="AB197" s="52"/>
      <c r="AC197" s="33"/>
    </row>
    <row r="198" spans="23:29">
      <c r="W198" s="32"/>
      <c r="X198" s="32"/>
      <c r="Y198" s="32"/>
      <c r="Z198" s="32"/>
      <c r="AA198" s="32"/>
      <c r="AB198" s="52"/>
      <c r="AC198" s="33"/>
    </row>
    <row r="199" spans="23:29">
      <c r="W199" s="32"/>
      <c r="X199" s="32"/>
      <c r="Y199" s="32"/>
      <c r="Z199" s="32"/>
      <c r="AA199" s="32"/>
      <c r="AB199" s="52"/>
      <c r="AC199" s="33"/>
    </row>
    <row r="200" spans="23:29">
      <c r="W200" s="32"/>
      <c r="X200" s="32"/>
      <c r="Y200" s="32"/>
      <c r="Z200" s="32"/>
      <c r="AA200" s="32"/>
      <c r="AB200" s="52"/>
      <c r="AC200" s="33"/>
    </row>
    <row r="201" spans="23:29">
      <c r="W201" s="32"/>
      <c r="X201" s="32"/>
      <c r="Y201" s="32"/>
      <c r="Z201" s="32"/>
      <c r="AA201" s="32"/>
      <c r="AB201" s="52"/>
      <c r="AC201" s="33"/>
    </row>
    <row r="202" spans="23:29">
      <c r="W202" s="32"/>
      <c r="X202" s="32"/>
      <c r="Y202" s="32"/>
      <c r="Z202" s="32"/>
      <c r="AA202" s="32"/>
      <c r="AB202" s="52"/>
      <c r="AC202" s="33"/>
    </row>
    <row r="203" spans="23:29">
      <c r="W203" s="32"/>
      <c r="X203" s="32"/>
      <c r="Y203" s="32"/>
      <c r="Z203" s="32"/>
      <c r="AA203" s="32"/>
      <c r="AB203" s="52"/>
      <c r="AC203" s="33"/>
    </row>
    <row r="204" spans="23:29">
      <c r="W204" s="32"/>
      <c r="X204" s="32"/>
      <c r="Y204" s="32"/>
      <c r="Z204" s="32"/>
      <c r="AA204" s="32"/>
      <c r="AB204" s="52"/>
      <c r="AC204" s="33"/>
    </row>
    <row r="205" spans="23:29">
      <c r="W205" s="32"/>
      <c r="X205" s="32"/>
      <c r="Y205" s="32"/>
      <c r="Z205" s="32"/>
      <c r="AA205" s="32"/>
      <c r="AB205" s="52"/>
      <c r="AC205" s="33"/>
    </row>
    <row r="206" spans="23:29">
      <c r="W206" s="32"/>
      <c r="X206" s="32"/>
      <c r="Y206" s="32"/>
      <c r="Z206" s="32"/>
      <c r="AA206" s="32"/>
      <c r="AB206" s="52"/>
      <c r="AC206" s="33"/>
    </row>
    <row r="207" spans="23:29">
      <c r="W207" s="32"/>
      <c r="X207" s="32"/>
      <c r="Y207" s="32"/>
      <c r="Z207" s="32"/>
      <c r="AA207" s="32"/>
      <c r="AB207" s="52"/>
      <c r="AC207" s="33"/>
    </row>
    <row r="208" spans="23:29">
      <c r="W208" s="32"/>
      <c r="X208" s="32"/>
      <c r="Y208" s="32"/>
      <c r="Z208" s="32"/>
      <c r="AA208" s="32"/>
      <c r="AB208" s="52"/>
      <c r="AC208" s="33"/>
    </row>
    <row r="209" spans="23:29">
      <c r="W209" s="32"/>
      <c r="X209" s="32"/>
      <c r="Y209" s="32"/>
      <c r="Z209" s="32"/>
      <c r="AA209" s="32"/>
      <c r="AB209" s="52"/>
      <c r="AC209" s="33"/>
    </row>
    <row r="210" spans="23:29">
      <c r="W210" s="32"/>
      <c r="X210" s="32"/>
      <c r="Y210" s="32"/>
      <c r="Z210" s="32"/>
      <c r="AA210" s="32"/>
      <c r="AB210" s="52"/>
      <c r="AC210" s="33"/>
    </row>
    <row r="211" spans="23:29">
      <c r="W211" s="32"/>
      <c r="X211" s="32"/>
      <c r="Y211" s="32"/>
      <c r="Z211" s="32"/>
      <c r="AA211" s="32"/>
      <c r="AB211" s="52"/>
      <c r="AC211" s="33"/>
    </row>
    <row r="212" spans="23:29">
      <c r="W212" s="32"/>
      <c r="X212" s="32"/>
      <c r="Y212" s="32"/>
      <c r="Z212" s="32"/>
      <c r="AA212" s="32"/>
      <c r="AB212" s="52"/>
      <c r="AC212" s="33"/>
    </row>
    <row r="213" spans="23:29">
      <c r="W213" s="32"/>
      <c r="X213" s="32"/>
      <c r="Y213" s="32"/>
      <c r="Z213" s="32"/>
      <c r="AA213" s="32"/>
      <c r="AB213" s="52"/>
      <c r="AC213" s="33"/>
    </row>
    <row r="214" spans="23:29">
      <c r="W214" s="32"/>
      <c r="X214" s="32"/>
      <c r="Y214" s="32"/>
      <c r="Z214" s="32"/>
      <c r="AA214" s="32"/>
      <c r="AB214" s="52"/>
      <c r="AC214" s="33"/>
    </row>
    <row r="215" spans="23:29">
      <c r="W215" s="32"/>
      <c r="X215" s="32"/>
      <c r="Y215" s="32"/>
      <c r="Z215" s="32"/>
      <c r="AA215" s="32"/>
      <c r="AB215" s="52"/>
      <c r="AC215" s="33"/>
    </row>
    <row r="216" spans="23:29">
      <c r="W216" s="32"/>
      <c r="X216" s="32"/>
      <c r="Y216" s="32"/>
      <c r="Z216" s="32"/>
      <c r="AA216" s="32"/>
      <c r="AB216" s="52"/>
      <c r="AC216" s="33"/>
    </row>
    <row r="217" spans="23:29">
      <c r="W217" s="32"/>
      <c r="X217" s="32"/>
      <c r="Y217" s="32"/>
      <c r="Z217" s="32"/>
      <c r="AA217" s="32"/>
      <c r="AB217" s="52"/>
      <c r="AC217" s="33"/>
    </row>
  </sheetData>
  <mergeCells count="180">
    <mergeCell ref="Z6:Z7"/>
    <mergeCell ref="AB6:AB7"/>
    <mergeCell ref="B9:B11"/>
    <mergeCell ref="C9:C11"/>
    <mergeCell ref="D9:D11"/>
    <mergeCell ref="E9:E11"/>
    <mergeCell ref="F9:F11"/>
    <mergeCell ref="G9:G11"/>
    <mergeCell ref="I9:I11"/>
    <mergeCell ref="J9:J11"/>
    <mergeCell ref="E6:E7"/>
    <mergeCell ref="G6:G7"/>
    <mergeCell ref="L6:L7"/>
    <mergeCell ref="N6:N7"/>
    <mergeCell ref="S6:S7"/>
    <mergeCell ref="U6:U7"/>
    <mergeCell ref="R9:R11"/>
    <mergeCell ref="S9:S11"/>
    <mergeCell ref="T9:T11"/>
    <mergeCell ref="U9:U11"/>
    <mergeCell ref="Z9:Z11"/>
    <mergeCell ref="AB9:AB11"/>
    <mergeCell ref="K9:K11"/>
    <mergeCell ref="L9:L11"/>
    <mergeCell ref="M9:M11"/>
    <mergeCell ref="N9:N11"/>
    <mergeCell ref="P9:P11"/>
    <mergeCell ref="Q9:Q11"/>
    <mergeCell ref="B32:B34"/>
    <mergeCell ref="C32:C34"/>
    <mergeCell ref="D32:D34"/>
    <mergeCell ref="E32:E34"/>
    <mergeCell ref="F32:F34"/>
    <mergeCell ref="G32:G34"/>
    <mergeCell ref="Z13:Z14"/>
    <mergeCell ref="AB13:AB14"/>
    <mergeCell ref="E29:E30"/>
    <mergeCell ref="G29:G30"/>
    <mergeCell ref="L29:L30"/>
    <mergeCell ref="N29:N30"/>
    <mergeCell ref="S29:S30"/>
    <mergeCell ref="U29:U30"/>
    <mergeCell ref="Z29:Z30"/>
    <mergeCell ref="AB29:AB30"/>
    <mergeCell ref="E13:E14"/>
    <mergeCell ref="G13:G14"/>
    <mergeCell ref="L13:L14"/>
    <mergeCell ref="N13:N14"/>
    <mergeCell ref="S13:S14"/>
    <mergeCell ref="U13:U14"/>
    <mergeCell ref="Z32:Z34"/>
    <mergeCell ref="AB32:AB34"/>
    <mergeCell ref="E36:E37"/>
    <mergeCell ref="G36:G37"/>
    <mergeCell ref="L36:L37"/>
    <mergeCell ref="N36:N37"/>
    <mergeCell ref="S36:S37"/>
    <mergeCell ref="U36:U37"/>
    <mergeCell ref="Z36:Z37"/>
    <mergeCell ref="AB36:AB37"/>
    <mergeCell ref="P32:P34"/>
    <mergeCell ref="Q32:Q34"/>
    <mergeCell ref="R32:R34"/>
    <mergeCell ref="S32:S34"/>
    <mergeCell ref="T32:T34"/>
    <mergeCell ref="U32:U34"/>
    <mergeCell ref="I32:I34"/>
    <mergeCell ref="J32:J34"/>
    <mergeCell ref="K32:K34"/>
    <mergeCell ref="L32:L34"/>
    <mergeCell ref="M32:M34"/>
    <mergeCell ref="N32:N34"/>
    <mergeCell ref="Z51:Z52"/>
    <mergeCell ref="AB51:AB52"/>
    <mergeCell ref="B54:B56"/>
    <mergeCell ref="C54:C56"/>
    <mergeCell ref="D54:D56"/>
    <mergeCell ref="E54:E56"/>
    <mergeCell ref="F54:F56"/>
    <mergeCell ref="G54:G56"/>
    <mergeCell ref="I54:I56"/>
    <mergeCell ref="J54:J56"/>
    <mergeCell ref="E51:E52"/>
    <mergeCell ref="G51:G52"/>
    <mergeCell ref="L51:L52"/>
    <mergeCell ref="N51:N52"/>
    <mergeCell ref="S51:S52"/>
    <mergeCell ref="U51:U52"/>
    <mergeCell ref="R54:R56"/>
    <mergeCell ref="S54:S56"/>
    <mergeCell ref="T54:T56"/>
    <mergeCell ref="U54:U56"/>
    <mergeCell ref="Z54:Z56"/>
    <mergeCell ref="AB54:AB56"/>
    <mergeCell ref="K54:K56"/>
    <mergeCell ref="L54:L56"/>
    <mergeCell ref="M54:M56"/>
    <mergeCell ref="N54:N56"/>
    <mergeCell ref="P54:P56"/>
    <mergeCell ref="Q54:Q56"/>
    <mergeCell ref="B76:B78"/>
    <mergeCell ref="C76:C78"/>
    <mergeCell ref="D76:D78"/>
    <mergeCell ref="E76:E78"/>
    <mergeCell ref="F76:F78"/>
    <mergeCell ref="G76:G78"/>
    <mergeCell ref="Z58:Z59"/>
    <mergeCell ref="AB58:AB59"/>
    <mergeCell ref="E73:E74"/>
    <mergeCell ref="G73:G74"/>
    <mergeCell ref="L73:L74"/>
    <mergeCell ref="N73:N74"/>
    <mergeCell ref="S73:S74"/>
    <mergeCell ref="U73:U74"/>
    <mergeCell ref="Z73:Z74"/>
    <mergeCell ref="AB73:AB74"/>
    <mergeCell ref="E58:E59"/>
    <mergeCell ref="G58:G59"/>
    <mergeCell ref="L58:L59"/>
    <mergeCell ref="N58:N59"/>
    <mergeCell ref="S58:S59"/>
    <mergeCell ref="U58:U59"/>
    <mergeCell ref="Z76:Z78"/>
    <mergeCell ref="AB76:AB78"/>
    <mergeCell ref="E80:E81"/>
    <mergeCell ref="G80:G81"/>
    <mergeCell ref="L80:L81"/>
    <mergeCell ref="N80:N81"/>
    <mergeCell ref="S80:S81"/>
    <mergeCell ref="U80:U81"/>
    <mergeCell ref="Z80:Z81"/>
    <mergeCell ref="AB80:AB81"/>
    <mergeCell ref="P76:P78"/>
    <mergeCell ref="Q76:Q78"/>
    <mergeCell ref="R76:R78"/>
    <mergeCell ref="S76:S78"/>
    <mergeCell ref="T76:T78"/>
    <mergeCell ref="U76:U78"/>
    <mergeCell ref="I76:I78"/>
    <mergeCell ref="J76:J78"/>
    <mergeCell ref="K76:K78"/>
    <mergeCell ref="L76:L78"/>
    <mergeCell ref="M76:M78"/>
    <mergeCell ref="N76:N78"/>
    <mergeCell ref="Z95:Z96"/>
    <mergeCell ref="AB95:AB96"/>
    <mergeCell ref="B98:B100"/>
    <mergeCell ref="C98:C100"/>
    <mergeCell ref="D98:D100"/>
    <mergeCell ref="E98:E100"/>
    <mergeCell ref="F98:F100"/>
    <mergeCell ref="G98:G100"/>
    <mergeCell ref="I98:I100"/>
    <mergeCell ref="J98:J100"/>
    <mergeCell ref="E95:E96"/>
    <mergeCell ref="G95:G96"/>
    <mergeCell ref="L95:L96"/>
    <mergeCell ref="N95:N96"/>
    <mergeCell ref="S95:S96"/>
    <mergeCell ref="U95:U96"/>
    <mergeCell ref="R98:R100"/>
    <mergeCell ref="S98:S100"/>
    <mergeCell ref="T98:T100"/>
    <mergeCell ref="U98:U100"/>
    <mergeCell ref="Z98:Z100"/>
    <mergeCell ref="AB98:AB100"/>
    <mergeCell ref="K98:K100"/>
    <mergeCell ref="L98:L100"/>
    <mergeCell ref="M98:M100"/>
    <mergeCell ref="N98:N100"/>
    <mergeCell ref="P98:P100"/>
    <mergeCell ref="Q98:Q100"/>
    <mergeCell ref="Z102:Z103"/>
    <mergeCell ref="AB102:AB103"/>
    <mergeCell ref="E102:E103"/>
    <mergeCell ref="G102:G103"/>
    <mergeCell ref="L102:L103"/>
    <mergeCell ref="N102:N103"/>
    <mergeCell ref="S102:S103"/>
    <mergeCell ref="U102:U103"/>
  </mergeCells>
  <hyperlinks>
    <hyperlink ref="G19" location="INDEX!A1" display="Back to index"/>
    <hyperlink ref="G42" location="INDEX!A1" display="Back to index"/>
    <hyperlink ref="G64" location="INDEX!A1" display="Back to index"/>
    <hyperlink ref="G86" location="INDEX!A1" display="Back to index"/>
    <hyperlink ref="G108" location="INDEX!A1" display="Back to index"/>
    <hyperlink ref="N19" location="INDEX!A1" display="Back to index"/>
    <hyperlink ref="N42" location="INDEX!A1" display="Back to index"/>
    <hyperlink ref="N64" location="INDEX!A1" display="Back to index"/>
    <hyperlink ref="N86" location="INDEX!A1" display="Back to index"/>
    <hyperlink ref="N108" location="INDEX!A1" display="Back to index"/>
    <hyperlink ref="U19" location="INDEX!A1" display="Back to index"/>
    <hyperlink ref="U42" location="INDEX!A1" display="Back to index"/>
    <hyperlink ref="U64" location="INDEX!A1" display="Back to index"/>
    <hyperlink ref="U86" location="INDEX!A1" display="Back to index"/>
    <hyperlink ref="U108" location="INDEX!A1" display="Back to index"/>
    <hyperlink ref="AB19" location="INDEX!A1" display="Back to index"/>
    <hyperlink ref="AB42" location="INDEX!A1" display="Back to index"/>
    <hyperlink ref="AB64" location="INDEX!A1" display="Back to index"/>
    <hyperlink ref="AB86" location="INDEX!A1" display="Back to index"/>
    <hyperlink ref="AB108" location="INDEX!A1" display="Back to index"/>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116"/>
  <sheetViews>
    <sheetView zoomScale="50" zoomScaleNormal="50" workbookViewId="0">
      <selection activeCell="D1" sqref="D1"/>
    </sheetView>
  </sheetViews>
  <sheetFormatPr defaultColWidth="9.140625" defaultRowHeight="15"/>
  <cols>
    <col min="1" max="1" width="3.42578125" style="191" customWidth="1"/>
    <col min="2" max="9" width="9.140625" style="191"/>
    <col min="10" max="10" width="3.42578125" style="191" customWidth="1"/>
    <col min="11" max="11" width="9.140625" style="192"/>
    <col min="12" max="18" width="9.140625" style="191"/>
    <col min="19" max="19" width="3.42578125" style="191" customWidth="1"/>
    <col min="20" max="27" width="9.140625" style="191" customWidth="1"/>
    <col min="28" max="28" width="3.42578125" style="191" customWidth="1"/>
    <col min="29" max="36" width="9.140625" style="191" customWidth="1"/>
    <col min="37" max="37" width="3.42578125" style="191" customWidth="1"/>
    <col min="38" max="47" width="9.140625" style="191" customWidth="1"/>
    <col min="48" max="50" width="9.140625" style="191"/>
    <col min="51" max="51" width="9.140625" style="197"/>
    <col min="52" max="55" width="10" style="197" customWidth="1"/>
    <col min="56" max="16384" width="9.140625" style="191"/>
  </cols>
  <sheetData>
    <row r="1" spans="2:56" s="190" customFormat="1" ht="35.25" customHeight="1" thickTop="1">
      <c r="B1" s="196" t="s">
        <v>435</v>
      </c>
      <c r="K1" s="400" t="s">
        <v>414</v>
      </c>
      <c r="L1" s="401"/>
      <c r="M1" s="401"/>
      <c r="N1" s="401"/>
      <c r="O1" s="401"/>
      <c r="P1" s="401"/>
      <c r="Q1" s="401"/>
      <c r="R1" s="401"/>
      <c r="S1" s="401"/>
      <c r="T1" s="401"/>
      <c r="U1" s="401"/>
      <c r="V1" s="401"/>
      <c r="W1" s="401"/>
      <c r="X1" s="402"/>
      <c r="AY1" s="196"/>
      <c r="AZ1" s="196"/>
      <c r="BA1" s="196"/>
      <c r="BB1" s="196"/>
      <c r="BC1" s="196"/>
    </row>
    <row r="2" spans="2:56" s="190" customFormat="1" ht="35.25">
      <c r="K2" s="403"/>
      <c r="L2" s="404"/>
      <c r="M2" s="404"/>
      <c r="N2" s="404"/>
      <c r="O2" s="404"/>
      <c r="P2" s="404"/>
      <c r="Q2" s="404"/>
      <c r="R2" s="404"/>
      <c r="S2" s="404"/>
      <c r="T2" s="404"/>
      <c r="U2" s="404"/>
      <c r="V2" s="404"/>
      <c r="W2" s="404"/>
      <c r="X2" s="405"/>
      <c r="AY2" s="196"/>
      <c r="AZ2" s="196"/>
      <c r="BA2" s="196"/>
      <c r="BB2" s="196"/>
      <c r="BC2" s="196"/>
    </row>
    <row r="3" spans="2:56" s="190" customFormat="1" ht="36" thickBot="1">
      <c r="K3" s="406"/>
      <c r="L3" s="407"/>
      <c r="M3" s="407"/>
      <c r="N3" s="407"/>
      <c r="O3" s="407"/>
      <c r="P3" s="407"/>
      <c r="Q3" s="407"/>
      <c r="R3" s="407"/>
      <c r="S3" s="407"/>
      <c r="T3" s="407"/>
      <c r="U3" s="407"/>
      <c r="V3" s="407"/>
      <c r="W3" s="407"/>
      <c r="X3" s="408"/>
      <c r="AY3" s="196"/>
      <c r="AZ3" s="196"/>
      <c r="BA3" s="196"/>
      <c r="BB3" s="196"/>
      <c r="BC3" s="196"/>
    </row>
    <row r="4" spans="2:56" ht="15.75" thickTop="1">
      <c r="N4" s="193" t="s">
        <v>400</v>
      </c>
      <c r="W4" s="193" t="s">
        <v>400</v>
      </c>
      <c r="AF4" s="193" t="s">
        <v>400</v>
      </c>
      <c r="AO4" s="193" t="s">
        <v>400</v>
      </c>
    </row>
    <row r="5" spans="2:56">
      <c r="AY5" s="198" t="s">
        <v>420</v>
      </c>
      <c r="AZ5" s="199"/>
      <c r="BA5" s="199"/>
      <c r="BB5" s="199"/>
      <c r="BC5" s="199"/>
      <c r="BD5" s="192"/>
    </row>
    <row r="6" spans="2:56">
      <c r="AY6" s="200"/>
      <c r="AZ6" s="201" t="s">
        <v>284</v>
      </c>
      <c r="BA6" s="201" t="s">
        <v>285</v>
      </c>
      <c r="BB6" s="201" t="s">
        <v>286</v>
      </c>
      <c r="BC6" s="201" t="s">
        <v>283</v>
      </c>
      <c r="BD6" s="192"/>
    </row>
    <row r="7" spans="2:56">
      <c r="AY7" s="202" t="s">
        <v>416</v>
      </c>
      <c r="AZ7" s="203">
        <f>'3a. % by Portfolio'!G6</f>
        <v>1</v>
      </c>
      <c r="BA7" s="203">
        <f>'3a. % by Portfolio'!N6</f>
        <v>0</v>
      </c>
      <c r="BB7" s="203">
        <f>'3a. % by Portfolio'!U6</f>
        <v>0</v>
      </c>
      <c r="BC7" s="203">
        <f>'3a. % by Portfolio'!AB6</f>
        <v>0</v>
      </c>
      <c r="BD7" s="192"/>
    </row>
    <row r="8" spans="2:56">
      <c r="L8" s="194"/>
      <c r="M8" s="194"/>
      <c r="AY8" s="202" t="s">
        <v>417</v>
      </c>
      <c r="AZ8" s="203">
        <f>'3a. % by Portfolio'!G9</f>
        <v>0</v>
      </c>
      <c r="BA8" s="203">
        <f>'3a. % by Portfolio'!N9</f>
        <v>0</v>
      </c>
      <c r="BB8" s="203">
        <f>'3a. % by Portfolio'!U9</f>
        <v>0</v>
      </c>
      <c r="BC8" s="203">
        <f>'3a. % by Portfolio'!AB9</f>
        <v>0</v>
      </c>
      <c r="BD8" s="192"/>
    </row>
    <row r="9" spans="2:56">
      <c r="L9" s="194"/>
      <c r="M9" s="194"/>
      <c r="AY9" s="202" t="s">
        <v>418</v>
      </c>
      <c r="AZ9" s="203">
        <f>'3a. % by Portfolio'!G13</f>
        <v>0</v>
      </c>
      <c r="BA9" s="203">
        <f>'3a. % by Portfolio'!N13</f>
        <v>0</v>
      </c>
      <c r="BB9" s="203">
        <f>'3a. % by Portfolio'!U13</f>
        <v>0</v>
      </c>
      <c r="BC9" s="203">
        <f>'3a. % by Portfolio'!AB13</f>
        <v>0</v>
      </c>
      <c r="BD9" s="192"/>
    </row>
    <row r="10" spans="2:56">
      <c r="L10" s="194"/>
      <c r="M10" s="194"/>
      <c r="AY10" s="200"/>
      <c r="AZ10" s="204"/>
      <c r="BA10" s="204"/>
      <c r="BB10" s="204"/>
      <c r="BC10" s="204"/>
      <c r="BD10" s="192"/>
    </row>
    <row r="11" spans="2:56">
      <c r="AY11" s="205"/>
      <c r="AZ11" s="206"/>
      <c r="BA11" s="206"/>
      <c r="BB11" s="206"/>
      <c r="BC11" s="206"/>
      <c r="BD11" s="192"/>
    </row>
    <row r="12" spans="2:56">
      <c r="AY12" s="205"/>
      <c r="AZ12" s="206"/>
      <c r="BA12" s="206"/>
      <c r="BB12" s="206"/>
      <c r="BC12" s="206"/>
      <c r="BD12" s="192"/>
    </row>
    <row r="13" spans="2:56">
      <c r="AY13" s="205"/>
      <c r="AZ13" s="206"/>
      <c r="BA13" s="206"/>
      <c r="BB13" s="206"/>
      <c r="BC13" s="206"/>
      <c r="BD13" s="192"/>
    </row>
    <row r="14" spans="2:56">
      <c r="AY14" s="199"/>
      <c r="AZ14" s="199"/>
      <c r="BA14" s="199"/>
      <c r="BB14" s="199"/>
      <c r="BC14" s="199"/>
      <c r="BD14" s="192"/>
    </row>
    <row r="15" spans="2:56">
      <c r="AY15" s="199"/>
      <c r="AZ15" s="199"/>
      <c r="BA15" s="199"/>
      <c r="BB15" s="199"/>
      <c r="BC15" s="199"/>
      <c r="BD15" s="192"/>
    </row>
    <row r="16" spans="2:56">
      <c r="AY16" s="199"/>
      <c r="AZ16" s="199"/>
      <c r="BA16" s="199"/>
      <c r="BB16" s="199"/>
      <c r="BC16" s="199"/>
      <c r="BD16" s="192"/>
    </row>
    <row r="17" spans="12:56">
      <c r="AY17" s="199"/>
      <c r="AZ17" s="199"/>
      <c r="BA17" s="199"/>
      <c r="BB17" s="199"/>
      <c r="BC17" s="199"/>
      <c r="BD17" s="192"/>
    </row>
    <row r="18" spans="12:56">
      <c r="AY18" s="199"/>
      <c r="AZ18" s="199"/>
      <c r="BA18" s="199"/>
      <c r="BB18" s="199"/>
      <c r="BC18" s="199"/>
      <c r="BD18" s="192"/>
    </row>
    <row r="19" spans="12:56">
      <c r="AY19" s="199"/>
      <c r="AZ19" s="199"/>
      <c r="BA19" s="199"/>
      <c r="BB19" s="199"/>
      <c r="BC19" s="199"/>
      <c r="BD19" s="192"/>
    </row>
    <row r="20" spans="12:56">
      <c r="N20" s="193" t="s">
        <v>400</v>
      </c>
      <c r="W20" s="193" t="s">
        <v>400</v>
      </c>
      <c r="AF20" s="193" t="s">
        <v>400</v>
      </c>
      <c r="AO20" s="193" t="s">
        <v>400</v>
      </c>
      <c r="AY20" s="199"/>
      <c r="AZ20" s="199"/>
      <c r="BA20" s="199"/>
      <c r="BB20" s="199"/>
      <c r="BC20" s="199"/>
      <c r="BD20" s="192"/>
    </row>
    <row r="21" spans="12:56">
      <c r="AY21" s="198" t="s">
        <v>431</v>
      </c>
      <c r="AZ21" s="199"/>
      <c r="BA21" s="199"/>
      <c r="BB21" s="199"/>
      <c r="BC21" s="199"/>
      <c r="BD21" s="192"/>
    </row>
    <row r="22" spans="12:56">
      <c r="AY22" s="200"/>
      <c r="AZ22" s="201" t="s">
        <v>284</v>
      </c>
      <c r="BA22" s="201" t="s">
        <v>285</v>
      </c>
      <c r="BB22" s="201" t="s">
        <v>286</v>
      </c>
      <c r="BC22" s="201" t="s">
        <v>283</v>
      </c>
      <c r="BD22" s="192"/>
    </row>
    <row r="23" spans="12:56">
      <c r="AY23" s="202" t="s">
        <v>416</v>
      </c>
      <c r="AZ23" s="203">
        <f>'3a. % by Portfolio'!G29</f>
        <v>0.90909090909090906</v>
      </c>
      <c r="BA23" s="203">
        <f>'3a. % by Portfolio'!N29</f>
        <v>0</v>
      </c>
      <c r="BB23" s="203">
        <f>'3a. % by Portfolio'!U29</f>
        <v>0</v>
      </c>
      <c r="BC23" s="203">
        <f>'3a. % by Portfolio'!AB29</f>
        <v>0</v>
      </c>
      <c r="BD23" s="192"/>
    </row>
    <row r="24" spans="12:56">
      <c r="L24" s="194"/>
      <c r="M24" s="194"/>
      <c r="AY24" s="202" t="s">
        <v>417</v>
      </c>
      <c r="AZ24" s="203">
        <f>'3a. % by Portfolio'!G32</f>
        <v>9.0909090909090912E-2</v>
      </c>
      <c r="BA24" s="203">
        <f>'3a. % by Portfolio'!N32</f>
        <v>0</v>
      </c>
      <c r="BB24" s="203">
        <f>'3a. % by Portfolio'!U32</f>
        <v>0</v>
      </c>
      <c r="BC24" s="203">
        <f>'3a. % by Portfolio'!AB32</f>
        <v>0</v>
      </c>
      <c r="BD24" s="192"/>
    </row>
    <row r="25" spans="12:56">
      <c r="L25" s="194"/>
      <c r="M25" s="194"/>
      <c r="AY25" s="202" t="s">
        <v>418</v>
      </c>
      <c r="AZ25" s="203">
        <f>'3a. % by Portfolio'!G36</f>
        <v>0</v>
      </c>
      <c r="BA25" s="203">
        <f>'3a. % by Portfolio'!N36</f>
        <v>0</v>
      </c>
      <c r="BB25" s="203">
        <f>'3a. % by Portfolio'!U36</f>
        <v>0</v>
      </c>
      <c r="BC25" s="203">
        <f>'3a. % by Portfolio'!AB36</f>
        <v>0</v>
      </c>
      <c r="BD25" s="192"/>
    </row>
    <row r="26" spans="12:56">
      <c r="L26" s="194"/>
      <c r="M26" s="194"/>
      <c r="AY26" s="199"/>
      <c r="AZ26" s="199"/>
      <c r="BA26" s="199"/>
      <c r="BB26" s="199"/>
      <c r="BC26" s="199"/>
      <c r="BD26" s="192"/>
    </row>
    <row r="27" spans="12:56">
      <c r="AY27" s="205"/>
      <c r="AZ27" s="199"/>
      <c r="BA27" s="199"/>
      <c r="BB27" s="199"/>
      <c r="BC27" s="199"/>
      <c r="BD27" s="192"/>
    </row>
    <row r="28" spans="12:56">
      <c r="AY28" s="205"/>
      <c r="AZ28" s="199"/>
      <c r="BA28" s="199"/>
      <c r="BB28" s="199"/>
      <c r="BC28" s="199"/>
      <c r="BD28" s="192"/>
    </row>
    <row r="29" spans="12:56">
      <c r="AY29" s="205"/>
      <c r="AZ29" s="199"/>
      <c r="BA29" s="199"/>
      <c r="BB29" s="199"/>
      <c r="BC29" s="199"/>
      <c r="BD29" s="192"/>
    </row>
    <row r="30" spans="12:56">
      <c r="AY30" s="199"/>
      <c r="AZ30" s="199"/>
      <c r="BA30" s="199"/>
      <c r="BB30" s="199"/>
      <c r="BC30" s="199"/>
      <c r="BD30" s="192"/>
    </row>
    <row r="31" spans="12:56">
      <c r="AY31" s="199"/>
      <c r="AZ31" s="199"/>
      <c r="BA31" s="199"/>
      <c r="BB31" s="199"/>
      <c r="BC31" s="199"/>
      <c r="BD31" s="192"/>
    </row>
    <row r="32" spans="12:56">
      <c r="AY32" s="199"/>
      <c r="AZ32" s="199"/>
      <c r="BA32" s="199"/>
      <c r="BB32" s="199"/>
      <c r="BC32" s="199"/>
      <c r="BD32" s="192"/>
    </row>
    <row r="33" spans="11:56">
      <c r="AY33" s="199"/>
      <c r="AZ33" s="199"/>
      <c r="BA33" s="199"/>
      <c r="BB33" s="199"/>
      <c r="BC33" s="199"/>
      <c r="BD33" s="192"/>
    </row>
    <row r="34" spans="11:56">
      <c r="AY34" s="199"/>
      <c r="AZ34" s="199"/>
      <c r="BA34" s="199"/>
      <c r="BB34" s="199"/>
      <c r="BC34" s="199"/>
      <c r="BD34" s="192"/>
    </row>
    <row r="35" spans="11:56">
      <c r="AY35" s="199"/>
      <c r="AZ35" s="199"/>
      <c r="BA35" s="199"/>
      <c r="BB35" s="199"/>
      <c r="BC35" s="199"/>
      <c r="BD35" s="192"/>
    </row>
    <row r="36" spans="11:56">
      <c r="N36" s="193" t="s">
        <v>400</v>
      </c>
      <c r="W36" s="193" t="s">
        <v>400</v>
      </c>
      <c r="AF36" s="193" t="s">
        <v>400</v>
      </c>
      <c r="AO36" s="193" t="s">
        <v>400</v>
      </c>
      <c r="AY36" s="199"/>
      <c r="AZ36" s="199"/>
      <c r="BA36" s="199"/>
      <c r="BB36" s="199"/>
      <c r="BC36" s="199"/>
      <c r="BD36" s="192"/>
    </row>
    <row r="37" spans="11:56">
      <c r="AY37" s="198" t="s">
        <v>432</v>
      </c>
      <c r="AZ37" s="207"/>
      <c r="BA37" s="207"/>
      <c r="BB37" s="207"/>
      <c r="BC37" s="207"/>
      <c r="BD37" s="195"/>
    </row>
    <row r="38" spans="11:56">
      <c r="AY38" s="208"/>
      <c r="AZ38" s="201" t="s">
        <v>284</v>
      </c>
      <c r="BA38" s="201" t="s">
        <v>285</v>
      </c>
      <c r="BB38" s="201" t="s">
        <v>286</v>
      </c>
      <c r="BC38" s="201" t="s">
        <v>283</v>
      </c>
      <c r="BD38" s="195"/>
    </row>
    <row r="39" spans="11:56">
      <c r="AY39" s="202" t="s">
        <v>416</v>
      </c>
      <c r="AZ39" s="203">
        <f>'3a. % by Portfolio'!G51</f>
        <v>1</v>
      </c>
      <c r="BA39" s="203">
        <f>'3a. % by Portfolio'!N51</f>
        <v>0</v>
      </c>
      <c r="BB39" s="203">
        <f>'3a. % by Portfolio'!U51</f>
        <v>0</v>
      </c>
      <c r="BC39" s="203">
        <f>'3a. % by Portfolio'!AB51</f>
        <v>0</v>
      </c>
      <c r="BD39" s="195"/>
    </row>
    <row r="40" spans="11:56">
      <c r="K40" s="194"/>
      <c r="L40" s="194"/>
      <c r="AY40" s="202" t="s">
        <v>417</v>
      </c>
      <c r="AZ40" s="203">
        <f>'3a. % by Portfolio'!G54</f>
        <v>0</v>
      </c>
      <c r="BA40" s="203">
        <f>'3a. % by Portfolio'!N54</f>
        <v>0</v>
      </c>
      <c r="BB40" s="203">
        <f>'3a. % by Portfolio'!U54</f>
        <v>0</v>
      </c>
      <c r="BC40" s="203">
        <f>'3a. % by Portfolio'!AB54</f>
        <v>0</v>
      </c>
      <c r="BD40" s="195"/>
    </row>
    <row r="41" spans="11:56">
      <c r="K41" s="194"/>
      <c r="L41" s="194"/>
      <c r="AY41" s="202" t="s">
        <v>418</v>
      </c>
      <c r="AZ41" s="203">
        <f>'3a. % by Portfolio'!G58</f>
        <v>0</v>
      </c>
      <c r="BA41" s="203">
        <f>'3a. % by Portfolio'!N58</f>
        <v>0</v>
      </c>
      <c r="BB41" s="203">
        <f>'3a. % by Portfolio'!U58</f>
        <v>0</v>
      </c>
      <c r="BC41" s="203">
        <f>'3a. % by Portfolio'!AB58</f>
        <v>0</v>
      </c>
      <c r="BD41" s="195"/>
    </row>
    <row r="42" spans="11:56">
      <c r="K42" s="194"/>
      <c r="L42" s="194"/>
      <c r="AY42" s="199"/>
      <c r="AZ42" s="199"/>
      <c r="BA42" s="199"/>
      <c r="BB42" s="199"/>
      <c r="BC42" s="199"/>
      <c r="BD42" s="192"/>
    </row>
    <row r="43" spans="11:56">
      <c r="AY43" s="205"/>
      <c r="AZ43" s="199"/>
      <c r="BA43" s="199"/>
      <c r="BB43" s="199"/>
      <c r="BC43" s="199"/>
      <c r="BD43" s="192"/>
    </row>
    <row r="44" spans="11:56">
      <c r="AY44" s="205"/>
      <c r="AZ44" s="199"/>
      <c r="BA44" s="199"/>
      <c r="BB44" s="199"/>
      <c r="BC44" s="199"/>
      <c r="BD44" s="192"/>
    </row>
    <row r="45" spans="11:56">
      <c r="AY45" s="205"/>
      <c r="AZ45" s="199"/>
      <c r="BA45" s="199"/>
      <c r="BB45" s="199"/>
      <c r="BC45" s="199"/>
      <c r="BD45" s="192"/>
    </row>
    <row r="46" spans="11:56">
      <c r="AY46" s="199"/>
      <c r="AZ46" s="199"/>
      <c r="BA46" s="199"/>
      <c r="BB46" s="199"/>
      <c r="BC46" s="199"/>
      <c r="BD46" s="192"/>
    </row>
    <row r="47" spans="11:56">
      <c r="AY47" s="199"/>
      <c r="AZ47" s="199"/>
      <c r="BA47" s="199"/>
      <c r="BB47" s="199"/>
      <c r="BC47" s="199"/>
      <c r="BD47" s="192"/>
    </row>
    <row r="48" spans="11:56">
      <c r="AY48" s="199"/>
      <c r="AZ48" s="199"/>
      <c r="BA48" s="199"/>
      <c r="BB48" s="199"/>
      <c r="BC48" s="199"/>
      <c r="BD48" s="192"/>
    </row>
    <row r="49" spans="12:56">
      <c r="AY49" s="199"/>
      <c r="AZ49" s="199"/>
      <c r="BA49" s="199"/>
      <c r="BB49" s="199"/>
      <c r="BC49" s="199"/>
      <c r="BD49" s="192"/>
    </row>
    <row r="50" spans="12:56">
      <c r="AY50" s="199"/>
      <c r="AZ50" s="199"/>
      <c r="BA50" s="199"/>
      <c r="BB50" s="199"/>
      <c r="BC50" s="199"/>
      <c r="BD50" s="192"/>
    </row>
    <row r="51" spans="12:56">
      <c r="AY51" s="199"/>
      <c r="AZ51" s="199"/>
      <c r="BA51" s="199"/>
      <c r="BB51" s="199"/>
      <c r="BC51" s="199"/>
      <c r="BD51" s="192"/>
    </row>
    <row r="52" spans="12:56">
      <c r="N52" s="193" t="s">
        <v>400</v>
      </c>
      <c r="W52" s="193" t="s">
        <v>400</v>
      </c>
      <c r="AF52" s="193" t="s">
        <v>400</v>
      </c>
      <c r="AO52" s="193" t="s">
        <v>400</v>
      </c>
      <c r="AY52" s="199"/>
      <c r="AZ52" s="199"/>
      <c r="BA52" s="199"/>
      <c r="BB52" s="199"/>
      <c r="BC52" s="199"/>
      <c r="BD52" s="192"/>
    </row>
    <row r="53" spans="12:56">
      <c r="AY53" s="198" t="s">
        <v>433</v>
      </c>
      <c r="AZ53" s="207"/>
      <c r="BA53" s="207"/>
      <c r="BB53" s="207"/>
      <c r="BC53" s="207"/>
      <c r="BD53" s="192"/>
    </row>
    <row r="54" spans="12:56">
      <c r="AY54" s="208"/>
      <c r="AZ54" s="201" t="s">
        <v>284</v>
      </c>
      <c r="BA54" s="201" t="s">
        <v>285</v>
      </c>
      <c r="BB54" s="201" t="s">
        <v>286</v>
      </c>
      <c r="BC54" s="201" t="s">
        <v>283</v>
      </c>
      <c r="BD54" s="192"/>
    </row>
    <row r="55" spans="12:56">
      <c r="AY55" s="202" t="s">
        <v>416</v>
      </c>
      <c r="AZ55" s="203">
        <f>'3a. % by Portfolio'!G73</f>
        <v>0.96153846153846145</v>
      </c>
      <c r="BA55" s="203">
        <f>'3a. % by Portfolio'!N73</f>
        <v>0</v>
      </c>
      <c r="BB55" s="203">
        <f>'3a. % by Portfolio'!U73</f>
        <v>0</v>
      </c>
      <c r="BC55" s="203">
        <f>'3a. % by Portfolio'!AB73</f>
        <v>0</v>
      </c>
      <c r="BD55" s="192"/>
    </row>
    <row r="56" spans="12:56">
      <c r="L56" s="194"/>
      <c r="M56" s="194"/>
      <c r="AY56" s="202" t="s">
        <v>417</v>
      </c>
      <c r="AZ56" s="203">
        <f>'3a. % by Portfolio'!G76</f>
        <v>0</v>
      </c>
      <c r="BA56" s="203">
        <f>'3a. % by Portfolio'!N76</f>
        <v>0</v>
      </c>
      <c r="BB56" s="203">
        <f>'3a. % by Portfolio'!U76</f>
        <v>0</v>
      </c>
      <c r="BC56" s="203">
        <f>'3a. % by Portfolio'!AB76</f>
        <v>0</v>
      </c>
      <c r="BD56" s="192"/>
    </row>
    <row r="57" spans="12:56">
      <c r="L57" s="194"/>
      <c r="M57" s="194"/>
      <c r="AY57" s="202" t="s">
        <v>418</v>
      </c>
      <c r="AZ57" s="203">
        <f>'3a. % by Portfolio'!G80</f>
        <v>3.8461538461538464E-2</v>
      </c>
      <c r="BA57" s="203">
        <f>'3a. % by Portfolio'!N80</f>
        <v>0</v>
      </c>
      <c r="BB57" s="203">
        <f>'3a. % by Portfolio'!U80</f>
        <v>0</v>
      </c>
      <c r="BC57" s="203">
        <f>'3a. % by Portfolio'!AB80</f>
        <v>0</v>
      </c>
      <c r="BD57" s="192"/>
    </row>
    <row r="58" spans="12:56">
      <c r="L58" s="194"/>
      <c r="M58" s="194"/>
      <c r="AY58" s="199"/>
      <c r="AZ58" s="199"/>
      <c r="BA58" s="199"/>
      <c r="BB58" s="199"/>
      <c r="BC58" s="199"/>
      <c r="BD58" s="192"/>
    </row>
    <row r="59" spans="12:56">
      <c r="AY59" s="205"/>
      <c r="AZ59" s="199"/>
      <c r="BA59" s="199"/>
      <c r="BB59" s="199"/>
      <c r="BC59" s="199"/>
      <c r="BD59" s="192"/>
    </row>
    <row r="60" spans="12:56">
      <c r="AY60" s="205"/>
      <c r="AZ60" s="199"/>
      <c r="BA60" s="199"/>
      <c r="BB60" s="199"/>
      <c r="BC60" s="199"/>
      <c r="BD60" s="192"/>
    </row>
    <row r="61" spans="12:56">
      <c r="AY61" s="205"/>
      <c r="AZ61" s="199"/>
      <c r="BA61" s="199"/>
      <c r="BB61" s="199"/>
      <c r="BC61" s="199"/>
      <c r="BD61" s="192"/>
    </row>
    <row r="62" spans="12:56">
      <c r="AY62" s="199"/>
      <c r="AZ62" s="199"/>
      <c r="BA62" s="199"/>
      <c r="BB62" s="199"/>
      <c r="BC62" s="199"/>
      <c r="BD62" s="192"/>
    </row>
    <row r="63" spans="12:56">
      <c r="AY63" s="199"/>
      <c r="AZ63" s="199"/>
      <c r="BA63" s="199"/>
      <c r="BB63" s="199"/>
      <c r="BC63" s="199"/>
      <c r="BD63" s="192"/>
    </row>
    <row r="64" spans="12:56">
      <c r="AY64" s="199"/>
      <c r="AZ64" s="199"/>
      <c r="BA64" s="199"/>
      <c r="BB64" s="199"/>
      <c r="BC64" s="199"/>
      <c r="BD64" s="192"/>
    </row>
    <row r="65" spans="14:56">
      <c r="AY65" s="199"/>
      <c r="AZ65" s="199"/>
      <c r="BA65" s="199"/>
      <c r="BB65" s="199"/>
      <c r="BC65" s="199"/>
      <c r="BD65" s="192"/>
    </row>
    <row r="66" spans="14:56">
      <c r="AY66" s="199"/>
      <c r="AZ66" s="199"/>
      <c r="BA66" s="199"/>
      <c r="BB66" s="199"/>
      <c r="BC66" s="199"/>
      <c r="BD66" s="192"/>
    </row>
    <row r="68" spans="14:56">
      <c r="N68" s="193" t="s">
        <v>400</v>
      </c>
      <c r="W68" s="193" t="s">
        <v>400</v>
      </c>
      <c r="AF68" s="193" t="s">
        <v>400</v>
      </c>
      <c r="AO68" s="193" t="s">
        <v>400</v>
      </c>
      <c r="AY68" s="199"/>
      <c r="AZ68" s="199"/>
      <c r="BA68" s="199"/>
      <c r="BB68" s="199"/>
      <c r="BC68" s="199"/>
      <c r="BD68" s="192"/>
    </row>
    <row r="69" spans="14:56">
      <c r="AY69" s="198" t="s">
        <v>434</v>
      </c>
      <c r="AZ69" s="207"/>
      <c r="BA69" s="207"/>
      <c r="BB69" s="207"/>
      <c r="BC69" s="207"/>
    </row>
    <row r="70" spans="14:56">
      <c r="AY70" s="208"/>
      <c r="AZ70" s="201" t="s">
        <v>284</v>
      </c>
      <c r="BA70" s="201" t="s">
        <v>285</v>
      </c>
      <c r="BB70" s="201" t="s">
        <v>286</v>
      </c>
      <c r="BC70" s="201" t="s">
        <v>283</v>
      </c>
    </row>
    <row r="71" spans="14:56">
      <c r="AY71" s="202" t="s">
        <v>416</v>
      </c>
      <c r="AZ71" s="203">
        <f>'3a. % by Portfolio'!G95</f>
        <v>1</v>
      </c>
      <c r="BA71" s="203">
        <f>'3a. % by Portfolio'!N95</f>
        <v>0</v>
      </c>
      <c r="BB71" s="203">
        <f>'3a. % by Portfolio'!U95</f>
        <v>0</v>
      </c>
      <c r="BC71" s="203">
        <f>'3a. % by Portfolio'!AB95</f>
        <v>0</v>
      </c>
    </row>
    <row r="72" spans="14:56">
      <c r="AY72" s="202" t="s">
        <v>417</v>
      </c>
      <c r="AZ72" s="203">
        <f>'3a. % by Portfolio'!G98</f>
        <v>0</v>
      </c>
      <c r="BA72" s="203">
        <f>'3a. % by Portfolio'!N98</f>
        <v>0</v>
      </c>
      <c r="BB72" s="203">
        <f>'3a. % by Portfolio'!U98</f>
        <v>0</v>
      </c>
      <c r="BC72" s="203">
        <f>'3a. % by Portfolio'!AB98</f>
        <v>0</v>
      </c>
    </row>
    <row r="73" spans="14:56">
      <c r="AY73" s="202" t="s">
        <v>418</v>
      </c>
      <c r="AZ73" s="203">
        <f>'3a. % by Portfolio'!G102</f>
        <v>0</v>
      </c>
      <c r="BA73" s="203">
        <f>'3a. % by Portfolio'!N102</f>
        <v>0</v>
      </c>
      <c r="BB73" s="203">
        <f>'3a. % by Portfolio'!U102</f>
        <v>0</v>
      </c>
      <c r="BC73" s="203">
        <f>'3a. % by Portfolio'!AB102</f>
        <v>0</v>
      </c>
    </row>
    <row r="84" spans="14:56">
      <c r="N84" s="193" t="s">
        <v>400</v>
      </c>
      <c r="W84" s="193" t="s">
        <v>400</v>
      </c>
      <c r="AF84" s="193" t="s">
        <v>400</v>
      </c>
      <c r="AO84" s="193" t="s">
        <v>400</v>
      </c>
    </row>
    <row r="85" spans="14:56">
      <c r="AY85" s="198" t="s">
        <v>421</v>
      </c>
      <c r="AZ85" s="207"/>
      <c r="BA85" s="207"/>
      <c r="BB85" s="207"/>
      <c r="BC85" s="207"/>
    </row>
    <row r="86" spans="14:56">
      <c r="AY86" s="208"/>
      <c r="AZ86" s="201" t="s">
        <v>284</v>
      </c>
      <c r="BA86" s="201" t="s">
        <v>285</v>
      </c>
      <c r="BB86" s="201" t="s">
        <v>286</v>
      </c>
      <c r="BC86" s="201" t="s">
        <v>283</v>
      </c>
    </row>
    <row r="87" spans="14:56">
      <c r="AY87" s="202" t="s">
        <v>416</v>
      </c>
      <c r="AZ87" s="203">
        <f>'3a. % by Portfolio'!G117</f>
        <v>0</v>
      </c>
      <c r="BA87" s="203">
        <f>'3a. % by Portfolio'!N117</f>
        <v>0</v>
      </c>
      <c r="BB87" s="203">
        <f>'3a. % by Portfolio'!U117</f>
        <v>0</v>
      </c>
      <c r="BC87" s="203">
        <f>'3a. % by Portfolio'!AB117</f>
        <v>0</v>
      </c>
    </row>
    <row r="88" spans="14:56">
      <c r="AY88" s="202" t="s">
        <v>417</v>
      </c>
      <c r="AZ88" s="203">
        <f>'3a. % by Portfolio'!G120</f>
        <v>0</v>
      </c>
      <c r="BA88" s="203">
        <f>'3a. % by Portfolio'!N120</f>
        <v>0</v>
      </c>
      <c r="BB88" s="203">
        <f>'3a. % by Portfolio'!U120</f>
        <v>0</v>
      </c>
      <c r="BC88" s="203">
        <f>'3a. % by Portfolio'!AB120</f>
        <v>0</v>
      </c>
    </row>
    <row r="89" spans="14:56">
      <c r="AY89" s="202" t="s">
        <v>418</v>
      </c>
      <c r="AZ89" s="203">
        <f>'3a. % by Portfolio'!G124</f>
        <v>0</v>
      </c>
      <c r="BA89" s="203">
        <f>'3a. % by Portfolio'!N124</f>
        <v>0</v>
      </c>
      <c r="BB89" s="203">
        <f>'3a. % by Portfolio'!U124</f>
        <v>0</v>
      </c>
      <c r="BC89" s="203">
        <f>'3a. % by Portfolio'!AB124</f>
        <v>0</v>
      </c>
    </row>
    <row r="95" spans="14:56">
      <c r="AY95" s="209"/>
      <c r="AZ95" s="209"/>
      <c r="BA95" s="209"/>
      <c r="BB95" s="209"/>
      <c r="BC95" s="209"/>
      <c r="BD95" s="210"/>
    </row>
    <row r="96" spans="14:56">
      <c r="AY96" s="209"/>
      <c r="AZ96" s="209"/>
      <c r="BA96" s="209"/>
      <c r="BB96" s="209"/>
      <c r="BC96" s="209"/>
      <c r="BD96" s="210"/>
    </row>
    <row r="97" spans="14:56">
      <c r="AY97" s="209"/>
      <c r="AZ97" s="209"/>
      <c r="BA97" s="209"/>
      <c r="BB97" s="209"/>
      <c r="BC97" s="209"/>
      <c r="BD97" s="210"/>
    </row>
    <row r="98" spans="14:56">
      <c r="AY98" s="209"/>
      <c r="AZ98" s="209"/>
      <c r="BA98" s="209"/>
      <c r="BB98" s="209"/>
      <c r="BC98" s="209"/>
      <c r="BD98" s="210"/>
    </row>
    <row r="99" spans="14:56">
      <c r="AY99" s="209"/>
      <c r="AZ99" s="209"/>
      <c r="BA99" s="209"/>
      <c r="BB99" s="209"/>
      <c r="BC99" s="209"/>
      <c r="BD99" s="210"/>
    </row>
    <row r="100" spans="14:56">
      <c r="N100" s="193" t="s">
        <v>400</v>
      </c>
      <c r="W100" s="193" t="s">
        <v>400</v>
      </c>
      <c r="AF100" s="193" t="s">
        <v>400</v>
      </c>
      <c r="AO100" s="193" t="s">
        <v>400</v>
      </c>
      <c r="AY100" s="209"/>
      <c r="AZ100" s="209"/>
      <c r="BA100" s="209"/>
      <c r="BB100" s="209"/>
      <c r="BC100" s="209"/>
      <c r="BD100" s="210"/>
    </row>
    <row r="101" spans="14:56">
      <c r="AY101" s="211"/>
      <c r="AZ101" s="208"/>
      <c r="BA101" s="208"/>
      <c r="BB101" s="208"/>
      <c r="BC101" s="208"/>
      <c r="BD101" s="210"/>
    </row>
    <row r="102" spans="14:56">
      <c r="AY102" s="208"/>
      <c r="AZ102" s="204"/>
      <c r="BA102" s="204"/>
      <c r="BB102" s="204"/>
      <c r="BC102" s="204"/>
      <c r="BD102" s="210"/>
    </row>
    <row r="103" spans="14:56">
      <c r="AY103" s="208"/>
      <c r="AZ103" s="206"/>
      <c r="BA103" s="206"/>
      <c r="BB103" s="206"/>
      <c r="BC103" s="206"/>
      <c r="BD103" s="210"/>
    </row>
    <row r="104" spans="14:56">
      <c r="AY104" s="208"/>
      <c r="AZ104" s="206"/>
      <c r="BA104" s="206"/>
      <c r="BB104" s="206"/>
      <c r="BC104" s="206"/>
      <c r="BD104" s="210"/>
    </row>
    <row r="105" spans="14:56">
      <c r="AY105" s="208"/>
      <c r="AZ105" s="206"/>
      <c r="BA105" s="206"/>
      <c r="BB105" s="206"/>
      <c r="BC105" s="206"/>
      <c r="BD105" s="210"/>
    </row>
    <row r="106" spans="14:56">
      <c r="AY106" s="209"/>
      <c r="AZ106" s="209"/>
      <c r="BA106" s="209"/>
      <c r="BB106" s="209"/>
      <c r="BC106" s="209"/>
      <c r="BD106" s="210"/>
    </row>
    <row r="116" spans="14:41">
      <c r="N116" s="193" t="s">
        <v>400</v>
      </c>
      <c r="W116" s="193" t="s">
        <v>400</v>
      </c>
      <c r="AF116" s="193" t="s">
        <v>400</v>
      </c>
      <c r="AO116" s="193" t="s">
        <v>400</v>
      </c>
    </row>
  </sheetData>
  <mergeCells count="1">
    <mergeCell ref="K1:X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36" location="INDEX!A1" display="Back to index"/>
    <hyperlink ref="W36" location="INDEX!A1" display="Back to index"/>
    <hyperlink ref="W20" location="INDEX!A1" display="Back to index"/>
    <hyperlink ref="AF20" location="INDEX!A1" display="Back to index"/>
    <hyperlink ref="W52" location="INDEX!A1" display="Back to index"/>
    <hyperlink ref="AF52" location="INDEX!A1" display="Back to index"/>
    <hyperlink ref="AO52" location="INDEX!A1" display="Back to index"/>
    <hyperlink ref="W68" location="INDEX!A1" display="Back to index"/>
    <hyperlink ref="AF68" location="INDEX!A1" display="Back to index"/>
    <hyperlink ref="AO68" location="INDEX!A1" display="Back to index"/>
    <hyperlink ref="N4" location="INDEX!A1" display="Back to index"/>
    <hyperlink ref="N20" location="INDEX!A1" display="Back to index"/>
    <hyperlink ref="N36" location="INDEX!A1" display="Back to index"/>
    <hyperlink ref="N52" location="INDEX!A1" display="Back to index"/>
    <hyperlink ref="N68" location="INDEX!A1" display="Back to index"/>
    <hyperlink ref="N84" location="INDEX!A1" display="Back to index"/>
    <hyperlink ref="W84" location="INDEX!A1" display="Back to index"/>
    <hyperlink ref="AF84" location="INDEX!A1" display="Back to index"/>
    <hyperlink ref="AO84" location="INDEX!A1" display="Back to index"/>
    <hyperlink ref="N100" location="INDEX!A1" display="Back to index"/>
    <hyperlink ref="W100" location="INDEX!A1" display="Back to index"/>
    <hyperlink ref="AF100" location="INDEX!A1" display="Back to index"/>
    <hyperlink ref="AO100" location="INDEX!A1" display="Back to index"/>
    <hyperlink ref="N116" location="INDEX!A1" display="Back to index"/>
    <hyperlink ref="W116" location="INDEX!A1" display="Back to index"/>
    <hyperlink ref="AF116" location="INDEX!A1" display="Back to index"/>
    <hyperlink ref="AO116" location="INDEX!A1" display="Back to index"/>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9"/>
  <sheetViews>
    <sheetView zoomScale="60" zoomScaleNormal="60" workbookViewId="0">
      <selection activeCell="G4" sqref="G4"/>
    </sheetView>
  </sheetViews>
  <sheetFormatPr defaultColWidth="9.140625" defaultRowHeight="15"/>
  <cols>
    <col min="1" max="1" width="12.85546875" style="223" customWidth="1"/>
    <col min="2" max="2" width="55.28515625" style="223" customWidth="1"/>
    <col min="3" max="3" width="46.5703125" style="250" customWidth="1"/>
    <col min="4" max="10" width="26.140625" style="223" customWidth="1"/>
    <col min="11" max="14" width="9.140625" style="221" customWidth="1"/>
    <col min="15" max="15" width="16.5703125" style="221" hidden="1" customWidth="1"/>
    <col min="16" max="19" width="9.140625" style="221" hidden="1" customWidth="1"/>
    <col min="20" max="20" width="24.85546875" style="221" hidden="1" customWidth="1"/>
    <col min="21" max="25" width="9.140625" style="221" hidden="1" customWidth="1"/>
    <col min="26" max="26" width="0" style="221" hidden="1" customWidth="1"/>
    <col min="27" max="46" width="9.140625" style="221"/>
    <col min="47" max="16384" width="9.140625" style="223"/>
  </cols>
  <sheetData>
    <row r="1" spans="1:46" s="213" customFormat="1" ht="24" customHeight="1">
      <c r="A1" s="212" t="s">
        <v>400</v>
      </c>
      <c r="C1" s="214"/>
    </row>
    <row r="2" spans="1:46" s="216" customFormat="1" ht="60.75">
      <c r="A2" s="259" t="s">
        <v>436</v>
      </c>
      <c r="B2" s="259" t="s">
        <v>0</v>
      </c>
      <c r="C2" s="259" t="s">
        <v>1</v>
      </c>
      <c r="D2" s="260" t="s">
        <v>437</v>
      </c>
      <c r="E2" s="260" t="s">
        <v>438</v>
      </c>
      <c r="F2" s="260" t="s">
        <v>439</v>
      </c>
      <c r="G2" s="260" t="s">
        <v>440</v>
      </c>
      <c r="H2" s="260" t="s">
        <v>441</v>
      </c>
      <c r="I2" s="260" t="s">
        <v>442</v>
      </c>
      <c r="J2" s="260" t="s">
        <v>443</v>
      </c>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c r="AM2" s="215"/>
      <c r="AN2" s="215"/>
      <c r="AO2" s="215"/>
      <c r="AP2" s="215"/>
      <c r="AQ2" s="215"/>
      <c r="AR2" s="215"/>
      <c r="AS2" s="215"/>
      <c r="AT2" s="215"/>
    </row>
    <row r="3" spans="1:46" ht="99.75" customHeight="1" thickBot="1">
      <c r="A3" s="238" t="str">
        <f>'1. All Data'!B3</f>
        <v>VFM01</v>
      </c>
      <c r="B3" s="254" t="str">
        <f>'1. All Data'!C3</f>
        <v>Set the MTFS for 2020/21 onwards</v>
      </c>
      <c r="C3" s="256" t="str">
        <f>'1. All Data'!D3</f>
        <v xml:space="preserve">Set Budget for Council Approval  </v>
      </c>
      <c r="D3" s="251" t="str">
        <f>'1. All Data'!H3</f>
        <v>On Track to be Achieved</v>
      </c>
      <c r="E3" s="257"/>
      <c r="F3" s="252" t="str">
        <f>'1. All Data'!M3</f>
        <v>Update Not Provided</v>
      </c>
      <c r="G3" s="258"/>
      <c r="H3" s="251" t="str">
        <f>'1. All Data'!R3</f>
        <v>Update Not Provided</v>
      </c>
      <c r="I3" s="258"/>
      <c r="J3" s="251" t="str">
        <f>'1. All Data'!V3</f>
        <v>Update not provided</v>
      </c>
      <c r="O3" s="222" t="s">
        <v>445</v>
      </c>
    </row>
    <row r="4" spans="1:46" ht="99.75" customHeight="1" thickTop="1" thickBot="1">
      <c r="A4" s="218" t="str">
        <f>'1. All Data'!B4</f>
        <v>VFM02</v>
      </c>
      <c r="B4" s="254" t="str">
        <f>'1. All Data'!C4</f>
        <v>Savings targets for 2019/20</v>
      </c>
      <c r="C4" s="255" t="str">
        <f>'1. All Data'!D4</f>
        <v xml:space="preserve">Achieve Savings Targets as Stated in the Medium Term Financial Strategy </v>
      </c>
      <c r="D4" s="251" t="str">
        <f>'1. All Data'!H4</f>
        <v>Not Yet Due</v>
      </c>
      <c r="E4" s="220"/>
      <c r="F4" s="252" t="str">
        <f>'1. All Data'!M4</f>
        <v>Update Not Provided</v>
      </c>
      <c r="G4" s="220"/>
      <c r="H4" s="253" t="str">
        <f>'1. All Data'!R4</f>
        <v>Update Not Provided</v>
      </c>
      <c r="I4" s="220"/>
      <c r="J4" s="253" t="str">
        <f>'1. All Data'!V4</f>
        <v>Update not provided</v>
      </c>
      <c r="O4" s="222" t="s">
        <v>447</v>
      </c>
      <c r="Y4" s="220" t="s">
        <v>446</v>
      </c>
    </row>
    <row r="5" spans="1:46" ht="99.75" customHeight="1" thickTop="1" thickBot="1">
      <c r="A5" s="218" t="str">
        <f>'1. All Data'!B5</f>
        <v>VFM03</v>
      </c>
      <c r="B5" s="254" t="str">
        <f>'1. All Data'!C5</f>
        <v xml:space="preserve">Having an approved Statement of Accounts </v>
      </c>
      <c r="C5" s="255" t="str">
        <f>'1. All Data'!D5</f>
        <v xml:space="preserve">Submit Statement of Accounts by New Statutory Deadline </v>
      </c>
      <c r="D5" s="251" t="str">
        <f>'1. All Data'!H5</f>
        <v>On Track to be Achieved</v>
      </c>
      <c r="E5" s="220"/>
      <c r="F5" s="252" t="str">
        <f>'1. All Data'!M5</f>
        <v>Update Not Provided</v>
      </c>
      <c r="G5" s="220"/>
      <c r="H5" s="253" t="str">
        <f>'1. All Data'!R5</f>
        <v>Update Not Provided</v>
      </c>
      <c r="I5" s="220"/>
      <c r="J5" s="253" t="str">
        <f>'1. All Data'!V5</f>
        <v>Update not provided</v>
      </c>
      <c r="O5" s="222" t="s">
        <v>448</v>
      </c>
      <c r="T5" s="224"/>
      <c r="Y5" s="225" t="s">
        <v>449</v>
      </c>
    </row>
    <row r="6" spans="1:46" ht="89.25" thickTop="1" thickBot="1">
      <c r="A6" s="218" t="str">
        <f>'1. All Data'!B6</f>
        <v>VFM04</v>
      </c>
      <c r="B6" s="254" t="str">
        <f>'1. All Data'!C6</f>
        <v>Responding to Significant Local Government Finance Changes and Assessing the Impact on the Council’s Financial Position</v>
      </c>
      <c r="C6" s="255" t="str">
        <f>'1. All Data'!D6</f>
        <v xml:space="preserve">Activities Throughout the Year Reported in Line with the Timed Responses </v>
      </c>
      <c r="D6" s="251" t="str">
        <f>'1. All Data'!H6</f>
        <v>On Track to be Achieved</v>
      </c>
      <c r="E6" s="220"/>
      <c r="F6" s="252" t="str">
        <f>'1. All Data'!M6</f>
        <v>Update Not Provided</v>
      </c>
      <c r="G6" s="220"/>
      <c r="H6" s="253" t="str">
        <f>'1. All Data'!R6</f>
        <v>Update Not Provided</v>
      </c>
      <c r="I6" s="220"/>
      <c r="J6" s="253" t="str">
        <f>'1. All Data'!V6</f>
        <v>Update not provided</v>
      </c>
      <c r="O6" s="226" t="s">
        <v>444</v>
      </c>
      <c r="T6" s="227" t="s">
        <v>449</v>
      </c>
    </row>
    <row r="7" spans="1:46" ht="99.75" customHeight="1" thickTop="1">
      <c r="A7" s="218" t="str">
        <f>'1. All Data'!B7</f>
        <v>VFM05</v>
      </c>
      <c r="B7" s="254" t="str">
        <f>'1. All Data'!C7</f>
        <v>Internal Audit Service Procurement</v>
      </c>
      <c r="C7" s="255" t="str">
        <f>'1. All Data'!D7</f>
        <v>Procurement concluded and new contract awarded</v>
      </c>
      <c r="D7" s="251" t="str">
        <f>'1. All Data'!H7</f>
        <v>On Track to be Achieved</v>
      </c>
      <c r="E7" s="220"/>
      <c r="F7" s="252" t="str">
        <f>'1. All Data'!M7</f>
        <v>Update Not Provided</v>
      </c>
      <c r="G7" s="220"/>
      <c r="H7" s="253" t="str">
        <f>'1. All Data'!R7</f>
        <v>Update Not Provided</v>
      </c>
      <c r="I7" s="220"/>
      <c r="J7" s="253" t="str">
        <f>'1. All Data'!V7</f>
        <v>Update not provided</v>
      </c>
      <c r="T7" s="227" t="s">
        <v>450</v>
      </c>
    </row>
    <row r="8" spans="1:46" ht="99.75" customHeight="1">
      <c r="A8" s="218" t="str">
        <f>'1. All Data'!B8</f>
        <v>VFM06</v>
      </c>
      <c r="B8" s="254" t="str">
        <f>'1. All Data'!C8</f>
        <v xml:space="preserve">Working towards the Government’s new HMRC VAT Digitalisation Compliance requirements </v>
      </c>
      <c r="C8" s="255" t="str">
        <f>'1. All Data'!D8</f>
        <v>Compliance Report completed</v>
      </c>
      <c r="D8" s="251" t="str">
        <f>'1. All Data'!H8</f>
        <v>Not Yet Due</v>
      </c>
      <c r="E8" s="220"/>
      <c r="F8" s="252" t="str">
        <f>'1. All Data'!M8</f>
        <v>Update Not Provided</v>
      </c>
      <c r="G8" s="220"/>
      <c r="H8" s="253" t="str">
        <f>'1. All Data'!R8</f>
        <v>Update Not Provided</v>
      </c>
      <c r="I8" s="220"/>
      <c r="J8" s="253" t="str">
        <f>'1. All Data'!V8</f>
        <v>Update not provided</v>
      </c>
      <c r="T8" s="227" t="s">
        <v>446</v>
      </c>
    </row>
    <row r="9" spans="1:46" ht="99.75" customHeight="1">
      <c r="A9" s="218" t="str">
        <f>'1. All Data'!B9</f>
        <v>VFM07</v>
      </c>
      <c r="B9" s="254" t="str">
        <f>'1. All Data'!C9</f>
        <v>Continuing to digitise SMARTER services</v>
      </c>
      <c r="C9" s="255" t="str">
        <f>'1. All Data'!D9</f>
        <v xml:space="preserve">Secure Integrated Service Request and Payment mechanism developed and implemented </v>
      </c>
      <c r="D9" s="251" t="str">
        <f>'1. All Data'!H9</f>
        <v>On Track to be Achieved</v>
      </c>
      <c r="E9" s="219"/>
      <c r="F9" s="252" t="str">
        <f>'1. All Data'!M9</f>
        <v>Update Not Provided</v>
      </c>
      <c r="G9" s="220"/>
      <c r="H9" s="253" t="str">
        <f>'1. All Data'!R9</f>
        <v>Update Not Provided</v>
      </c>
      <c r="I9" s="220"/>
      <c r="J9" s="253" t="str">
        <f>'1. All Data'!V9</f>
        <v>Update not provided</v>
      </c>
    </row>
    <row r="10" spans="1:46" ht="99.75" customHeight="1">
      <c r="A10" s="218" t="str">
        <f>'1. All Data'!B10</f>
        <v>VFM08</v>
      </c>
      <c r="B10" s="254" t="str">
        <f>'1. All Data'!C10</f>
        <v>Continuing to digitise SMARTER services</v>
      </c>
      <c r="C10" s="255" t="str">
        <f>'1. All Data'!D10</f>
        <v>Audio recording of Council meetings added to Corporate Website</v>
      </c>
      <c r="D10" s="251" t="str">
        <f>'1. All Data'!H10</f>
        <v>On Track to be Achieved</v>
      </c>
      <c r="E10" s="219"/>
      <c r="F10" s="252" t="str">
        <f>'1. All Data'!M10</f>
        <v>Update Not Provided</v>
      </c>
      <c r="G10" s="220"/>
      <c r="H10" s="253" t="str">
        <f>'1. All Data'!R10</f>
        <v>Update Not Provided</v>
      </c>
      <c r="I10" s="220"/>
      <c r="J10" s="253" t="str">
        <f>'1. All Data'!V10</f>
        <v>Update not provided</v>
      </c>
    </row>
    <row r="11" spans="1:46" ht="99.75" customHeight="1">
      <c r="A11" s="218" t="str">
        <f>'1. All Data'!B11</f>
        <v>VFM09</v>
      </c>
      <c r="B11" s="254" t="str">
        <f>'1. All Data'!C11</f>
        <v>Continuing to digitise SMARTER services</v>
      </c>
      <c r="C11" s="255" t="str">
        <f>'1. All Data'!D11</f>
        <v>80% of 2019/20 Milestones in New Digital Strategy Achieved</v>
      </c>
      <c r="D11" s="251" t="str">
        <f>'1. All Data'!H11</f>
        <v>Not Yet Due</v>
      </c>
      <c r="E11" s="219"/>
      <c r="F11" s="252" t="str">
        <f>'1. All Data'!M11</f>
        <v>Update Not Provided</v>
      </c>
      <c r="G11" s="220"/>
      <c r="H11" s="253" t="str">
        <f>'1. All Data'!R11</f>
        <v>Update Not Provided</v>
      </c>
      <c r="I11" s="220"/>
      <c r="J11" s="253" t="str">
        <f>'1. All Data'!V11</f>
        <v>Update not provided</v>
      </c>
    </row>
    <row r="12" spans="1:46" ht="99.75" customHeight="1">
      <c r="A12" s="218" t="str">
        <f>'1. All Data'!B12</f>
        <v>VFM10</v>
      </c>
      <c r="B12" s="254" t="str">
        <f>'1. All Data'!C12</f>
        <v xml:space="preserve">Providing a more secure ICT working environment </v>
      </c>
      <c r="C12" s="255" t="str">
        <f>'1. All Data'!D12</f>
        <v xml:space="preserve">Security Arrangements to Meet Requirements of PSN (or Replacement)  </v>
      </c>
      <c r="D12" s="251" t="str">
        <f>'1. All Data'!H12</f>
        <v>On Track to be Achieved</v>
      </c>
      <c r="E12" s="220"/>
      <c r="F12" s="252" t="str">
        <f>'1. All Data'!M12</f>
        <v>Update Not Provided</v>
      </c>
      <c r="G12" s="220"/>
      <c r="H12" s="253" t="str">
        <f>'1. All Data'!R12</f>
        <v>Update Not Provided</v>
      </c>
      <c r="I12" s="227"/>
      <c r="J12" s="253" t="str">
        <f>'1. All Data'!V12</f>
        <v>Update not provided</v>
      </c>
    </row>
    <row r="13" spans="1:46" ht="99.75" customHeight="1">
      <c r="A13" s="218" t="str">
        <f>'1. All Data'!B13</f>
        <v>VFM11</v>
      </c>
      <c r="B13" s="254" t="str">
        <f>'1. All Data'!C13</f>
        <v xml:space="preserve">Providing a more secure ICT working environment     </v>
      </c>
      <c r="C13" s="255" t="str">
        <f>'1. All Data'!D13</f>
        <v>Preferred biometric approach to password replacement identified and commenced</v>
      </c>
      <c r="D13" s="251" t="str">
        <f>'1. All Data'!H13</f>
        <v>On Track to be Achieved</v>
      </c>
      <c r="E13" s="220"/>
      <c r="F13" s="252" t="str">
        <f>'1. All Data'!M13</f>
        <v>Update Not Provided</v>
      </c>
      <c r="G13" s="220"/>
      <c r="H13" s="253" t="str">
        <f>'1. All Data'!R13</f>
        <v>Update Not Provided</v>
      </c>
      <c r="I13" s="220"/>
      <c r="J13" s="253" t="str">
        <f>'1. All Data'!V13</f>
        <v>Update not provided</v>
      </c>
    </row>
    <row r="14" spans="1:46" ht="99.75" customHeight="1">
      <c r="A14" s="218" t="str">
        <f>'1. All Data'!B14</f>
        <v>VFM12</v>
      </c>
      <c r="B14" s="254" t="str">
        <f>'1. All Data'!C14</f>
        <v xml:space="preserve">Successfully deliver local elections  </v>
      </c>
      <c r="C14" s="255" t="str">
        <f>'1. All Data'!D14</f>
        <v>Local elections delivered</v>
      </c>
      <c r="D14" s="251" t="str">
        <f>'1. All Data'!H14</f>
        <v>Fully Achieved</v>
      </c>
      <c r="E14" s="220"/>
      <c r="F14" s="252" t="str">
        <f>'1. All Data'!M14</f>
        <v>Update Not Provided</v>
      </c>
      <c r="G14" s="220"/>
      <c r="H14" s="253" t="str">
        <f>'1. All Data'!R14</f>
        <v>Update Not Provided</v>
      </c>
      <c r="I14" s="220"/>
      <c r="J14" s="253" t="str">
        <f>'1. All Data'!V14</f>
        <v>Update not provided</v>
      </c>
    </row>
    <row r="15" spans="1:46" ht="99.75" customHeight="1">
      <c r="A15" s="218" t="str">
        <f>'1. All Data'!B15</f>
        <v>VFM13</v>
      </c>
      <c r="B15" s="254" t="str">
        <f>'1. All Data'!C15</f>
        <v>Carry out detailed Procurement / Contractor Consolidation / Spend Analysis</v>
      </c>
      <c r="C15" s="255" t="str">
        <f>'1. All Data'!D15</f>
        <v>Report and way forward approved</v>
      </c>
      <c r="D15" s="251" t="str">
        <f>'1. All Data'!H15</f>
        <v>Not Yet Due</v>
      </c>
      <c r="E15" s="220"/>
      <c r="F15" s="252" t="str">
        <f>'1. All Data'!M15</f>
        <v>Update Not Provided</v>
      </c>
      <c r="G15" s="220"/>
      <c r="H15" s="253" t="str">
        <f>'1. All Data'!R15</f>
        <v>Update Not Provided</v>
      </c>
      <c r="I15" s="220"/>
      <c r="J15" s="253" t="str">
        <f>'1. All Data'!V15</f>
        <v>Update not provided</v>
      </c>
    </row>
    <row r="16" spans="1:46" ht="99.75" customHeight="1">
      <c r="A16" s="218" t="str">
        <f>'1. All Data'!B16</f>
        <v>VFM14</v>
      </c>
      <c r="B16" s="254" t="str">
        <f>'1. All Data'!C16</f>
        <v>Increasing Staffing Availability Through Reduced Sickness</v>
      </c>
      <c r="C16" s="255" t="str">
        <f>'1. All Data'!D16</f>
        <v>Short Term Sickness Days Average: 
2.75 days</v>
      </c>
      <c r="D16" s="251" t="str">
        <f>'1. All Data'!H16</f>
        <v>On Track to be Achieved</v>
      </c>
      <c r="E16" s="220"/>
      <c r="F16" s="252" t="str">
        <f>'1. All Data'!M16</f>
        <v>Update Not Provided</v>
      </c>
      <c r="G16" s="220"/>
      <c r="H16" s="253" t="str">
        <f>'1. All Data'!R16</f>
        <v>Update Not Provided</v>
      </c>
      <c r="I16" s="220"/>
      <c r="J16" s="253" t="str">
        <f>'1. All Data'!V16</f>
        <v>Update not provided</v>
      </c>
    </row>
    <row r="17" spans="1:10" ht="99.75" customHeight="1">
      <c r="A17" s="218" t="str">
        <f>'1. All Data'!B17</f>
        <v>VFM15</v>
      </c>
      <c r="B17" s="254" t="str">
        <f>'1. All Data'!C17</f>
        <v>Improve On The Average Time To Pay Creditors</v>
      </c>
      <c r="C17" s="255" t="str">
        <f>'1. All Data'!D17</f>
        <v>Average Time To Pay Creditors:
12 days</v>
      </c>
      <c r="D17" s="251" t="str">
        <f>'1. All Data'!H17</f>
        <v>On Track to be Achieved</v>
      </c>
      <c r="E17" s="220"/>
      <c r="F17" s="252" t="str">
        <f>'1. All Data'!M17</f>
        <v>Update Not Provided</v>
      </c>
      <c r="G17" s="220"/>
      <c r="H17" s="253" t="str">
        <f>'1. All Data'!R17</f>
        <v>Update Not Provided</v>
      </c>
      <c r="I17" s="220"/>
      <c r="J17" s="253" t="str">
        <f>'1. All Data'!V17</f>
        <v>Update not provided</v>
      </c>
    </row>
    <row r="18" spans="1:10" ht="99.75" customHeight="1">
      <c r="A18" s="218" t="str">
        <f>'1. All Data'!B18</f>
        <v>VFM16</v>
      </c>
      <c r="B18" s="254" t="str">
        <f>'1. All Data'!C18</f>
        <v>Legal and Assets</v>
      </c>
      <c r="C18" s="255" t="str">
        <f>'1. All Data'!D18</f>
        <v>Carry out works to Canal Street industrial units, as identified in the condition survey</v>
      </c>
      <c r="D18" s="251" t="str">
        <f>'1. All Data'!H18</f>
        <v>Not Yet Due</v>
      </c>
      <c r="E18" s="220"/>
      <c r="F18" s="252" t="str">
        <f>'1. All Data'!M18</f>
        <v>Update Not Provided</v>
      </c>
      <c r="G18" s="220"/>
      <c r="H18" s="253" t="str">
        <f>'1. All Data'!R18</f>
        <v>Update Not Provided</v>
      </c>
      <c r="I18" s="220"/>
      <c r="J18" s="253" t="str">
        <f>'1. All Data'!V18</f>
        <v>Update not provided</v>
      </c>
    </row>
    <row r="19" spans="1:10" ht="99.75" customHeight="1">
      <c r="A19" s="218" t="str">
        <f>'1. All Data'!B19</f>
        <v>VFM17</v>
      </c>
      <c r="B19" s="254" t="str">
        <f>'1. All Data'!C19</f>
        <v>Legal and Assets</v>
      </c>
      <c r="C19" s="255" t="str">
        <f>'1. All Data'!D19</f>
        <v>Condition Survey commissioned for miscellaneous Council properties</v>
      </c>
      <c r="D19" s="251" t="str">
        <f>'1. All Data'!H19</f>
        <v>Not Yet Due</v>
      </c>
      <c r="E19" s="219"/>
      <c r="F19" s="252" t="str">
        <f>'1. All Data'!M19</f>
        <v>Update Not Provided</v>
      </c>
      <c r="G19" s="220"/>
      <c r="H19" s="253" t="str">
        <f>'1. All Data'!R19</f>
        <v>Update Not Provided</v>
      </c>
      <c r="I19" s="220"/>
      <c r="J19" s="253" t="str">
        <f>'1. All Data'!V19</f>
        <v>Update not provided</v>
      </c>
    </row>
    <row r="20" spans="1:10" ht="99.75" customHeight="1">
      <c r="A20" s="218" t="str">
        <f>'1. All Data'!B20</f>
        <v>VFM18</v>
      </c>
      <c r="B20" s="254" t="str">
        <f>'1. All Data'!C20</f>
        <v>Maintain Robust Mechanisms for Contract Managing the New Leisure Service Arrangements</v>
      </c>
      <c r="C20" s="255" t="str">
        <f>'1. All Data'!D20</f>
        <v xml:space="preserve">Report on the performance of the Leisure Services contractor on a quarterly basis </v>
      </c>
      <c r="D20" s="251" t="str">
        <f>'1. All Data'!H20</f>
        <v>On Track to be Achieved</v>
      </c>
      <c r="E20" s="219"/>
      <c r="F20" s="252" t="str">
        <f>'1. All Data'!M20</f>
        <v>Update Not Provided</v>
      </c>
      <c r="G20" s="220"/>
      <c r="H20" s="253" t="str">
        <f>'1. All Data'!R20</f>
        <v>Update Not Provided</v>
      </c>
      <c r="I20" s="220"/>
      <c r="J20" s="253" t="str">
        <f>'1. All Data'!V20</f>
        <v>Update not provided</v>
      </c>
    </row>
    <row r="21" spans="1:10" ht="99.75" customHeight="1">
      <c r="A21" s="218" t="str">
        <f>'1. All Data'!B21</f>
        <v>VFM19</v>
      </c>
      <c r="B21" s="254" t="str">
        <f>'1. All Data'!C21</f>
        <v>Review Strategic Sport and Leisure Approach in Line with New Leisure Service Arrangements</v>
      </c>
      <c r="C21" s="255" t="str">
        <f>'1. All Data'!D21</f>
        <v>Undertake a  benchmarking exercise to support the delivery of the leisure management contract</v>
      </c>
      <c r="D21" s="251" t="str">
        <f>'1. All Data'!H21</f>
        <v>Not Yet Due</v>
      </c>
      <c r="E21" s="220"/>
      <c r="F21" s="252" t="str">
        <f>'1. All Data'!M21</f>
        <v>Update Not Provided</v>
      </c>
      <c r="G21" s="220"/>
      <c r="H21" s="253" t="str">
        <f>'1. All Data'!R21</f>
        <v>Update Not Provided</v>
      </c>
      <c r="I21" s="220"/>
      <c r="J21" s="253" t="str">
        <f>'1. All Data'!V21</f>
        <v>Update not provided</v>
      </c>
    </row>
    <row r="22" spans="1:10" ht="99.75" customHeight="1">
      <c r="A22" s="218" t="str">
        <f>'1. All Data'!B22</f>
        <v>VFM20</v>
      </c>
      <c r="B22" s="254" t="str">
        <f>'1. All Data'!C22</f>
        <v xml:space="preserve">Review Strategic Sport and Leisure Approach in Line with New Leisure Service Arrangements </v>
      </c>
      <c r="C22" s="255" t="str">
        <f>'1. All Data'!D22</f>
        <v>Conduct a review of the relevant Sport and Leisure Strategy and Policy Documents and create a plan for their delivery</v>
      </c>
      <c r="D22" s="251" t="str">
        <f>'1. All Data'!H22</f>
        <v>On Track to be Achieved</v>
      </c>
      <c r="E22" s="220"/>
      <c r="F22" s="252" t="str">
        <f>'1. All Data'!M22</f>
        <v>Update Not Provided</v>
      </c>
      <c r="G22" s="220"/>
      <c r="H22" s="253" t="str">
        <f>'1. All Data'!R22</f>
        <v>Update Not Provided</v>
      </c>
      <c r="I22" s="220"/>
      <c r="J22" s="253" t="str">
        <f>'1. All Data'!V22</f>
        <v>Update not provided</v>
      </c>
    </row>
    <row r="23" spans="1:10" ht="99.75" customHeight="1">
      <c r="A23" s="218" t="str">
        <f>'1. All Data'!B23</f>
        <v>VFM21</v>
      </c>
      <c r="B23" s="254" t="str">
        <f>'1. All Data'!C23</f>
        <v>Open Spaces Service Development Initiatives</v>
      </c>
      <c r="C23" s="255" t="str">
        <f>'1. All Data'!D23</f>
        <v>Review the Open Spaces/Grounds Maintenance Contract in preparation for retendering in 2020/21</v>
      </c>
      <c r="D23" s="251" t="str">
        <f>'1. All Data'!H23</f>
        <v>On Track to be Achieved</v>
      </c>
      <c r="E23" s="220"/>
      <c r="F23" s="252" t="str">
        <f>'1. All Data'!M23</f>
        <v>Update Not Provided</v>
      </c>
      <c r="G23" s="220"/>
      <c r="H23" s="253" t="str">
        <f>'1. All Data'!R23</f>
        <v>Update Not Provided</v>
      </c>
      <c r="I23" s="220"/>
      <c r="J23" s="253" t="str">
        <f>'1. All Data'!V23</f>
        <v>Update not provided</v>
      </c>
    </row>
    <row r="24" spans="1:10" ht="99.75" customHeight="1">
      <c r="A24" s="218" t="str">
        <f>'1. All Data'!B24</f>
        <v>VFM22</v>
      </c>
      <c r="B24" s="254" t="str">
        <f>'1. All Data'!C24</f>
        <v>Open Spaces Service Development Initiatives</v>
      </c>
      <c r="C24" s="255" t="str">
        <f>'1. All Data'!D24</f>
        <v xml:space="preserve">Commission a consultant to assess the potential practical and capital requirements for the expansion of Stapenhill Cemetery </v>
      </c>
      <c r="D24" s="251" t="str">
        <f>'1. All Data'!H24</f>
        <v>On Track to be Achieved</v>
      </c>
      <c r="E24" s="220"/>
      <c r="F24" s="252" t="str">
        <f>'1. All Data'!M24</f>
        <v>Update Not Provided</v>
      </c>
      <c r="G24" s="220"/>
      <c r="H24" s="253" t="str">
        <f>'1. All Data'!R24</f>
        <v>Update Not Provided</v>
      </c>
      <c r="I24" s="220"/>
      <c r="J24" s="253" t="str">
        <f>'1. All Data'!V24</f>
        <v>Update not provided</v>
      </c>
    </row>
    <row r="25" spans="1:10" ht="99.75" customHeight="1">
      <c r="A25" s="218" t="str">
        <f>'1. All Data'!B25</f>
        <v>VFM23</v>
      </c>
      <c r="B25" s="254" t="str">
        <f>'1. All Data'!C25</f>
        <v>Open Spaces Service Development Initiatives</v>
      </c>
      <c r="C25" s="255" t="str">
        <f>'1. All Data'!D25</f>
        <v xml:space="preserve">Review the options for improving the energy efficiency of lighting stock on Council land across the Borough </v>
      </c>
      <c r="D25" s="251" t="str">
        <f>'1. All Data'!H25</f>
        <v>On Track to be Achieved</v>
      </c>
      <c r="E25" s="220"/>
      <c r="F25" s="252" t="str">
        <f>'1. All Data'!M25</f>
        <v>Update Not Provided</v>
      </c>
      <c r="G25" s="220"/>
      <c r="H25" s="253" t="str">
        <f>'1. All Data'!R25</f>
        <v>Update Not Provided</v>
      </c>
      <c r="I25" s="220"/>
      <c r="J25" s="253" t="str">
        <f>'1. All Data'!V25</f>
        <v>Update not provided</v>
      </c>
    </row>
    <row r="26" spans="1:10" ht="99.75" customHeight="1">
      <c r="A26" s="218" t="str">
        <f>'1. All Data'!B26</f>
        <v>VFM24</v>
      </c>
      <c r="B26" s="254" t="str">
        <f>'1. All Data'!C26</f>
        <v>Open Spaces Service Development Initiatives</v>
      </c>
      <c r="C26" s="255" t="str">
        <f>'1. All Data'!D26</f>
        <v xml:space="preserve">Review the first years performance of the Alertcom lone working system  </v>
      </c>
      <c r="D26" s="251" t="str">
        <f>'1. All Data'!H26</f>
        <v>Fully Achieved</v>
      </c>
      <c r="E26" s="220"/>
      <c r="F26" s="252" t="str">
        <f>'1. All Data'!M26</f>
        <v>Update Not Provided</v>
      </c>
      <c r="G26" s="227"/>
      <c r="H26" s="253" t="str">
        <f>'1. All Data'!R26</f>
        <v>Update Not Provided</v>
      </c>
      <c r="I26" s="220"/>
      <c r="J26" s="253" t="str">
        <f>'1. All Data'!V26</f>
        <v>Update not provided</v>
      </c>
    </row>
    <row r="27" spans="1:10" ht="99.75" customHeight="1">
      <c r="A27" s="218" t="str">
        <f>'1. All Data'!B27</f>
        <v>VFM25</v>
      </c>
      <c r="B27" s="254" t="str">
        <f>'1. All Data'!C27</f>
        <v>Brewhouse, Arts and Town Hall Developments</v>
      </c>
      <c r="C27" s="255" t="str">
        <f>'1. All Data'!D27</f>
        <v>Investigate new models of delivery for the Brewhouse Arts Facilities, Civic Function Suite and Arts Development</v>
      </c>
      <c r="D27" s="251" t="str">
        <f>'1. All Data'!H27</f>
        <v>On Track to be Achieved</v>
      </c>
      <c r="E27" s="220"/>
      <c r="F27" s="252" t="str">
        <f>'1. All Data'!M27</f>
        <v>Update Not Provided</v>
      </c>
      <c r="G27" s="220"/>
      <c r="H27" s="253" t="str">
        <f>'1. All Data'!R27</f>
        <v>Update Not Provided</v>
      </c>
      <c r="I27" s="220"/>
      <c r="J27" s="253" t="str">
        <f>'1. All Data'!V27</f>
        <v>Update not provided</v>
      </c>
    </row>
    <row r="28" spans="1:10" ht="99.75" customHeight="1">
      <c r="A28" s="218" t="str">
        <f>'1. All Data'!B28</f>
        <v>VFM26</v>
      </c>
      <c r="B28" s="254" t="str">
        <f>'1. All Data'!C28</f>
        <v>Improve Awareness of ESBC Venues and Initiatives</v>
      </c>
      <c r="C28" s="255" t="str">
        <f>'1. All Data'!D28</f>
        <v>Produce Marketing and Development Plans for key services and provide quarterly updates on performance</v>
      </c>
      <c r="D28" s="251" t="str">
        <f>'1. All Data'!H28</f>
        <v>On Track to be Achieved</v>
      </c>
      <c r="E28" s="219"/>
      <c r="F28" s="252" t="str">
        <f>'1. All Data'!M28</f>
        <v>Update Not Provided</v>
      </c>
      <c r="G28" s="220"/>
      <c r="H28" s="253" t="str">
        <f>'1. All Data'!R28</f>
        <v>Update Not Provided</v>
      </c>
      <c r="I28" s="220"/>
      <c r="J28" s="253" t="str">
        <f>'1. All Data'!V28</f>
        <v>Update not provided</v>
      </c>
    </row>
    <row r="29" spans="1:10" ht="99.75" customHeight="1">
      <c r="A29" s="218" t="str">
        <f>'1. All Data'!B29</f>
        <v>VFM27</v>
      </c>
      <c r="B29" s="254" t="str">
        <f>'1. All Data'!C29</f>
        <v xml:space="preserve">Improve Awareness of ESBC Venues and Initiatives </v>
      </c>
      <c r="C29" s="255" t="str">
        <f>'1. All Data'!D29</f>
        <v>Deliver a minimum of 2 Town Centre initiatives in Conjunction with local partners</v>
      </c>
      <c r="D29" s="251" t="str">
        <f>'1. All Data'!H29</f>
        <v>On Track to be Achieved</v>
      </c>
      <c r="E29" s="220"/>
      <c r="F29" s="252" t="str">
        <f>'1. All Data'!M29</f>
        <v>Update Not Provided</v>
      </c>
      <c r="G29" s="228"/>
      <c r="H29" s="253" t="str">
        <f>'1. All Data'!R29</f>
        <v>Update Not Provided</v>
      </c>
      <c r="I29" s="220"/>
      <c r="J29" s="253" t="str">
        <f>'1. All Data'!V29</f>
        <v>Update not provided</v>
      </c>
    </row>
    <row r="30" spans="1:10" ht="99.75" customHeight="1">
      <c r="A30" s="218" t="str">
        <f>'1. All Data'!B30</f>
        <v>VFM28</v>
      </c>
      <c r="B30" s="254" t="str">
        <f>'1. All Data'!C30</f>
        <v>Improve Awareness of ESBC Venues and Initiatives</v>
      </c>
      <c r="C30" s="255" t="str">
        <f>'1. All Data'!D30</f>
        <v>Organise a minimum of 4 “Outreach” Days (1 Per Quarter) to raise the profile of the Council’s services</v>
      </c>
      <c r="D30" s="251" t="str">
        <f>'1. All Data'!H30</f>
        <v>On Track to be Achieved</v>
      </c>
      <c r="E30" s="220"/>
      <c r="F30" s="252" t="str">
        <f>'1. All Data'!M30</f>
        <v>Update Not Provided</v>
      </c>
      <c r="G30" s="220"/>
      <c r="H30" s="253" t="str">
        <f>'1. All Data'!R30</f>
        <v>Update Not Provided</v>
      </c>
      <c r="I30" s="220"/>
      <c r="J30" s="253" t="str">
        <f>'1. All Data'!V30</f>
        <v>Update not provided</v>
      </c>
    </row>
    <row r="31" spans="1:10" ht="99.75" customHeight="1">
      <c r="A31" s="218" t="str">
        <f>'1. All Data'!B31</f>
        <v>VFM29</v>
      </c>
      <c r="B31" s="254" t="str">
        <f>'1. All Data'!C31</f>
        <v>Further Development of SMARTER working (Waste Collection)</v>
      </c>
      <c r="C31" s="255" t="str">
        <f>'1. All Data'!D31</f>
        <v>Conduct review of Waste Service
Two Findings / Update Reports with next steps</v>
      </c>
      <c r="D31" s="251" t="str">
        <f>'1. All Data'!H31</f>
        <v>On Track to be Achieved</v>
      </c>
      <c r="E31" s="220"/>
      <c r="F31" s="252" t="str">
        <f>'1. All Data'!M31</f>
        <v>Update Not Provided</v>
      </c>
      <c r="G31" s="220"/>
      <c r="H31" s="253" t="str">
        <f>'1. All Data'!R31</f>
        <v>Update Not Provided</v>
      </c>
      <c r="I31" s="220"/>
      <c r="J31" s="253" t="str">
        <f>'1. All Data'!V31</f>
        <v>Update not provided</v>
      </c>
    </row>
    <row r="32" spans="1:10" ht="99.75" customHeight="1">
      <c r="A32" s="218" t="str">
        <f>'1. All Data'!B32</f>
        <v>VFM30</v>
      </c>
      <c r="B32" s="254" t="str">
        <f>'1. All Data'!C32</f>
        <v>Further Development of SMARTER working  (Street Cleaning)</v>
      </c>
      <c r="C32" s="255" t="str">
        <f>'1. All Data'!D32</f>
        <v xml:space="preserve">Implement the SMARTER Street Cleaning Programme
Two update reports </v>
      </c>
      <c r="D32" s="251" t="str">
        <f>'1. All Data'!H32</f>
        <v>Not Yet Due</v>
      </c>
      <c r="E32" s="219"/>
      <c r="F32" s="252" t="str">
        <f>'1. All Data'!M32</f>
        <v>Update Not Provided</v>
      </c>
      <c r="G32" s="220"/>
      <c r="H32" s="253" t="str">
        <f>'1. All Data'!R32</f>
        <v>Update Not Provided</v>
      </c>
      <c r="I32" s="220"/>
      <c r="J32" s="253" t="str">
        <f>'1. All Data'!V32</f>
        <v>Update not provided</v>
      </c>
    </row>
    <row r="33" spans="1:10" ht="99.75" customHeight="1">
      <c r="A33" s="218" t="str">
        <f>'1. All Data'!B33</f>
        <v xml:space="preserve">VFM31 </v>
      </c>
      <c r="B33" s="254" t="str">
        <f>'1. All Data'!C33</f>
        <v>Further Development of SMARTER working  (Street Cleaning)</v>
      </c>
      <c r="C33" s="255" t="str">
        <f>'1. All Data'!D33</f>
        <v>Produce Strategy for engaging with Highways England to improve cleanliness around A38 and associated access roads</v>
      </c>
      <c r="D33" s="251" t="str">
        <f>'1. All Data'!H33</f>
        <v>Fully Achieved</v>
      </c>
      <c r="E33" s="220"/>
      <c r="F33" s="252" t="str">
        <f>'1. All Data'!M33</f>
        <v>Update Not Provided</v>
      </c>
      <c r="G33" s="220"/>
      <c r="H33" s="253" t="str">
        <f>'1. All Data'!R33</f>
        <v>Update Not Provided</v>
      </c>
      <c r="I33" s="220"/>
      <c r="J33" s="253" t="str">
        <f>'1. All Data'!V33</f>
        <v>Update not provided</v>
      </c>
    </row>
    <row r="34" spans="1:10" ht="99.75" customHeight="1">
      <c r="A34" s="218" t="str">
        <f>'1. All Data'!B34</f>
        <v>VFM32</v>
      </c>
      <c r="B34" s="254" t="str">
        <f>'1. All Data'!C34</f>
        <v>Further Development of SMARTER Working (Building Control)</v>
      </c>
      <c r="C34" s="255" t="str">
        <f>'1. All Data'!D34</f>
        <v>Implement ISO Quality Management System for Building Control</v>
      </c>
      <c r="D34" s="251" t="str">
        <f>'1. All Data'!H34</f>
        <v>Not Yet Due</v>
      </c>
      <c r="E34" s="220"/>
      <c r="F34" s="252" t="str">
        <f>'1. All Data'!M34</f>
        <v>Update Not Provided</v>
      </c>
      <c r="G34" s="220"/>
      <c r="H34" s="253" t="str">
        <f>'1. All Data'!R34</f>
        <v>Update Not Provided</v>
      </c>
      <c r="I34" s="220"/>
      <c r="J34" s="253" t="str">
        <f>'1. All Data'!V34</f>
        <v>Update not provided</v>
      </c>
    </row>
    <row r="35" spans="1:10" ht="99.75" customHeight="1">
      <c r="A35" s="218" t="str">
        <f>'1. All Data'!B35</f>
        <v>VFM33</v>
      </c>
      <c r="B35" s="254" t="str">
        <f>'1. All Data'!C35</f>
        <v>Minimise The Number Of Missed Bin Collections</v>
      </c>
      <c r="C35" s="255" t="str">
        <f>'1. All Data'!D35</f>
        <v>Number Of Missed Bin Collections: 
2 missed bins per 10,000 collections</v>
      </c>
      <c r="D35" s="251" t="str">
        <f>'1. All Data'!H35</f>
        <v>In Danger of Falling Behind Target</v>
      </c>
      <c r="E35" s="219"/>
      <c r="F35" s="252" t="str">
        <f>'1. All Data'!M35</f>
        <v>Update Not Provided</v>
      </c>
      <c r="G35" s="220"/>
      <c r="H35" s="253" t="str">
        <f>'1. All Data'!R35</f>
        <v>Update Not Provided</v>
      </c>
      <c r="I35" s="220"/>
      <c r="J35" s="253" t="str">
        <f>'1. All Data'!V35</f>
        <v>Update not provided</v>
      </c>
    </row>
    <row r="36" spans="1:10" ht="99.75" customHeight="1">
      <c r="A36" s="218" t="str">
        <f>'1. All Data'!B36</f>
        <v>VFM34</v>
      </c>
      <c r="B36" s="254" t="str">
        <f>'1. All Data'!C36</f>
        <v xml:space="preserve">Carry out SMARTER Digital Communications </v>
      </c>
      <c r="C36" s="255" t="str">
        <f>'1. All Data'!D36</f>
        <v>Refreshed Web / Social Media Waste Management and Street Cleaning Section launched</v>
      </c>
      <c r="D36" s="251" t="str">
        <f>'1. All Data'!H36</f>
        <v>On Track to be Achieved</v>
      </c>
      <c r="E36" s="220"/>
      <c r="F36" s="252" t="str">
        <f>'1. All Data'!M36</f>
        <v>Update Not Provided</v>
      </c>
      <c r="G36" s="220"/>
      <c r="H36" s="253" t="str">
        <f>'1. All Data'!R36</f>
        <v>Update Not Provided</v>
      </c>
      <c r="I36" s="220"/>
      <c r="J36" s="253" t="str">
        <f>'1. All Data'!V36</f>
        <v>Update not provided</v>
      </c>
    </row>
    <row r="37" spans="1:10" ht="99.75" customHeight="1">
      <c r="A37" s="218" t="str">
        <f>'1. All Data'!B37</f>
        <v>VFM35</v>
      </c>
      <c r="B37" s="254" t="str">
        <f>'1. All Data'!C37</f>
        <v xml:space="preserve">Respond to Government Policy Announcements </v>
      </c>
      <c r="C37" s="255" t="str">
        <f>'1. All Data'!D37</f>
        <v>Complete responses to Government consultations in line with consultation deadlines</v>
      </c>
      <c r="D37" s="251" t="str">
        <f>'1. All Data'!H37</f>
        <v>On Track to be Achieved</v>
      </c>
      <c r="E37" s="219"/>
      <c r="F37" s="252" t="str">
        <f>'1. All Data'!M37</f>
        <v>Update Not Provided</v>
      </c>
      <c r="G37" s="220"/>
      <c r="H37" s="253" t="str">
        <f>'1. All Data'!R37</f>
        <v>Update Not Provided</v>
      </c>
      <c r="I37" s="220"/>
      <c r="J37" s="253" t="str">
        <f>'1. All Data'!V37</f>
        <v>Update not provided</v>
      </c>
    </row>
    <row r="38" spans="1:10" ht="99.75" customHeight="1">
      <c r="A38" s="218" t="str">
        <f>'1. All Data'!B38</f>
        <v>VFM36a</v>
      </c>
      <c r="B38" s="254" t="str">
        <f>'1. All Data'!C38</f>
        <v xml:space="preserve">Continue to Maximise Income Through Effective Collection Processes
(Previously BV9) </v>
      </c>
      <c r="C38" s="255" t="str">
        <f>'1. All Data'!D38</f>
        <v>Council Tax Collection Rates: 98%</v>
      </c>
      <c r="D38" s="251" t="str">
        <f>'1. All Data'!H38</f>
        <v>On Track to be Achieved</v>
      </c>
      <c r="E38" s="220"/>
      <c r="F38" s="252" t="str">
        <f>'1. All Data'!M38</f>
        <v>Update Not Provided</v>
      </c>
      <c r="G38" s="228"/>
      <c r="H38" s="253" t="str">
        <f>'1. All Data'!R38</f>
        <v>Update Not Provided</v>
      </c>
      <c r="I38" s="220"/>
      <c r="J38" s="253" t="str">
        <f>'1. All Data'!V38</f>
        <v>Update not provided</v>
      </c>
    </row>
    <row r="39" spans="1:10" ht="99.75" customHeight="1">
      <c r="A39" s="218" t="str">
        <f>'1. All Data'!B39</f>
        <v>VFM36b</v>
      </c>
      <c r="B39" s="254" t="str">
        <f>'1. All Data'!C39</f>
        <v xml:space="preserve">Continue to Maximise Income Through Effective Collection Processes
(Previously BV10) </v>
      </c>
      <c r="C39" s="255" t="str">
        <f>'1. All Data'!D39</f>
        <v>NNDR Collection Rates: 99%</v>
      </c>
      <c r="D39" s="251" t="str">
        <f>'1. All Data'!H39</f>
        <v>On Track to be Achieved</v>
      </c>
      <c r="E39" s="219"/>
      <c r="F39" s="252" t="str">
        <f>'1. All Data'!M39</f>
        <v>Update Not Provided</v>
      </c>
      <c r="G39" s="228"/>
      <c r="H39" s="253" t="str">
        <f>'1. All Data'!R39</f>
        <v>Update Not Provided</v>
      </c>
      <c r="I39" s="220"/>
      <c r="J39" s="253" t="str">
        <f>'1. All Data'!V39</f>
        <v>Update not provided</v>
      </c>
    </row>
    <row r="40" spans="1:10" ht="99.75" customHeight="1">
      <c r="A40" s="218" t="str">
        <f>'1. All Data'!B40</f>
        <v>VFM37a</v>
      </c>
      <c r="B40" s="254" t="str">
        <f>'1. All Data'!C40</f>
        <v>Continue to Maximise Income Through Effective Collection Processes:
Reduce Former Years Arrears for Council Tax; NNDR; Sundry Debts</v>
      </c>
      <c r="C40" s="255" t="str">
        <f>'1. All Data'!D40</f>
        <v>Former Years Arrears for Council Tax; £1,900,000 (net)</v>
      </c>
      <c r="D40" s="251" t="str">
        <f>'1. All Data'!H40</f>
        <v>On Track to be Achieved</v>
      </c>
      <c r="E40" s="220"/>
      <c r="F40" s="252" t="str">
        <f>'1. All Data'!M40</f>
        <v>Update Not Provided</v>
      </c>
      <c r="G40" s="220"/>
      <c r="H40" s="253" t="str">
        <f>'1. All Data'!R40</f>
        <v>Update Not Provided</v>
      </c>
      <c r="I40" s="220"/>
      <c r="J40" s="253" t="str">
        <f>'1. All Data'!V40</f>
        <v>Update not provided</v>
      </c>
    </row>
    <row r="41" spans="1:10" ht="99.75" customHeight="1">
      <c r="A41" s="218" t="str">
        <f>'1. All Data'!B41</f>
        <v>VFM37b</v>
      </c>
      <c r="B41" s="254" t="str">
        <f>'1. All Data'!C41</f>
        <v>Continue to Maximise Income Through Effective Collection Processes:
Reduce Former Years Arrears for Council Tax; NNDR; Sundry Debts</v>
      </c>
      <c r="C41" s="255" t="str">
        <f>'1. All Data'!D41</f>
        <v>Former Years Arrears for NNDR; 
£500,000 (net)</v>
      </c>
      <c r="D41" s="251" t="str">
        <f>'1. All Data'!H41</f>
        <v>On Track to be Achieved</v>
      </c>
      <c r="E41" s="220"/>
      <c r="F41" s="252" t="str">
        <f>'1. All Data'!M41</f>
        <v>Update Not Provided</v>
      </c>
      <c r="G41" s="220"/>
      <c r="H41" s="253" t="str">
        <f>'1. All Data'!R41</f>
        <v>Update Not Provided</v>
      </c>
      <c r="I41" s="220"/>
      <c r="J41" s="253" t="str">
        <f>'1. All Data'!V41</f>
        <v>Update not provided</v>
      </c>
    </row>
    <row r="42" spans="1:10" ht="99.75" customHeight="1">
      <c r="A42" s="218" t="str">
        <f>'1. All Data'!B42</f>
        <v>VFM37c</v>
      </c>
      <c r="B42" s="254" t="str">
        <f>'1. All Data'!C42</f>
        <v>Continue to Maximise Income Through Effective Collection Processes:
Reduce Former Years Arrears for Council Tax; NNDR; Sundry Debts</v>
      </c>
      <c r="C42" s="255" t="str">
        <f>'1. All Data'!D42</f>
        <v>Current Years Arrears for Sundry debts; 
£40,000 (older than 90 days)</v>
      </c>
      <c r="D42" s="251" t="str">
        <f>'1. All Data'!H42</f>
        <v>On Track to be Achieved</v>
      </c>
      <c r="E42" s="219"/>
      <c r="F42" s="252" t="str">
        <f>'1. All Data'!M42</f>
        <v>Update Not Provided</v>
      </c>
      <c r="G42" s="228"/>
      <c r="H42" s="253" t="str">
        <f>'1. All Data'!R42</f>
        <v>Update Not Provided</v>
      </c>
      <c r="I42" s="228"/>
      <c r="J42" s="253" t="str">
        <f>'1. All Data'!V42</f>
        <v>Update not provided</v>
      </c>
    </row>
    <row r="43" spans="1:10" ht="99.75" customHeight="1">
      <c r="A43" s="218" t="str">
        <f>'1. All Data'!B43</f>
        <v>VFM38a</v>
      </c>
      <c r="B43" s="254" t="str">
        <f>'1. All Data'!C43</f>
        <v>Maintaining excellent customer access to services with face-to-face and telephony enquiries</v>
      </c>
      <c r="C43" s="255" t="str">
        <f>'1. All Data'!D43</f>
        <v>99% of CSC and Telephony Team Enquiries Resolved at First Point of Contact</v>
      </c>
      <c r="D43" s="251" t="str">
        <f>'1. All Data'!H43</f>
        <v>On Track to be Achieved</v>
      </c>
      <c r="E43" s="219"/>
      <c r="F43" s="252" t="str">
        <f>'1. All Data'!M43</f>
        <v>Update Not Provided</v>
      </c>
      <c r="G43" s="220"/>
      <c r="H43" s="253" t="str">
        <f>'1. All Data'!R43</f>
        <v>Update Not Provided</v>
      </c>
      <c r="I43" s="220"/>
      <c r="J43" s="253" t="str">
        <f>'1. All Data'!V43</f>
        <v>Update not provided</v>
      </c>
    </row>
    <row r="44" spans="1:10" ht="99.75" customHeight="1">
      <c r="A44" s="218" t="str">
        <f>'1. All Data'!B44</f>
        <v>VFM38b</v>
      </c>
      <c r="B44" s="254" t="str">
        <f>'1. All Data'!C44</f>
        <v>Maintaining excellent customer access to services with face-to-face and telephony enquiries</v>
      </c>
      <c r="C44" s="255" t="str">
        <f>'1. All Data'!D44</f>
        <v>Minimum 75% Telephony Team Calls Answered Within 10 Seconds</v>
      </c>
      <c r="D44" s="251" t="str">
        <f>'1. All Data'!H44</f>
        <v>On Track to be Achieved</v>
      </c>
      <c r="E44" s="219"/>
      <c r="F44" s="252" t="str">
        <f>'1. All Data'!M44</f>
        <v>Update Not Provided</v>
      </c>
      <c r="G44" s="220"/>
      <c r="H44" s="253" t="str">
        <f>'1. All Data'!R44</f>
        <v>Update Not Provided</v>
      </c>
      <c r="I44" s="220"/>
      <c r="J44" s="253" t="str">
        <f>'1. All Data'!V44</f>
        <v>Update not provided</v>
      </c>
    </row>
    <row r="45" spans="1:10" ht="99.75" customHeight="1">
      <c r="A45" s="218" t="str">
        <f>'1. All Data'!B45</f>
        <v>VFM39</v>
      </c>
      <c r="B45" s="254" t="str">
        <f>'1. All Data'!C45</f>
        <v>Maximise Tax Bases through continued reviews of discounts, exemptions and reliefs</v>
      </c>
      <c r="C45" s="255" t="str">
        <f>'1. All Data'!D45</f>
        <v xml:space="preserve">To be agreed post tender award </v>
      </c>
      <c r="D45" s="251" t="str">
        <f>'1. All Data'!H45</f>
        <v>Not Yet Due</v>
      </c>
      <c r="E45" s="220"/>
      <c r="F45" s="252" t="str">
        <f>'1. All Data'!M45</f>
        <v>Update Not Provided</v>
      </c>
      <c r="G45" s="220"/>
      <c r="H45" s="253" t="str">
        <f>'1. All Data'!R45</f>
        <v>Update Not Provided</v>
      </c>
      <c r="I45" s="220"/>
      <c r="J45" s="253" t="str">
        <f>'1. All Data'!V45</f>
        <v>Update not provided</v>
      </c>
    </row>
    <row r="46" spans="1:10" ht="99.75" customHeight="1">
      <c r="A46" s="218" t="str">
        <f>'1. All Data'!B46</f>
        <v>VFM40</v>
      </c>
      <c r="B46" s="254" t="str">
        <f>'1. All Data'!C46</f>
        <v>Continue to Improve the Ways We Provide Benefits to Those Most in Need:
Time Taken to Process Benefit New Claims and Change Events (Previously NI 181)</v>
      </c>
      <c r="C46" s="255" t="str">
        <f>'1. All Data'!D46</f>
        <v>5 days</v>
      </c>
      <c r="D46" s="251" t="str">
        <f>'1. All Data'!H46</f>
        <v>On Track to be Achieved</v>
      </c>
      <c r="E46" s="220"/>
      <c r="F46" s="252" t="str">
        <f>'1. All Data'!M46</f>
        <v>Update Not Provided</v>
      </c>
      <c r="G46" s="220"/>
      <c r="H46" s="253" t="str">
        <f>'1. All Data'!R46</f>
        <v>Update Not Provided</v>
      </c>
      <c r="I46" s="220"/>
      <c r="J46" s="253" t="str">
        <f>'1. All Data'!V46</f>
        <v>Update not provided</v>
      </c>
    </row>
    <row r="47" spans="1:10" ht="99.75" customHeight="1">
      <c r="A47" s="218" t="str">
        <f>'1. All Data'!B47</f>
        <v>VFM41a</v>
      </c>
      <c r="B47" s="254" t="str">
        <f>'1. All Data'!C47</f>
        <v>Working Towards the Reduction of Claimant Error Housing Benefit Overpayments (HBOPs)</v>
      </c>
      <c r="C47" s="255" t="str">
        <f>'1. All Data'!D47</f>
        <v>80% of HBOPs Overpayments Recovered During the Year</v>
      </c>
      <c r="D47" s="251" t="str">
        <f>'1. All Data'!H47</f>
        <v>On Track to be Achieved</v>
      </c>
      <c r="E47" s="220"/>
      <c r="F47" s="252" t="str">
        <f>'1. All Data'!M47</f>
        <v>Update Not Provided</v>
      </c>
      <c r="G47" s="220"/>
      <c r="H47" s="253" t="str">
        <f>'1. All Data'!R47</f>
        <v>Update Not Provided</v>
      </c>
      <c r="I47" s="220"/>
      <c r="J47" s="253" t="str">
        <f>'1. All Data'!V47</f>
        <v>Update not provided</v>
      </c>
    </row>
    <row r="48" spans="1:10" ht="99.75" customHeight="1">
      <c r="A48" s="218" t="str">
        <f>'1. All Data'!B48</f>
        <v>VFM41b</v>
      </c>
      <c r="B48" s="254" t="str">
        <f>'1. All Data'!C48</f>
        <v>Working Towards the Reduction of Claimant Error Housing Benefit Overpayments (HBOPs)</v>
      </c>
      <c r="C48" s="255" t="str">
        <f>'1. All Data'!D48</f>
        <v>85% of HBOPS Processed and on Payment Arrangement</v>
      </c>
      <c r="D48" s="251" t="str">
        <f>'1. All Data'!H48</f>
        <v>On Track to be Achieved</v>
      </c>
      <c r="E48" s="220"/>
      <c r="F48" s="252" t="str">
        <f>'1. All Data'!M48</f>
        <v>Update Not Provided</v>
      </c>
      <c r="G48" s="220"/>
      <c r="H48" s="253" t="str">
        <f>'1. All Data'!R48</f>
        <v>Update Not Provided</v>
      </c>
      <c r="I48" s="220"/>
      <c r="J48" s="253" t="str">
        <f>'1. All Data'!V48</f>
        <v>Update not provided</v>
      </c>
    </row>
    <row r="49" spans="1:47" ht="99.75" customHeight="1">
      <c r="A49" s="218" t="str">
        <f>'1. All Data'!B49</f>
        <v>VFM42</v>
      </c>
      <c r="B49" s="254" t="str">
        <f>'1. All Data'!C49</f>
        <v>Review Council Tax Reduction scheme</v>
      </c>
      <c r="C49" s="255" t="str">
        <f>'1. All Data'!D49</f>
        <v xml:space="preserve">Carry Out Review of the Council Tax Reduction Scheme </v>
      </c>
      <c r="D49" s="251" t="str">
        <f>'1. All Data'!H49</f>
        <v>Not Yet Due</v>
      </c>
      <c r="E49" s="220"/>
      <c r="F49" s="252" t="str">
        <f>'1. All Data'!M49</f>
        <v>Update Not Provided</v>
      </c>
      <c r="G49" s="220"/>
      <c r="H49" s="253" t="str">
        <f>'1. All Data'!R49</f>
        <v>Update Not Provided</v>
      </c>
      <c r="I49" s="220"/>
      <c r="J49" s="253" t="str">
        <f>'1. All Data'!V49</f>
        <v>Update not provided</v>
      </c>
    </row>
    <row r="50" spans="1:47" ht="99.75" customHeight="1">
      <c r="A50" s="218" t="str">
        <f>'1. All Data'!B50</f>
        <v>VFM43</v>
      </c>
      <c r="B50" s="254" t="str">
        <f>'1. All Data'!C50</f>
        <v>Review Business Rates Rate Relief policy</v>
      </c>
      <c r="C50" s="255" t="str">
        <f>'1. All Data'!D50</f>
        <v>Policy reviewed (for next year’s implementation)</v>
      </c>
      <c r="D50" s="251" t="str">
        <f>'1. All Data'!H50</f>
        <v>Not Yet Due</v>
      </c>
      <c r="E50" s="220"/>
      <c r="F50" s="252" t="str">
        <f>'1. All Data'!M50</f>
        <v>Update Not Provided</v>
      </c>
      <c r="G50" s="228"/>
      <c r="H50" s="253" t="str">
        <f>'1. All Data'!R50</f>
        <v>Update Not Provided</v>
      </c>
      <c r="I50" s="228"/>
      <c r="J50" s="253" t="str">
        <f>'1. All Data'!V50</f>
        <v>Update not provided</v>
      </c>
    </row>
    <row r="51" spans="1:47" ht="99.75" customHeight="1">
      <c r="A51" s="218" t="str">
        <f>'1. All Data'!B51</f>
        <v>VFM44</v>
      </c>
      <c r="B51" s="254" t="str">
        <f>'1. All Data'!C51</f>
        <v xml:space="preserve">Prepare for Universal Credit Managed Migration </v>
      </c>
      <c r="C51" s="255" t="str">
        <f>'1. All Data'!D51</f>
        <v xml:space="preserve">Work with DWP and partners, prepare 2 in year progress reports and 1 Member briefing </v>
      </c>
      <c r="D51" s="251" t="str">
        <f>'1. All Data'!H51</f>
        <v>Not Yet Due</v>
      </c>
      <c r="E51" s="219"/>
      <c r="F51" s="252" t="str">
        <f>'1. All Data'!M51</f>
        <v>Update Not Provided</v>
      </c>
      <c r="G51" s="220"/>
      <c r="H51" s="253" t="str">
        <f>'1. All Data'!R51</f>
        <v>Update Not Provided</v>
      </c>
      <c r="I51" s="220"/>
      <c r="J51" s="253" t="str">
        <f>'1. All Data'!V51</f>
        <v>Update not provided</v>
      </c>
    </row>
    <row r="52" spans="1:47" ht="99.75" customHeight="1">
      <c r="A52" s="218" t="str">
        <f>'1. All Data'!B52</f>
        <v>VFM45</v>
      </c>
      <c r="B52" s="254" t="str">
        <f>'1. All Data'!C52</f>
        <v>Continuing to inform and improve Planning awareness with Members</v>
      </c>
      <c r="C52" s="255" t="str">
        <f>'1. All Data'!D52</f>
        <v xml:space="preserve">At least 2 briefings delivered to elected members during the year </v>
      </c>
      <c r="D52" s="251" t="str">
        <f>'1. All Data'!H52</f>
        <v>On Track to be Achieved</v>
      </c>
      <c r="E52" s="219"/>
      <c r="F52" s="252" t="str">
        <f>'1. All Data'!M52</f>
        <v>Update Not Provided</v>
      </c>
      <c r="G52" s="220"/>
      <c r="H52" s="253" t="str">
        <f>'1. All Data'!R52</f>
        <v>Update Not Provided</v>
      </c>
      <c r="I52" s="220"/>
      <c r="J52" s="253" t="str">
        <f>'1. All Data'!V52</f>
        <v>Update not provided</v>
      </c>
    </row>
    <row r="53" spans="1:47" ht="99.75" customHeight="1">
      <c r="A53" s="218" t="str">
        <f>'1. All Data'!B53</f>
        <v>VFM46</v>
      </c>
      <c r="B53" s="254" t="str">
        <f>'1. All Data'!C53</f>
        <v>Continuing to inform and improve Planning awareness with Members</v>
      </c>
      <c r="C53" s="255" t="str">
        <f>'1. All Data'!D53</f>
        <v>Strategic Sites Progress Report delivered</v>
      </c>
      <c r="D53" s="251" t="str">
        <f>'1. All Data'!H53</f>
        <v>On Track to be Achieved</v>
      </c>
      <c r="E53" s="220"/>
      <c r="F53" s="252" t="str">
        <f>'1. All Data'!M53</f>
        <v>Update Not Provided</v>
      </c>
      <c r="G53" s="220"/>
      <c r="H53" s="253" t="str">
        <f>'1. All Data'!R53</f>
        <v>Update Not Provided</v>
      </c>
      <c r="I53" s="220"/>
      <c r="J53" s="253" t="str">
        <f>'1. All Data'!V53</f>
        <v>Update not provided</v>
      </c>
    </row>
    <row r="54" spans="1:47" ht="87.75">
      <c r="A54" s="218" t="str">
        <f>'1. All Data'!B54</f>
        <v>VFM47</v>
      </c>
      <c r="B54" s="254" t="str">
        <f>'1. All Data'!C54</f>
        <v xml:space="preserve">Monitor Local Plan Performance </v>
      </c>
      <c r="C54" s="255" t="str">
        <f>'1. All Data'!D54</f>
        <v>Annual Monitoring Report  Prepared</v>
      </c>
      <c r="D54" s="251" t="str">
        <f>'1. All Data'!H54</f>
        <v>On Track to be Achieved</v>
      </c>
      <c r="E54" s="219"/>
      <c r="F54" s="252" t="str">
        <f>'1. All Data'!M54</f>
        <v>Update Not Provided</v>
      </c>
      <c r="G54" s="228"/>
      <c r="H54" s="253" t="str">
        <f>'1. All Data'!R54</f>
        <v>Update Not Provided</v>
      </c>
      <c r="I54" s="220"/>
      <c r="J54" s="253" t="str">
        <f>'1. All Data'!V54</f>
        <v>Update not provided</v>
      </c>
    </row>
    <row r="55" spans="1:47" ht="99.75" customHeight="1">
      <c r="A55" s="218" t="str">
        <f>'1. All Data'!B55</f>
        <v>VFM48</v>
      </c>
      <c r="B55" s="254" t="str">
        <f>'1. All Data'!C55</f>
        <v>Continue to develop SMARTER working practices for Planning</v>
      </c>
      <c r="C55" s="255" t="str">
        <f>'1. All Data'!D55</f>
        <v>Invalid Applications Review and Report</v>
      </c>
      <c r="D55" s="251" t="str">
        <f>'1. All Data'!H55</f>
        <v>On Track to be Achieved</v>
      </c>
      <c r="E55" s="220"/>
      <c r="F55" s="252" t="str">
        <f>'1. All Data'!M55</f>
        <v>Update Not Provided</v>
      </c>
      <c r="G55" s="220"/>
      <c r="H55" s="253" t="str">
        <f>'1. All Data'!R55</f>
        <v>Update Not Provided</v>
      </c>
      <c r="I55" s="220"/>
      <c r="J55" s="253" t="str">
        <f>'1. All Data'!V55</f>
        <v>Update not provided</v>
      </c>
    </row>
    <row r="56" spans="1:47" ht="99.75" customHeight="1">
      <c r="A56" s="218" t="str">
        <f>'1. All Data'!B56</f>
        <v>VFM49</v>
      </c>
      <c r="B56" s="254" t="str">
        <f>'1. All Data'!C56</f>
        <v>Continue to develop SMARTER working practices for Planning</v>
      </c>
      <c r="C56" s="255" t="str">
        <f>'1. All Data'!D56</f>
        <v>Adoption of SMARTER Developer Contributions SPD</v>
      </c>
      <c r="D56" s="251" t="str">
        <f>'1. All Data'!H56</f>
        <v>On Track to be Achieved</v>
      </c>
      <c r="E56" s="220"/>
      <c r="F56" s="252" t="str">
        <f>'1. All Data'!M56</f>
        <v>Update Not Provided</v>
      </c>
      <c r="G56" s="220"/>
      <c r="H56" s="253" t="str">
        <f>'1. All Data'!R56</f>
        <v>Update Not Provided</v>
      </c>
      <c r="I56" s="220"/>
      <c r="J56" s="253" t="str">
        <f>'1. All Data'!V56</f>
        <v>Update not provided</v>
      </c>
      <c r="AU56" s="221"/>
    </row>
    <row r="57" spans="1:47" s="236" customFormat="1" ht="87.75">
      <c r="A57" s="218" t="str">
        <f>'1. All Data'!B57</f>
        <v>VFM50</v>
      </c>
      <c r="B57" s="254" t="str">
        <f>'1. All Data'!C57</f>
        <v xml:space="preserve">Ensure Robust Licensing Policies </v>
      </c>
      <c r="C57" s="255" t="str">
        <f>'1. All Data'!D57</f>
        <v xml:space="preserve">Complete a Review of the Scrap Metal Dealers Policy </v>
      </c>
      <c r="D57" s="251" t="str">
        <f>'1. All Data'!H57</f>
        <v>Fully Achieved</v>
      </c>
      <c r="E57" s="219"/>
      <c r="F57" s="252" t="str">
        <f>'1. All Data'!M57</f>
        <v>Update Not Provided</v>
      </c>
      <c r="G57" s="220"/>
      <c r="H57" s="253" t="str">
        <f>'1. All Data'!R57</f>
        <v>Update Not Provided</v>
      </c>
      <c r="I57" s="220"/>
      <c r="J57" s="253" t="str">
        <f>'1. All Data'!V57</f>
        <v>Update not provided</v>
      </c>
      <c r="K57" s="229"/>
      <c r="L57" s="229"/>
      <c r="M57" s="229"/>
      <c r="N57" s="230"/>
      <c r="O57" s="231"/>
      <c r="P57" s="231"/>
      <c r="Q57" s="231"/>
      <c r="R57" s="231"/>
      <c r="S57" s="232"/>
      <c r="T57" s="229"/>
      <c r="U57" s="229"/>
      <c r="V57" s="229"/>
      <c r="W57" s="229"/>
      <c r="X57" s="233"/>
      <c r="Y57" s="233"/>
      <c r="Z57" s="233"/>
      <c r="AA57" s="233"/>
      <c r="AB57" s="234"/>
      <c r="AC57" s="217"/>
      <c r="AD57" s="235"/>
      <c r="AE57" s="235"/>
      <c r="AF57" s="235"/>
      <c r="AG57" s="235"/>
      <c r="AH57" s="235"/>
      <c r="AI57" s="235"/>
      <c r="AJ57" s="235"/>
      <c r="AK57" s="235"/>
      <c r="AL57" s="235"/>
      <c r="AM57" s="235"/>
      <c r="AN57" s="235"/>
      <c r="AO57" s="235"/>
      <c r="AP57" s="235"/>
      <c r="AQ57" s="235"/>
      <c r="AR57" s="235"/>
      <c r="AS57" s="235"/>
      <c r="AT57" s="235"/>
      <c r="AU57" s="235"/>
    </row>
    <row r="58" spans="1:47" ht="99.75" customHeight="1">
      <c r="A58" s="218" t="str">
        <f>'1. All Data'!B58</f>
        <v>VFM51</v>
      </c>
      <c r="B58" s="254" t="str">
        <f>'1. All Data'!C58</f>
        <v>Ensure Robust Licensing Policies</v>
      </c>
      <c r="C58" s="255" t="str">
        <f>'1. All Data'!D58</f>
        <v xml:space="preserve">Complete a Review of the Charitable Collection Policy </v>
      </c>
      <c r="D58" s="251" t="str">
        <f>'1. All Data'!H58</f>
        <v>On Track to be Achieved</v>
      </c>
      <c r="E58" s="220"/>
      <c r="F58" s="252" t="str">
        <f>'1. All Data'!M58</f>
        <v>Update Not Provided</v>
      </c>
      <c r="G58" s="220"/>
      <c r="H58" s="253" t="str">
        <f>'1. All Data'!R58</f>
        <v>Update Not Provided</v>
      </c>
      <c r="I58" s="220"/>
      <c r="J58" s="253" t="str">
        <f>'1. All Data'!V58</f>
        <v>Update not provided</v>
      </c>
    </row>
    <row r="59" spans="1:47" ht="99.75" customHeight="1">
      <c r="A59" s="218" t="str">
        <f>'1. All Data'!B59</f>
        <v>VFM52</v>
      </c>
      <c r="B59" s="254" t="str">
        <f>'1. All Data'!C59</f>
        <v>Ensure Robust Licensing Policies</v>
      </c>
      <c r="C59" s="255" t="str">
        <f>'1. All Data'!D59</f>
        <v xml:space="preserve">Complete a Review of the Licensing Act Policy </v>
      </c>
      <c r="D59" s="251" t="str">
        <f>'1. All Data'!H59</f>
        <v>On Track to be Achieved</v>
      </c>
      <c r="E59" s="219"/>
      <c r="F59" s="252" t="str">
        <f>'1. All Data'!M59</f>
        <v>Update Not Provided</v>
      </c>
      <c r="G59" s="220"/>
      <c r="H59" s="253" t="str">
        <f>'1. All Data'!R59</f>
        <v>Update Not Provided</v>
      </c>
      <c r="I59" s="220"/>
      <c r="J59" s="253" t="str">
        <f>'1. All Data'!V59</f>
        <v>Update not provided</v>
      </c>
    </row>
    <row r="60" spans="1:47" ht="99.75" customHeight="1">
      <c r="A60" s="218" t="str">
        <f>'1. All Data'!B60</f>
        <v>VFM53</v>
      </c>
      <c r="B60" s="254" t="str">
        <f>'1. All Data'!C60</f>
        <v>Ensure an Effective Selective Licensing Scheme</v>
      </c>
      <c r="C60" s="255" t="str">
        <f>'1. All Data'!D60</f>
        <v>Complete an Evaluation of the Selective Licensing Scheme and consider its future expansion</v>
      </c>
      <c r="D60" s="251" t="str">
        <f>'1. All Data'!H60</f>
        <v>On Track to be Achieved</v>
      </c>
      <c r="E60" s="220"/>
      <c r="F60" s="252" t="str">
        <f>'1. All Data'!M60</f>
        <v>Update Not Provided</v>
      </c>
      <c r="G60" s="237"/>
      <c r="H60" s="253" t="str">
        <f>'1. All Data'!R60</f>
        <v>Update Not Provided</v>
      </c>
      <c r="I60" s="237"/>
      <c r="J60" s="253" t="str">
        <f>'1. All Data'!V60</f>
        <v>Update not provided</v>
      </c>
    </row>
    <row r="61" spans="1:47" s="241" customFormat="1" ht="69.75" customHeight="1">
      <c r="A61" s="218" t="str">
        <f>'1. All Data'!B61</f>
        <v>VFM54</v>
      </c>
      <c r="B61" s="254" t="str">
        <f>'1. All Data'!C61</f>
        <v>Ensure an Effective Disabled Facilities Grant Service</v>
      </c>
      <c r="C61" s="255" t="str">
        <f>'1. All Data'!D61</f>
        <v>Complete a Review of the Disabled Facilities Grant Service</v>
      </c>
      <c r="D61" s="251" t="str">
        <f>'1. All Data'!H61</f>
        <v>On Track to be Achieved</v>
      </c>
      <c r="E61" s="219"/>
      <c r="F61" s="252" t="str">
        <f>'1. All Data'!M61</f>
        <v>Update Not Provided</v>
      </c>
      <c r="G61" s="239"/>
      <c r="H61" s="253" t="str">
        <f>'1. All Data'!R61</f>
        <v>Update Not Provided</v>
      </c>
      <c r="I61" s="239"/>
      <c r="J61" s="253" t="str">
        <f>'1. All Data'!V61</f>
        <v>Update not provided</v>
      </c>
      <c r="K61" s="240"/>
      <c r="L61" s="240"/>
      <c r="M61" s="240"/>
      <c r="N61" s="240"/>
      <c r="O61" s="240"/>
      <c r="P61" s="240"/>
      <c r="Q61" s="240"/>
      <c r="R61" s="240"/>
      <c r="S61" s="240"/>
      <c r="T61" s="240"/>
      <c r="U61" s="240"/>
      <c r="V61" s="240"/>
      <c r="W61" s="240"/>
      <c r="X61" s="240"/>
      <c r="Y61" s="240"/>
      <c r="Z61" s="240"/>
      <c r="AA61" s="240"/>
      <c r="AB61" s="240"/>
      <c r="AC61" s="240"/>
      <c r="AD61" s="240"/>
      <c r="AE61" s="240"/>
      <c r="AF61" s="240"/>
      <c r="AG61" s="240"/>
      <c r="AH61" s="240"/>
      <c r="AI61" s="240"/>
      <c r="AJ61" s="240"/>
      <c r="AK61" s="240"/>
      <c r="AL61" s="240"/>
      <c r="AM61" s="240"/>
      <c r="AN61" s="240"/>
      <c r="AO61" s="240"/>
      <c r="AP61" s="240"/>
      <c r="AQ61" s="240"/>
      <c r="AR61" s="240"/>
      <c r="AS61" s="240"/>
      <c r="AT61" s="240"/>
    </row>
    <row r="62" spans="1:47" ht="99.75" customHeight="1">
      <c r="A62" s="218" t="str">
        <f>'1. All Data'!B62</f>
        <v>VFM55</v>
      </c>
      <c r="B62" s="254" t="str">
        <f>'1. All Data'!C62</f>
        <v>Develop the use of technology to improve service delivery</v>
      </c>
      <c r="C62" s="255" t="str">
        <f>'1. All Data'!D62</f>
        <v xml:space="preserve">Complete a Review of Parking Services and the related use of technology </v>
      </c>
      <c r="D62" s="251" t="str">
        <f>'1. All Data'!H62</f>
        <v>On Track to be Achieved</v>
      </c>
      <c r="E62" s="220"/>
      <c r="F62" s="252" t="str">
        <f>'1. All Data'!M62</f>
        <v>Update Not Provided</v>
      </c>
      <c r="G62" s="220"/>
      <c r="H62" s="253" t="str">
        <f>'1. All Data'!R62</f>
        <v>Update Not Provided</v>
      </c>
      <c r="I62" s="220"/>
      <c r="J62" s="253" t="str">
        <f>'1. All Data'!V62</f>
        <v>Update not provided</v>
      </c>
    </row>
    <row r="63" spans="1:47" ht="99.75" customHeight="1">
      <c r="A63" s="218" t="str">
        <f>'1. All Data'!B63</f>
        <v>VFM56</v>
      </c>
      <c r="B63" s="254" t="str">
        <f>'1. All Data'!C63</f>
        <v>Ensure an Effective Civil and Community Enforcement Service</v>
      </c>
      <c r="C63" s="255" t="str">
        <f>'1. All Data'!D63</f>
        <v>Review Public Space Protection Orders for Dog Fouling and Alcohol consumption</v>
      </c>
      <c r="D63" s="251" t="str">
        <f>'1. All Data'!H63</f>
        <v>On Track to be Achieved</v>
      </c>
      <c r="E63" s="220"/>
      <c r="F63" s="252" t="str">
        <f>'1. All Data'!M63</f>
        <v>Update Not Provided</v>
      </c>
      <c r="G63" s="220"/>
      <c r="H63" s="253" t="str">
        <f>'1. All Data'!R63</f>
        <v>Update Not Provided</v>
      </c>
      <c r="I63" s="220"/>
      <c r="J63" s="253" t="str">
        <f>'1. All Data'!V63</f>
        <v>Update not provided</v>
      </c>
    </row>
    <row r="64" spans="1:47" ht="99.75" customHeight="1">
      <c r="A64" s="218" t="str">
        <f>'1. All Data'!B64</f>
        <v>VFM57</v>
      </c>
      <c r="B64" s="254" t="str">
        <f>'1. All Data'!C64</f>
        <v>Achieve further investment for our town centres and large settlements</v>
      </c>
      <c r="C64" s="255" t="str">
        <f>'1. All Data'!D64</f>
        <v>Finalise agreement with SCC to fund the implementation of the co-designed Station Street new public realm project</v>
      </c>
      <c r="D64" s="251" t="str">
        <f>'1. All Data'!H64</f>
        <v>Off Target</v>
      </c>
      <c r="E64" s="220"/>
      <c r="F64" s="252" t="str">
        <f>'1. All Data'!M64</f>
        <v>Update Not Provided</v>
      </c>
      <c r="G64" s="220"/>
      <c r="H64" s="253" t="str">
        <f>'1. All Data'!R64</f>
        <v>Update Not Provided</v>
      </c>
      <c r="I64" s="220"/>
      <c r="J64" s="253" t="str">
        <f>'1. All Data'!V64</f>
        <v>Update not provided</v>
      </c>
    </row>
    <row r="65" spans="1:10" ht="99.75" customHeight="1">
      <c r="A65" s="218" t="str">
        <f>'1. All Data'!B65</f>
        <v>VFM58</v>
      </c>
      <c r="B65" s="254" t="str">
        <f>'1. All Data'!C65</f>
        <v xml:space="preserve">Achieve further investment for our town centres and large settlements </v>
      </c>
      <c r="C65" s="255" t="str">
        <f>'1. All Data'!D65</f>
        <v>Consider the outcome of the Council’s expression of interest to the Future High Street Fund</v>
      </c>
      <c r="D65" s="251" t="str">
        <f>'1. All Data'!H65</f>
        <v>Fully Achieved</v>
      </c>
      <c r="E65" s="220"/>
      <c r="F65" s="252" t="str">
        <f>'1. All Data'!M65</f>
        <v>Update Not Provided</v>
      </c>
      <c r="G65" s="220"/>
      <c r="H65" s="253" t="str">
        <f>'1. All Data'!R65</f>
        <v>Update Not Provided</v>
      </c>
      <c r="I65" s="220"/>
      <c r="J65" s="253" t="str">
        <f>'1. All Data'!V65</f>
        <v>Update not provided</v>
      </c>
    </row>
    <row r="66" spans="1:10" ht="99.75" customHeight="1">
      <c r="A66" s="218" t="str">
        <f>'1. All Data'!B66</f>
        <v>VFM59</v>
      </c>
      <c r="B66" s="254" t="str">
        <f>'1. All Data'!C66</f>
        <v xml:space="preserve">Achieve optimum working in economic partnership </v>
      </c>
      <c r="C66" s="255" t="str">
        <f>'1. All Data'!D66</f>
        <v xml:space="preserve">Consider the outcome of the national LEP review findings and implication on the Washlands LEP monies </v>
      </c>
      <c r="D66" s="251" t="str">
        <f>'1. All Data'!H66</f>
        <v>Fully Achieved</v>
      </c>
      <c r="E66" s="220"/>
      <c r="F66" s="252" t="str">
        <f>'1. All Data'!M66</f>
        <v>Update Not Provided</v>
      </c>
      <c r="G66" s="220"/>
      <c r="H66" s="253" t="str">
        <f>'1. All Data'!R66</f>
        <v>Update Not Provided</v>
      </c>
      <c r="I66" s="220"/>
      <c r="J66" s="253" t="str">
        <f>'1. All Data'!V66</f>
        <v>Update not provided</v>
      </c>
    </row>
    <row r="67" spans="1:10" ht="99.75" customHeight="1">
      <c r="A67" s="218" t="str">
        <f>'1. All Data'!B67</f>
        <v>VFM60</v>
      </c>
      <c r="B67" s="254" t="str">
        <f>'1. All Data'!C67</f>
        <v>Progress the commutation of  s106 sums to deliver key brownfield development opportunities</v>
      </c>
      <c r="C67" s="255" t="str">
        <f>'1. All Data'!D67</f>
        <v xml:space="preserve">Review progress on working in partnership with Burton Rugby Club (Peelcroft) and Molson Coors (Cross Street) </v>
      </c>
      <c r="D67" s="251" t="str">
        <f>'1. All Data'!H67</f>
        <v>On Track to be Achieved</v>
      </c>
      <c r="E67" s="220"/>
      <c r="F67" s="252" t="str">
        <f>'1. All Data'!M67</f>
        <v>Update Not Provided</v>
      </c>
      <c r="G67" s="220"/>
      <c r="H67" s="253" t="str">
        <f>'1. All Data'!R67</f>
        <v>Update Not Provided</v>
      </c>
      <c r="I67" s="220"/>
      <c r="J67" s="253" t="str">
        <f>'1. All Data'!V67</f>
        <v>Update not provided</v>
      </c>
    </row>
    <row r="68" spans="1:10" ht="99.75" customHeight="1">
      <c r="A68" s="218" t="str">
        <f>'1. All Data'!B68</f>
        <v>CR01</v>
      </c>
      <c r="B68" s="254" t="str">
        <f>'1. All Data'!C68</f>
        <v xml:space="preserve">Market Hall Development Initiatives </v>
      </c>
      <c r="C68" s="255" t="str">
        <f>'1. All Data'!D68</f>
        <v xml:space="preserve">Hold at least 25 commercial events in the Market Hall </v>
      </c>
      <c r="D68" s="251" t="str">
        <f>'1. All Data'!H68</f>
        <v>On Track to be Achieved</v>
      </c>
      <c r="E68" s="220"/>
      <c r="F68" s="252" t="str">
        <f>'1. All Data'!M68</f>
        <v>Update Not Provided</v>
      </c>
      <c r="G68" s="220"/>
      <c r="H68" s="253" t="str">
        <f>'1. All Data'!R68</f>
        <v>Update Not Provided</v>
      </c>
      <c r="I68" s="220"/>
      <c r="J68" s="253" t="str">
        <f>'1. All Data'!V68</f>
        <v>Update not provided</v>
      </c>
    </row>
    <row r="69" spans="1:10" ht="99.75" customHeight="1">
      <c r="A69" s="218" t="str">
        <f>'1. All Data'!B69</f>
        <v>CR02</v>
      </c>
      <c r="B69" s="254" t="str">
        <f>'1. All Data'!C69</f>
        <v xml:space="preserve">Market Hall Development Initiatives </v>
      </c>
      <c r="C69" s="255" t="str">
        <f>'1. All Data'!D69</f>
        <v xml:space="preserve">Utilising previous procurement experience and the APSE Benchmarking Membership an Evaluation of future options for the Market offering will be completed </v>
      </c>
      <c r="D69" s="251" t="str">
        <f>'1. All Data'!H69</f>
        <v>Not Yet Due</v>
      </c>
      <c r="E69" s="220"/>
      <c r="F69" s="252" t="str">
        <f>'1. All Data'!M69</f>
        <v>Update Not Provided</v>
      </c>
      <c r="G69" s="228"/>
      <c r="H69" s="253" t="str">
        <f>'1. All Data'!R69</f>
        <v>Update Not Provided</v>
      </c>
      <c r="I69" s="228"/>
      <c r="J69" s="253" t="str">
        <f>'1. All Data'!V69</f>
        <v>Update not provided</v>
      </c>
    </row>
    <row r="70" spans="1:10" ht="99.75" customHeight="1">
      <c r="A70" s="218" t="str">
        <f>'1. All Data'!B70</f>
        <v>CR03</v>
      </c>
      <c r="B70" s="254" t="str">
        <f>'1. All Data'!C70</f>
        <v>Major Planning Applications Determined Within 13 Weeks</v>
      </c>
      <c r="C70" s="255" t="str">
        <f>'1. All Data'!D70</f>
        <v>Top Quartile as measured against relevant MHCLG figures</v>
      </c>
      <c r="D70" s="251" t="str">
        <f>'1. All Data'!H70</f>
        <v>On Track to be Achieved</v>
      </c>
      <c r="E70" s="220"/>
      <c r="F70" s="252" t="str">
        <f>'1. All Data'!M70</f>
        <v>Update Not Provided</v>
      </c>
      <c r="G70" s="228"/>
      <c r="H70" s="253" t="str">
        <f>'1. All Data'!R70</f>
        <v>Update Not Provided</v>
      </c>
      <c r="I70" s="228"/>
      <c r="J70" s="253" t="str">
        <f>'1. All Data'!V70</f>
        <v>Update not provided</v>
      </c>
    </row>
    <row r="71" spans="1:10" ht="99.75" customHeight="1">
      <c r="A71" s="218" t="str">
        <f>'1. All Data'!B71</f>
        <v>CR04</v>
      </c>
      <c r="B71" s="254" t="str">
        <f>'1. All Data'!C71</f>
        <v>Minor Planning Applications Determined Within 8 Weeks</v>
      </c>
      <c r="C71" s="255" t="str">
        <f>'1. All Data'!D71</f>
        <v>Top Quartile as measured against relevant MHCLG figures</v>
      </c>
      <c r="D71" s="251" t="str">
        <f>'1. All Data'!H71</f>
        <v>On Track to be Achieved</v>
      </c>
      <c r="E71" s="220"/>
      <c r="F71" s="252" t="str">
        <f>'1. All Data'!M71</f>
        <v>Update Not Provided</v>
      </c>
      <c r="G71" s="228"/>
      <c r="H71" s="253" t="str">
        <f>'1. All Data'!R71</f>
        <v>Update Not Provided</v>
      </c>
      <c r="I71" s="228"/>
      <c r="J71" s="253" t="str">
        <f>'1. All Data'!V71</f>
        <v>Update not provided</v>
      </c>
    </row>
    <row r="72" spans="1:10" ht="99.75" customHeight="1">
      <c r="A72" s="218" t="str">
        <f>'1. All Data'!B72</f>
        <v>CR05</v>
      </c>
      <c r="B72" s="254" t="str">
        <f>'1. All Data'!C72</f>
        <v>Other Planning Applications Determined in 8 Weeks</v>
      </c>
      <c r="C72" s="255" t="str">
        <f>'1. All Data'!D72</f>
        <v>Top Quartile as measured against relevant MHCLG figures</v>
      </c>
      <c r="D72" s="251" t="str">
        <f>'1. All Data'!H72</f>
        <v>On Track to be Achieved</v>
      </c>
      <c r="E72" s="219"/>
      <c r="F72" s="252" t="str">
        <f>'1. All Data'!M72</f>
        <v>Update Not Provided</v>
      </c>
      <c r="G72" s="220"/>
      <c r="H72" s="253" t="str">
        <f>'1. All Data'!R72</f>
        <v>Update Not Provided</v>
      </c>
      <c r="I72" s="220"/>
      <c r="J72" s="253" t="str">
        <f>'1. All Data'!V72</f>
        <v>Update not provided</v>
      </c>
    </row>
    <row r="73" spans="1:10" ht="99.75" customHeight="1">
      <c r="A73" s="218" t="str">
        <f>'1. All Data'!B73</f>
        <v>CR06</v>
      </c>
      <c r="B73" s="254" t="str">
        <f>'1. All Data'!C73</f>
        <v>Improve Planning Guidance</v>
      </c>
      <c r="C73" s="255" t="str">
        <f>'1. All Data'!D73</f>
        <v>Endorse Development Guidance for Station Street Southern Brewery Site</v>
      </c>
      <c r="D73" s="251" t="str">
        <f>'1. All Data'!H73</f>
        <v>On Track to be Achieved</v>
      </c>
      <c r="E73" s="220"/>
      <c r="F73" s="252" t="str">
        <f>'1. All Data'!M73</f>
        <v>Update Not Provided</v>
      </c>
      <c r="G73" s="220"/>
      <c r="H73" s="253" t="str">
        <f>'1. All Data'!R73</f>
        <v>Update Not Provided</v>
      </c>
      <c r="I73" s="220"/>
      <c r="J73" s="253" t="str">
        <f>'1. All Data'!V73</f>
        <v>Update not provided</v>
      </c>
    </row>
    <row r="74" spans="1:10" ht="99.75" customHeight="1">
      <c r="A74" s="218" t="str">
        <f>'1. All Data'!B74</f>
        <v>CR07</v>
      </c>
      <c r="B74" s="254" t="str">
        <f>'1. All Data'!C74</f>
        <v>Improve Planning Guidance</v>
      </c>
      <c r="C74" s="255" t="str">
        <f>'1. All Data'!D74</f>
        <v>Revise and adopt Housing Choice SPD</v>
      </c>
      <c r="D74" s="251" t="str">
        <f>'1. All Data'!H74</f>
        <v>On Track to be Achieved</v>
      </c>
      <c r="E74" s="220"/>
      <c r="F74" s="252" t="str">
        <f>'1. All Data'!M74</f>
        <v>Update Not Provided</v>
      </c>
      <c r="G74" s="228"/>
      <c r="H74" s="253" t="str">
        <f>'1. All Data'!R74</f>
        <v>Update Not Provided</v>
      </c>
      <c r="I74" s="220"/>
      <c r="J74" s="253" t="str">
        <f>'1. All Data'!V74</f>
        <v>Update not provided</v>
      </c>
    </row>
    <row r="75" spans="1:10" ht="99.75" customHeight="1">
      <c r="A75" s="218" t="str">
        <f>'1. All Data'!B75</f>
        <v>CR08</v>
      </c>
      <c r="B75" s="254" t="str">
        <f>'1. All Data'!C75</f>
        <v>Raise Design Quality within the Borough</v>
      </c>
      <c r="C75" s="255" t="str">
        <f>'1. All Data'!D75</f>
        <v>Adopt Shopfronts Design Guide SPD</v>
      </c>
      <c r="D75" s="251" t="str">
        <f>'1. All Data'!H75</f>
        <v>On Track to be Achieved</v>
      </c>
      <c r="E75" s="220"/>
      <c r="F75" s="252" t="str">
        <f>'1. All Data'!M75</f>
        <v>Update Not Provided</v>
      </c>
      <c r="G75" s="220"/>
      <c r="H75" s="253" t="str">
        <f>'1. All Data'!R75</f>
        <v>Update Not Provided</v>
      </c>
      <c r="I75" s="220"/>
      <c r="J75" s="253" t="str">
        <f>'1. All Data'!V75</f>
        <v>Update not provided</v>
      </c>
    </row>
    <row r="76" spans="1:10" ht="99.75" customHeight="1">
      <c r="A76" s="218" t="str">
        <f>'1. All Data'!B76</f>
        <v>CR09</v>
      </c>
      <c r="B76" s="254" t="str">
        <f>'1. All Data'!C76</f>
        <v>Raise Design Quality within the Borough</v>
      </c>
      <c r="C76" s="255" t="str">
        <f>'1. All Data'!D76</f>
        <v>Adopt addendum to ESBC Design Guide SPD</v>
      </c>
      <c r="D76" s="251" t="str">
        <f>'1. All Data'!H76</f>
        <v>On Track to be Achieved</v>
      </c>
      <c r="E76" s="220"/>
      <c r="F76" s="252" t="str">
        <f>'1. All Data'!M76</f>
        <v>Update Not Provided</v>
      </c>
      <c r="G76" s="220"/>
      <c r="H76" s="253" t="str">
        <f>'1. All Data'!R76</f>
        <v>Update Not Provided</v>
      </c>
      <c r="I76" s="220"/>
      <c r="J76" s="253" t="str">
        <f>'1. All Data'!V76</f>
        <v>Update not provided</v>
      </c>
    </row>
    <row r="77" spans="1:10" ht="87.75">
      <c r="A77" s="218" t="str">
        <f>'1. All Data'!B77</f>
        <v>CR10</v>
      </c>
      <c r="B77" s="254" t="str">
        <f>'1. All Data'!C77</f>
        <v>Raise Design Quality within the Borough</v>
      </c>
      <c r="C77" s="255" t="str">
        <f>'1. All Data'!D77</f>
        <v>Brewery Building Conversion Design Guidance SPD</v>
      </c>
      <c r="D77" s="251" t="str">
        <f>'1. All Data'!H77</f>
        <v>On Track to be Achieved</v>
      </c>
      <c r="E77" s="219"/>
      <c r="F77" s="252" t="str">
        <f>'1. All Data'!M77</f>
        <v>Update Not Provided</v>
      </c>
      <c r="G77" s="220"/>
      <c r="H77" s="253" t="str">
        <f>'1. All Data'!R77</f>
        <v>Update Not Provided</v>
      </c>
      <c r="I77" s="220"/>
      <c r="J77" s="253" t="str">
        <f>'1. All Data'!V77</f>
        <v>Update not provided</v>
      </c>
    </row>
    <row r="78" spans="1:10" ht="99.75" customHeight="1">
      <c r="A78" s="218" t="str">
        <f>'1. All Data'!B78</f>
        <v>CR11</v>
      </c>
      <c r="B78" s="254" t="str">
        <f>'1. All Data'!C78</f>
        <v>Delivering Improvements to the Washlands</v>
      </c>
      <c r="C78" s="255" t="str">
        <f>'1. All Data'!D78</f>
        <v xml:space="preserve">Contribute to the ongoing partnership working relating to the Washlands </v>
      </c>
      <c r="D78" s="251" t="str">
        <f>'1. All Data'!H78</f>
        <v>On Track to be Achieved</v>
      </c>
      <c r="E78" s="219"/>
      <c r="F78" s="252" t="str">
        <f>'1. All Data'!M78</f>
        <v>Update Not Provided</v>
      </c>
      <c r="G78" s="227"/>
      <c r="H78" s="253" t="str">
        <f>'1. All Data'!R78</f>
        <v>Update Not Provided</v>
      </c>
      <c r="I78" s="227"/>
      <c r="J78" s="253" t="str">
        <f>'1. All Data'!V78</f>
        <v>Update not provided</v>
      </c>
    </row>
    <row r="79" spans="1:10" ht="99.75" customHeight="1">
      <c r="A79" s="218" t="str">
        <f>'1. All Data'!B79</f>
        <v>CR12</v>
      </c>
      <c r="B79" s="254" t="str">
        <f>'1. All Data'!C79</f>
        <v>Improve wayfinding on Worthington Way, High Street  and Washlands area: easy in and out of Burton</v>
      </c>
      <c r="C79" s="255" t="str">
        <f>'1. All Data'!D79</f>
        <v xml:space="preserve">Establish clearer routes in and out of the town </v>
      </c>
      <c r="D79" s="251" t="str">
        <f>'1. All Data'!H79</f>
        <v>On Track to be Achieved</v>
      </c>
      <c r="E79" s="219"/>
      <c r="F79" s="252" t="str">
        <f>'1. All Data'!M79</f>
        <v>Update Not Provided</v>
      </c>
      <c r="G79" s="220"/>
      <c r="H79" s="253" t="str">
        <f>'1. All Data'!R79</f>
        <v>Update Not Provided</v>
      </c>
      <c r="I79" s="220"/>
      <c r="J79" s="253" t="str">
        <f>'1. All Data'!V79</f>
        <v>Update not provided</v>
      </c>
    </row>
    <row r="80" spans="1:10" ht="99.75" customHeight="1">
      <c r="A80" s="218" t="str">
        <f>'1. All Data'!B80</f>
        <v>CR13</v>
      </c>
      <c r="B80" s="254" t="str">
        <f>'1. All Data'!C80</f>
        <v>Introduce new public realm civic space</v>
      </c>
      <c r="C80" s="255" t="str">
        <f>'1. All Data'!D80</f>
        <v xml:space="preserve">Working with new Street traders forum, introduce a food hall concept into the Market Hall </v>
      </c>
      <c r="D80" s="251" t="str">
        <f>'1. All Data'!H80</f>
        <v>Not Yet Due</v>
      </c>
      <c r="E80" s="220"/>
      <c r="F80" s="252" t="str">
        <f>'1. All Data'!M80</f>
        <v>Update Not Provided</v>
      </c>
      <c r="G80" s="220"/>
      <c r="H80" s="253" t="str">
        <f>'1. All Data'!R80</f>
        <v>Update Not Provided</v>
      </c>
      <c r="I80" s="220"/>
      <c r="J80" s="253" t="str">
        <f>'1. All Data'!V80</f>
        <v>Update not provided</v>
      </c>
    </row>
    <row r="81" spans="1:46" ht="99.75" customHeight="1">
      <c r="A81" s="218" t="str">
        <f>'1. All Data'!B81</f>
        <v>CR14</v>
      </c>
      <c r="B81" s="254" t="str">
        <f>'1. All Data'!C81</f>
        <v>Look to roll out learning from improvements made in Burton to Uttoxeter and other large settlements</v>
      </c>
      <c r="C81" s="255" t="str">
        <f>'1. All Data'!D81</f>
        <v>Consider learnings from regeneration that can be applied elsewhere in the borough with a view to applying for funds from phase 2 of the Future High Street Funds</v>
      </c>
      <c r="D81" s="251" t="str">
        <f>'1. All Data'!H81</f>
        <v>Not Yet Due</v>
      </c>
      <c r="E81" s="220"/>
      <c r="F81" s="252" t="str">
        <f>'1. All Data'!M81</f>
        <v>Update Not Provided</v>
      </c>
      <c r="G81" s="220"/>
      <c r="H81" s="253" t="str">
        <f>'1. All Data'!R81</f>
        <v>Update Not Provided</v>
      </c>
      <c r="I81" s="220"/>
      <c r="J81" s="253" t="str">
        <f>'1. All Data'!V81</f>
        <v>Update not provided</v>
      </c>
    </row>
    <row r="82" spans="1:46" s="236" customFormat="1" ht="101.25">
      <c r="A82" s="218" t="str">
        <f>'1. All Data'!B82</f>
        <v>CR15</v>
      </c>
      <c r="B82" s="254" t="str">
        <f>'1. All Data'!C82</f>
        <v>Consider a Business Improvement District (BID) in Burton Town Centre to stimulate private sector investment in the Town Centre</v>
      </c>
      <c r="C82" s="255" t="str">
        <f>'1. All Data'!D82</f>
        <v xml:space="preserve">Seek a BID ‘memorandum of understanding’ with the Burton Chamber of Commerce and Burton Small Business Federation </v>
      </c>
      <c r="D82" s="251" t="str">
        <f>'1. All Data'!H82</f>
        <v>On Track to be Achieved</v>
      </c>
      <c r="E82" s="219"/>
      <c r="F82" s="252" t="str">
        <f>'1. All Data'!M82</f>
        <v>Update Not Provided</v>
      </c>
      <c r="G82" s="220"/>
      <c r="H82" s="253" t="str">
        <f>'1. All Data'!R82</f>
        <v>Update Not Provided</v>
      </c>
      <c r="I82" s="220"/>
      <c r="J82" s="253" t="str">
        <f>'1. All Data'!V82</f>
        <v>Update not provided</v>
      </c>
      <c r="K82" s="242"/>
      <c r="L82" s="242"/>
      <c r="M82" s="243"/>
      <c r="N82" s="244"/>
      <c r="O82" s="245"/>
      <c r="P82" s="245"/>
      <c r="Q82" s="245"/>
      <c r="R82" s="243"/>
      <c r="S82" s="246"/>
      <c r="T82" s="242"/>
      <c r="U82" s="242"/>
      <c r="V82" s="247"/>
      <c r="W82" s="242"/>
      <c r="X82" s="243"/>
      <c r="Y82" s="243"/>
      <c r="Z82" s="243"/>
      <c r="AA82" s="243"/>
      <c r="AB82" s="234"/>
      <c r="AC82" s="217"/>
      <c r="AD82" s="235"/>
      <c r="AE82" s="235"/>
      <c r="AF82" s="235"/>
      <c r="AG82" s="235"/>
      <c r="AH82" s="235"/>
      <c r="AI82" s="235"/>
      <c r="AJ82" s="235"/>
      <c r="AK82" s="235"/>
      <c r="AL82" s="235"/>
      <c r="AM82" s="235"/>
      <c r="AN82" s="235"/>
      <c r="AO82" s="235"/>
      <c r="AP82" s="235"/>
      <c r="AQ82" s="235"/>
      <c r="AR82" s="235"/>
      <c r="AS82" s="235"/>
      <c r="AT82" s="235"/>
    </row>
    <row r="83" spans="1:46" s="241" customFormat="1" ht="103.5" customHeight="1">
      <c r="A83" s="218" t="str">
        <f>'1. All Data'!B83</f>
        <v>CR16</v>
      </c>
      <c r="B83" s="254" t="str">
        <f>'1. All Data'!C83</f>
        <v>Promote local employment opportunities</v>
      </c>
      <c r="C83" s="255" t="str">
        <f>'1. All Data'!D83</f>
        <v xml:space="preserve">Support the delivery of three job fairs </v>
      </c>
      <c r="D83" s="251" t="str">
        <f>'1. All Data'!H83</f>
        <v>On Track to be Achieved</v>
      </c>
      <c r="E83" s="220"/>
      <c r="F83" s="252" t="str">
        <f>'1. All Data'!M83</f>
        <v>Update Not Provided</v>
      </c>
      <c r="G83" s="248"/>
      <c r="H83" s="253" t="str">
        <f>'1. All Data'!R83</f>
        <v>Update Not Provided</v>
      </c>
      <c r="I83" s="248"/>
      <c r="J83" s="253" t="str">
        <f>'1. All Data'!V83</f>
        <v>Update not provided</v>
      </c>
      <c r="K83" s="240"/>
      <c r="L83" s="240"/>
      <c r="M83" s="240"/>
      <c r="N83" s="240"/>
      <c r="O83" s="240"/>
      <c r="P83" s="240"/>
      <c r="Q83" s="240"/>
      <c r="R83" s="240"/>
      <c r="S83" s="240"/>
      <c r="T83" s="240"/>
      <c r="U83" s="240"/>
      <c r="V83" s="240"/>
      <c r="W83" s="240"/>
      <c r="X83" s="240"/>
      <c r="Y83" s="240"/>
      <c r="Z83" s="240"/>
      <c r="AA83" s="240"/>
      <c r="AB83" s="240"/>
      <c r="AC83" s="240"/>
      <c r="AD83" s="240"/>
      <c r="AE83" s="240"/>
      <c r="AF83" s="240"/>
      <c r="AG83" s="240"/>
      <c r="AH83" s="240"/>
      <c r="AI83" s="240"/>
      <c r="AJ83" s="240"/>
      <c r="AK83" s="240"/>
      <c r="AL83" s="240"/>
      <c r="AM83" s="240"/>
      <c r="AN83" s="240"/>
      <c r="AO83" s="240"/>
      <c r="AP83" s="240"/>
      <c r="AQ83" s="240"/>
      <c r="AR83" s="240"/>
      <c r="AS83" s="240"/>
      <c r="AT83" s="240"/>
    </row>
    <row r="84" spans="1:46" ht="99.75" customHeight="1">
      <c r="A84" s="218" t="str">
        <f>'1. All Data'!B84</f>
        <v>CR17</v>
      </c>
      <c r="B84" s="254" t="str">
        <f>'1. All Data'!C84</f>
        <v xml:space="preserve">Consider business activity and economic performance in East Staffordshire </v>
      </c>
      <c r="C84" s="255" t="str">
        <f>'1. All Data'!D84</f>
        <v xml:space="preserve">Report on local business activity during 2019 </v>
      </c>
      <c r="D84" s="251" t="str">
        <f>'1. All Data'!H84</f>
        <v>On Track to be Achieved</v>
      </c>
      <c r="E84" s="219"/>
      <c r="F84" s="252" t="str">
        <f>'1. All Data'!M84</f>
        <v>Update Not Provided</v>
      </c>
      <c r="G84" s="220"/>
      <c r="H84" s="253" t="str">
        <f>'1. All Data'!R84</f>
        <v>Update Not Provided</v>
      </c>
      <c r="I84" s="220"/>
      <c r="J84" s="253" t="str">
        <f>'1. All Data'!V84</f>
        <v>Update not provided</v>
      </c>
    </row>
    <row r="85" spans="1:46" ht="99.75" customHeight="1">
      <c r="A85" s="218" t="str">
        <f>'1. All Data'!B85</f>
        <v>CR18</v>
      </c>
      <c r="B85" s="254" t="str">
        <f>'1. All Data'!C85</f>
        <v>Neighbourhood Fund implementation</v>
      </c>
      <c r="C85" s="255" t="str">
        <f>'1. All Data'!D85</f>
        <v xml:space="preserve">7 existing projects and 5 new projects brought to completion </v>
      </c>
      <c r="D85" s="251" t="str">
        <f>'1. All Data'!H85</f>
        <v>On Track to be Achieved</v>
      </c>
      <c r="E85" s="219"/>
      <c r="F85" s="252" t="str">
        <f>'1. All Data'!M85</f>
        <v>Update Not Provided</v>
      </c>
      <c r="G85" s="220"/>
      <c r="H85" s="253" t="str">
        <f>'1. All Data'!R85</f>
        <v>Update Not Provided</v>
      </c>
      <c r="I85" s="220"/>
      <c r="J85" s="253" t="str">
        <f>'1. All Data'!V85</f>
        <v>Update not provided</v>
      </c>
    </row>
    <row r="86" spans="1:46" ht="99.75" customHeight="1">
      <c r="A86" s="218" t="str">
        <f>'1. All Data'!B86</f>
        <v>CR19</v>
      </c>
      <c r="B86" s="254" t="str">
        <f>'1. All Data'!C86</f>
        <v>Neighbourhood Fund implementation</v>
      </c>
      <c r="C86" s="255" t="str">
        <f>'1. All Data'!D86</f>
        <v xml:space="preserve">All Neighbourhood Fund projects to be identified with funding allocated </v>
      </c>
      <c r="D86" s="251" t="str">
        <f>'1. All Data'!H86</f>
        <v>On Track to be Achieved</v>
      </c>
      <c r="E86" s="219"/>
      <c r="F86" s="252" t="str">
        <f>'1. All Data'!M86</f>
        <v>Update Not Provided</v>
      </c>
      <c r="G86" s="228"/>
      <c r="H86" s="253" t="str">
        <f>'1. All Data'!R86</f>
        <v>Update Not Provided</v>
      </c>
      <c r="I86" s="220"/>
      <c r="J86" s="253" t="str">
        <f>'1. All Data'!V86</f>
        <v>Update not provided</v>
      </c>
    </row>
    <row r="87" spans="1:46" ht="99.75" customHeight="1">
      <c r="A87" s="218" t="str">
        <f>'1. All Data'!B87</f>
        <v>CR20</v>
      </c>
      <c r="B87" s="254" t="str">
        <f>'1. All Data'!C87</f>
        <v xml:space="preserve">Neighbourhood Fund implementation </v>
      </c>
      <c r="C87" s="255" t="str">
        <f>'1. All Data'!D87</f>
        <v xml:space="preserve">Review the Neighbourhood Fund project </v>
      </c>
      <c r="D87" s="251" t="str">
        <f>'1. All Data'!H87</f>
        <v>Not Yet Due</v>
      </c>
      <c r="E87" s="219"/>
      <c r="F87" s="252" t="str">
        <f>'1. All Data'!M87</f>
        <v>Update Not Provided</v>
      </c>
      <c r="G87" s="220"/>
      <c r="H87" s="253" t="str">
        <f>'1. All Data'!R87</f>
        <v>Update Not Provided</v>
      </c>
      <c r="I87" s="220"/>
      <c r="J87" s="253" t="str">
        <f>'1. All Data'!V87</f>
        <v>Update not provided</v>
      </c>
    </row>
    <row r="88" spans="1:46" ht="99.75" customHeight="1">
      <c r="A88" s="218" t="str">
        <f>'1. All Data'!B88</f>
        <v>EHW01</v>
      </c>
      <c r="B88" s="254" t="str">
        <f>'1. All Data'!C88</f>
        <v>Develop a Town Centre planting strategy</v>
      </c>
      <c r="C88" s="255" t="str">
        <f>'1. All Data'!D88</f>
        <v xml:space="preserve">Develop a Borough wide Planting Strategy </v>
      </c>
      <c r="D88" s="251" t="str">
        <f>'1. All Data'!H88</f>
        <v>On Track to be Achieved</v>
      </c>
      <c r="E88" s="219"/>
      <c r="F88" s="252" t="str">
        <f>'1. All Data'!M88</f>
        <v>Update Not Provided</v>
      </c>
      <c r="G88" s="220"/>
      <c r="H88" s="253" t="str">
        <f>'1. All Data'!R88</f>
        <v>Update Not Provided</v>
      </c>
      <c r="I88" s="220"/>
      <c r="J88" s="253" t="str">
        <f>'1. All Data'!V88</f>
        <v>Update not provided</v>
      </c>
    </row>
    <row r="89" spans="1:46" ht="99.75" customHeight="1">
      <c r="A89" s="218" t="str">
        <f>'1. All Data'!B89</f>
        <v>EHW02</v>
      </c>
      <c r="B89" s="254" t="str">
        <f>'1. All Data'!C89</f>
        <v>In Bloom/Green Flag</v>
      </c>
      <c r="C89" s="255" t="str">
        <f>'1. All Data'!D89</f>
        <v xml:space="preserve">Deliver a minimum of two Golds at the regional “In Bloom awards” and support Winshill In Bloom at the National RHS Awards    </v>
      </c>
      <c r="D89" s="251" t="str">
        <f>'1. All Data'!H89</f>
        <v>Not Yet Due</v>
      </c>
      <c r="E89" s="220"/>
      <c r="F89" s="252" t="str">
        <f>'1. All Data'!M89</f>
        <v>Update Not Provided</v>
      </c>
      <c r="G89" s="220"/>
      <c r="H89" s="253" t="str">
        <f>'1. All Data'!R89</f>
        <v>Update Not Provided</v>
      </c>
      <c r="I89" s="220"/>
      <c r="J89" s="253" t="str">
        <f>'1. All Data'!V89</f>
        <v>Update not provided</v>
      </c>
    </row>
    <row r="90" spans="1:46" ht="99.75" customHeight="1">
      <c r="A90" s="218" t="str">
        <f>'1. All Data'!B90</f>
        <v>EHW03</v>
      </c>
      <c r="B90" s="254" t="str">
        <f>'1. All Data'!C90</f>
        <v>In Bloom/Green Flag</v>
      </c>
      <c r="C90" s="255" t="str">
        <f>'1. All Data'!D90</f>
        <v>Achieve 2 Green Flag Awards at Bramshall Park and Stapenhill Gardens</v>
      </c>
      <c r="D90" s="251" t="str">
        <f>'1. All Data'!H90</f>
        <v>Not Yet Due</v>
      </c>
      <c r="E90" s="219"/>
      <c r="F90" s="252" t="str">
        <f>'1. All Data'!M90</f>
        <v>Update Not Provided</v>
      </c>
      <c r="G90" s="220"/>
      <c r="H90" s="253" t="str">
        <f>'1. All Data'!R90</f>
        <v>Update Not Provided</v>
      </c>
      <c r="I90" s="220"/>
      <c r="J90" s="253" t="str">
        <f>'1. All Data'!V90</f>
        <v>Update not provided</v>
      </c>
    </row>
    <row r="91" spans="1:46" ht="99.75" customHeight="1">
      <c r="A91" s="218" t="str">
        <f>'1. All Data'!B91</f>
        <v>EHW04</v>
      </c>
      <c r="B91" s="254" t="str">
        <f>'1. All Data'!C91</f>
        <v>Street Cleansing - Litter</v>
      </c>
      <c r="C91" s="255" t="str">
        <f>'1. All Data'!D91</f>
        <v>Maintain Top Quartile Performance</v>
      </c>
      <c r="D91" s="251" t="str">
        <f>'1. All Data'!H91</f>
        <v>Not Yet Due</v>
      </c>
      <c r="E91" s="220"/>
      <c r="F91" s="252" t="str">
        <f>'1. All Data'!M91</f>
        <v>Update Not Provided</v>
      </c>
      <c r="G91" s="220"/>
      <c r="H91" s="253" t="str">
        <f>'1. All Data'!R91</f>
        <v>Update Not Provided</v>
      </c>
      <c r="I91" s="220"/>
      <c r="J91" s="253" t="str">
        <f>'1. All Data'!V91</f>
        <v>Update not provided</v>
      </c>
    </row>
    <row r="92" spans="1:46" ht="99.75" customHeight="1">
      <c r="A92" s="218" t="str">
        <f>'1. All Data'!B92</f>
        <v>EHW05</v>
      </c>
      <c r="B92" s="254" t="str">
        <f>'1. All Data'!C92</f>
        <v>Street Cleansing - Detritus</v>
      </c>
      <c r="C92" s="255" t="str">
        <f>'1. All Data'!D92</f>
        <v>Maintain Top Quartile Performance</v>
      </c>
      <c r="D92" s="251" t="str">
        <f>'1. All Data'!H92</f>
        <v>Not Yet Due</v>
      </c>
      <c r="E92" s="219"/>
      <c r="F92" s="252" t="str">
        <f>'1. All Data'!M92</f>
        <v>Update Not Provided</v>
      </c>
      <c r="G92" s="220"/>
      <c r="H92" s="253" t="str">
        <f>'1. All Data'!R92</f>
        <v>Update Not Provided</v>
      </c>
      <c r="I92" s="220"/>
      <c r="J92" s="253" t="str">
        <f>'1. All Data'!V92</f>
        <v>Update not provided</v>
      </c>
    </row>
    <row r="93" spans="1:46" ht="99.75" customHeight="1">
      <c r="A93" s="218" t="str">
        <f>'1. All Data'!B93</f>
        <v>EHW06</v>
      </c>
      <c r="B93" s="254" t="str">
        <f>'1. All Data'!C93</f>
        <v>Street Cleansing - Graffiti</v>
      </c>
      <c r="C93" s="255" t="str">
        <f>'1. All Data'!D93</f>
        <v>Maintain Top Quartile Performance</v>
      </c>
      <c r="D93" s="251" t="str">
        <f>'1. All Data'!H93</f>
        <v>Not Yet Due</v>
      </c>
      <c r="E93" s="219"/>
      <c r="F93" s="252" t="str">
        <f>'1. All Data'!M93</f>
        <v>Update Not Provided</v>
      </c>
      <c r="G93" s="220"/>
      <c r="H93" s="253" t="str">
        <f>'1. All Data'!R93</f>
        <v>Update Not Provided</v>
      </c>
      <c r="I93" s="220"/>
      <c r="J93" s="253" t="str">
        <f>'1. All Data'!V93</f>
        <v>Update not provided</v>
      </c>
    </row>
    <row r="94" spans="1:46" ht="99.75" customHeight="1">
      <c r="A94" s="218" t="str">
        <f>'1. All Data'!B94</f>
        <v>EHW07</v>
      </c>
      <c r="B94" s="254" t="str">
        <f>'1. All Data'!C94</f>
        <v>Street Cleansing – Fly-Posting</v>
      </c>
      <c r="C94" s="255" t="str">
        <f>'1. All Data'!D94</f>
        <v>Maintain Top Quartile Performance</v>
      </c>
      <c r="D94" s="251" t="str">
        <f>'1. All Data'!H94</f>
        <v>Not Yet Due</v>
      </c>
      <c r="E94" s="219"/>
      <c r="F94" s="252" t="str">
        <f>'1. All Data'!M94</f>
        <v>Update Not Provided</v>
      </c>
      <c r="G94" s="220"/>
      <c r="H94" s="253" t="str">
        <f>'1. All Data'!R94</f>
        <v>Update Not Provided</v>
      </c>
      <c r="I94" s="220"/>
      <c r="J94" s="253" t="str">
        <f>'1. All Data'!V94</f>
        <v>Update not provided</v>
      </c>
    </row>
    <row r="95" spans="1:46" ht="99.75" customHeight="1">
      <c r="A95" s="218" t="str">
        <f>'1. All Data'!B95</f>
        <v>EHW08</v>
      </c>
      <c r="B95" s="254" t="str">
        <f>'1. All Data'!C95</f>
        <v xml:space="preserve">Recycling </v>
      </c>
      <c r="C95" s="255" t="str">
        <f>'1. All Data'!D95</f>
        <v>Household Waste Recycled and Composted:
Maintain Top Quartile Performance</v>
      </c>
      <c r="D95" s="251" t="str">
        <f>'1. All Data'!H95</f>
        <v>On Track to be Achieved</v>
      </c>
      <c r="E95" s="219"/>
      <c r="F95" s="252" t="str">
        <f>'1. All Data'!M95</f>
        <v>Update Not Provided</v>
      </c>
      <c r="G95" s="220"/>
      <c r="H95" s="253" t="str">
        <f>'1. All Data'!R95</f>
        <v>Update Not Provided</v>
      </c>
      <c r="I95" s="220"/>
      <c r="J95" s="253" t="str">
        <f>'1. All Data'!V95</f>
        <v>Update not provided</v>
      </c>
    </row>
    <row r="96" spans="1:46" ht="99.75" customHeight="1">
      <c r="A96" s="218" t="str">
        <f>'1. All Data'!B96</f>
        <v>EHW09</v>
      </c>
      <c r="B96" s="254" t="str">
        <f>'1. All Data'!C96</f>
        <v xml:space="preserve">Waste Reduction </v>
      </c>
      <c r="C96" s="255" t="str">
        <f>'1. All Data'!D96</f>
        <v>Residual Household Waste Per Household: 
Maintain Top Quartile Performance</v>
      </c>
      <c r="D96" s="251" t="str">
        <f>'1. All Data'!H96</f>
        <v>On Track to be Achieved</v>
      </c>
      <c r="E96" s="220"/>
      <c r="F96" s="252" t="str">
        <f>'1. All Data'!M96</f>
        <v>Update Not Provided</v>
      </c>
      <c r="G96" s="220"/>
      <c r="H96" s="253" t="str">
        <f>'1. All Data'!R96</f>
        <v>Update Not Provided</v>
      </c>
      <c r="I96" s="220"/>
      <c r="J96" s="253" t="str">
        <f>'1. All Data'!V96</f>
        <v>Update not provided</v>
      </c>
    </row>
    <row r="97" spans="1:10" ht="99.75" customHeight="1">
      <c r="A97" s="218" t="str">
        <f>'1. All Data'!B97</f>
        <v>EHW10</v>
      </c>
      <c r="B97" s="254" t="str">
        <f>'1. All Data'!C97</f>
        <v>Delivering Better Services to Support Homelessness</v>
      </c>
      <c r="C97" s="255" t="str">
        <f>'1. All Data'!D97</f>
        <v>Average time from appointment to initial decision for homeless applicants of 10 days</v>
      </c>
      <c r="D97" s="251" t="str">
        <f>'1. All Data'!H97</f>
        <v>On Track to be Achieved</v>
      </c>
      <c r="E97" s="220"/>
      <c r="F97" s="252" t="str">
        <f>'1. All Data'!M97</f>
        <v>Update Not Provided</v>
      </c>
      <c r="G97" s="220"/>
      <c r="H97" s="253" t="str">
        <f>'1. All Data'!R97</f>
        <v>Update Not Provided</v>
      </c>
      <c r="I97" s="220"/>
      <c r="J97" s="253" t="str">
        <f>'1. All Data'!V97</f>
        <v>Update not provided</v>
      </c>
    </row>
    <row r="98" spans="1:10" ht="99.75" customHeight="1">
      <c r="A98" s="218" t="str">
        <f>'1. All Data'!B98</f>
        <v>EHW11</v>
      </c>
      <c r="B98" s="254" t="str">
        <f>'1. All Data'!C98</f>
        <v>Continue to Maximise Utilisation of Self Contained Temporary Accommodation for Homeless Applicants</v>
      </c>
      <c r="C98" s="255" t="str">
        <f>'1. All Data'!D98</f>
        <v>Reduce ‘Key to Key’ Void Turnaround to an average of 6 working days</v>
      </c>
      <c r="D98" s="251" t="str">
        <f>'1. All Data'!H98</f>
        <v>In Danger of Falling Behind Target</v>
      </c>
      <c r="E98" s="219"/>
      <c r="F98" s="252" t="str">
        <f>'1. All Data'!M98</f>
        <v>Update Not Provided</v>
      </c>
      <c r="G98" s="228"/>
      <c r="H98" s="253" t="str">
        <f>'1. All Data'!R98</f>
        <v>Update Not Provided</v>
      </c>
      <c r="I98" s="220"/>
      <c r="J98" s="253" t="str">
        <f>'1. All Data'!V98</f>
        <v>Update not provided</v>
      </c>
    </row>
    <row r="99" spans="1:10" ht="99.75" customHeight="1">
      <c r="A99" s="218" t="str">
        <f>'1. All Data'!B99</f>
        <v>EHW12</v>
      </c>
      <c r="B99" s="254" t="str">
        <f>'1. All Data'!C99</f>
        <v>Review options for continuing outreach services to Rough Sleepers</v>
      </c>
      <c r="C99" s="255" t="str">
        <f>'1. All Data'!D99</f>
        <v xml:space="preserve">Report completed </v>
      </c>
      <c r="D99" s="251" t="str">
        <f>'1. All Data'!H99</f>
        <v>On Track to be Achieved</v>
      </c>
      <c r="E99" s="220"/>
      <c r="F99" s="252" t="str">
        <f>'1. All Data'!M99</f>
        <v>Update Not Provided</v>
      </c>
      <c r="G99" s="227"/>
      <c r="H99" s="253" t="str">
        <f>'1. All Data'!R99</f>
        <v>Update Not Provided</v>
      </c>
      <c r="I99" s="220"/>
      <c r="J99" s="253" t="str">
        <f>'1. All Data'!V99</f>
        <v>Update not provided</v>
      </c>
    </row>
    <row r="100" spans="1:10" ht="99.75" customHeight="1">
      <c r="A100" s="218" t="str">
        <f>'1. All Data'!B100</f>
        <v>EHW13</v>
      </c>
      <c r="B100" s="254" t="str">
        <f>'1. All Data'!C100</f>
        <v>Delivering Better Services to Support Homelessness</v>
      </c>
      <c r="C100" s="255" t="str">
        <f>'1. All Data'!D100</f>
        <v>Launch Campaign to raise awareness of rough sleeping, street living and street begging</v>
      </c>
      <c r="D100" s="251" t="str">
        <f>'1. All Data'!H100</f>
        <v>Fully Achieved</v>
      </c>
      <c r="E100" s="220"/>
      <c r="F100" s="252" t="str">
        <f>'1. All Data'!M100</f>
        <v>Update Not Provided</v>
      </c>
      <c r="G100" s="220"/>
      <c r="H100" s="253" t="str">
        <f>'1. All Data'!R100</f>
        <v>Update Not Provided</v>
      </c>
      <c r="I100" s="220"/>
      <c r="J100" s="253" t="str">
        <f>'1. All Data'!V100</f>
        <v>Update not provided</v>
      </c>
    </row>
    <row r="101" spans="1:10" ht="99.75" customHeight="1">
      <c r="A101" s="218" t="str">
        <f>'1. All Data'!B101</f>
        <v>EHW14</v>
      </c>
      <c r="B101" s="254" t="str">
        <f>'1. All Data'!C101</f>
        <v>Produce a Business Plan to tackle selected empty homes</v>
      </c>
      <c r="C101" s="255" t="str">
        <f>'1. All Data'!D101</f>
        <v>Business Plan Produced</v>
      </c>
      <c r="D101" s="251" t="str">
        <f>'1. All Data'!H101</f>
        <v>Fully Achieved</v>
      </c>
      <c r="E101" s="220"/>
      <c r="F101" s="252" t="str">
        <f>'1. All Data'!M101</f>
        <v>Update Not Provided</v>
      </c>
      <c r="G101" s="220"/>
      <c r="H101" s="253" t="str">
        <f>'1. All Data'!R101</f>
        <v>Update Not Provided</v>
      </c>
      <c r="I101" s="220"/>
      <c r="J101" s="253" t="str">
        <f>'1. All Data'!V101</f>
        <v>Update not provided</v>
      </c>
    </row>
    <row r="102" spans="1:10" ht="99.75" customHeight="1">
      <c r="A102" s="218" t="str">
        <f>'1. All Data'!B102</f>
        <v>EHW15</v>
      </c>
      <c r="B102" s="254" t="str">
        <f>'1. All Data'!C102</f>
        <v>Deliver Focussed Environmental Health Initiatives</v>
      </c>
      <c r="C102" s="255" t="str">
        <f>'1. All Data'!D102</f>
        <v xml:space="preserve">Provide a six monthly report on Regulatory Services activity including initiatives covering licensed gambling premises, Civil Enforcement, Scrap metal compliance etc </v>
      </c>
      <c r="D102" s="251" t="str">
        <f>'1. All Data'!H102</f>
        <v>On Track to be Achieved</v>
      </c>
      <c r="E102" s="219"/>
      <c r="F102" s="252" t="str">
        <f>'1. All Data'!M102</f>
        <v>Update Not Provided</v>
      </c>
      <c r="G102" s="220"/>
      <c r="H102" s="253" t="str">
        <f>'1. All Data'!R102</f>
        <v>Update Not Provided</v>
      </c>
      <c r="I102" s="220"/>
      <c r="J102" s="253" t="str">
        <f>'1. All Data'!V102</f>
        <v>Update not provided</v>
      </c>
    </row>
    <row r="103" spans="1:10" ht="99.75" customHeight="1">
      <c r="A103" s="218" t="str">
        <f>'1. All Data'!B103</f>
        <v>EHW16</v>
      </c>
      <c r="B103" s="254" t="str">
        <f>'1. All Data'!C103</f>
        <v>Deliver Focussed Environmental Health Initiatives</v>
      </c>
      <c r="C103" s="255" t="str">
        <f>'1. All Data'!D103</f>
        <v>Undertake a targeted initiative to identify Unlicensed Houses in Multiple Occupation</v>
      </c>
      <c r="D103" s="251" t="str">
        <f>'1. All Data'!H103</f>
        <v>On Track to be Achieved</v>
      </c>
      <c r="E103" s="219"/>
      <c r="F103" s="252" t="str">
        <f>'1. All Data'!M103</f>
        <v>Update Not Provided</v>
      </c>
      <c r="G103" s="220"/>
      <c r="H103" s="253" t="str">
        <f>'1. All Data'!R103</f>
        <v>Update Not Provided</v>
      </c>
      <c r="I103" s="220"/>
      <c r="J103" s="253" t="str">
        <f>'1. All Data'!V103</f>
        <v>Update not provided</v>
      </c>
    </row>
    <row r="104" spans="1:10" ht="99.75" customHeight="1">
      <c r="A104" s="218" t="str">
        <f>'1. All Data'!B104</f>
        <v>EHW17</v>
      </c>
      <c r="B104" s="254" t="str">
        <f>'1. All Data'!C104</f>
        <v>Deliver Focussed Environmental Health Initiatives</v>
      </c>
      <c r="C104" s="255" t="str">
        <f>'1. All Data'!D104</f>
        <v>Complete an evaluation of all Licensable Animal Activities and report to DEFRA</v>
      </c>
      <c r="D104" s="251" t="str">
        <f>'1. All Data'!H104</f>
        <v>On Track to be Achieved</v>
      </c>
      <c r="E104" s="220"/>
      <c r="F104" s="252" t="str">
        <f>'1. All Data'!M104</f>
        <v>Update Not Provided</v>
      </c>
      <c r="G104" s="220"/>
      <c r="H104" s="253" t="str">
        <f>'1. All Data'!R104</f>
        <v>Update Not Provided</v>
      </c>
      <c r="I104" s="220"/>
      <c r="J104" s="253" t="str">
        <f>'1. All Data'!V104</f>
        <v>Update not provided</v>
      </c>
    </row>
    <row r="105" spans="1:10" ht="99.75" customHeight="1">
      <c r="A105" s="218" t="str">
        <f>'1. All Data'!B105</f>
        <v>EHW18</v>
      </c>
      <c r="B105" s="254" t="str">
        <f>'1. All Data'!C105</f>
        <v>Improve active links: easy in and easy out of Burton</v>
      </c>
      <c r="C105" s="255" t="str">
        <f>'1. All Data'!D105</f>
        <v xml:space="preserve">Working with SCC, audit the existing walking and cycling network and propose the upgrade and improvement of the network to ensure Burton is well connected to and from its town centre </v>
      </c>
      <c r="D105" s="251" t="str">
        <f>'1. All Data'!H105</f>
        <v>On Track to be Achieved</v>
      </c>
      <c r="E105" s="220"/>
      <c r="F105" s="252" t="str">
        <f>'1. All Data'!M105</f>
        <v>Update Not Provided</v>
      </c>
      <c r="G105" s="220"/>
      <c r="H105" s="253" t="str">
        <f>'1. All Data'!R105</f>
        <v>Update Not Provided</v>
      </c>
      <c r="I105" s="220"/>
      <c r="J105" s="253" t="str">
        <f>'1. All Data'!V105</f>
        <v>Update not provided</v>
      </c>
    </row>
    <row r="106" spans="1:10" ht="99.75" customHeight="1">
      <c r="A106" s="218" t="str">
        <f>'1. All Data'!B106</f>
        <v>EHW19</v>
      </c>
      <c r="B106" s="254" t="str">
        <f>'1. All Data'!C106</f>
        <v>Improve active and green links: easy in and easy out of Burton</v>
      </c>
      <c r="C106" s="255" t="str">
        <f>'1. All Data'!D106</f>
        <v xml:space="preserve">Begin scoping works for a bus interchange and active travel hubs in the Burton Place area </v>
      </c>
      <c r="D106" s="251" t="str">
        <f>'1. All Data'!H106</f>
        <v>On Track to be Achieved</v>
      </c>
      <c r="E106" s="220"/>
      <c r="F106" s="252" t="str">
        <f>'1. All Data'!M106</f>
        <v>Update Not Provided</v>
      </c>
      <c r="G106" s="220"/>
      <c r="H106" s="253" t="str">
        <f>'1. All Data'!R106</f>
        <v>Update Not Provided</v>
      </c>
      <c r="I106" s="220"/>
      <c r="J106" s="253" t="str">
        <f>'1. All Data'!V106</f>
        <v>Update not provided</v>
      </c>
    </row>
    <row r="107" spans="1:10" ht="99.75" customHeight="1">
      <c r="A107" s="218" t="str">
        <f>'1. All Data'!B107</f>
        <v>EHW20</v>
      </c>
      <c r="B107" s="254" t="str">
        <f>'1. All Data'!C107</f>
        <v>Upgrade Burton Railway Station in terms of functionality and aesthetics</v>
      </c>
      <c r="C107" s="255" t="str">
        <f>'1. All Data'!D107</f>
        <v xml:space="preserve">Continue to work with the relevant rail authorities and partners to invest in and improve  the fabric of Burton Railway Station building </v>
      </c>
      <c r="D107" s="251" t="str">
        <f>'1. All Data'!H107</f>
        <v>On Track to be Achieved</v>
      </c>
      <c r="E107" s="220"/>
      <c r="F107" s="252" t="str">
        <f>'1. All Data'!M107</f>
        <v>Update Not Provided</v>
      </c>
      <c r="G107" s="220"/>
      <c r="H107" s="253" t="str">
        <f>'1. All Data'!R107</f>
        <v>Update Not Provided</v>
      </c>
      <c r="I107" s="220"/>
      <c r="J107" s="253" t="str">
        <f>'1. All Data'!V107</f>
        <v>Update not provided</v>
      </c>
    </row>
    <row r="108" spans="1:10" ht="99.75" customHeight="1">
      <c r="A108" s="218" t="str">
        <f>'1. All Data'!B108</f>
        <v>EHW21</v>
      </c>
      <c r="B108" s="254" t="str">
        <f>'1. All Data'!C108</f>
        <v>Upgrade Burton Railway Station in terms of functionality and aesthetics</v>
      </c>
      <c r="C108" s="255" t="str">
        <f>'1. All Data'!D108</f>
        <v xml:space="preserve">Work with partners to lobby for the opening of the Burton to Lichfield and Ivanhoe rail links </v>
      </c>
      <c r="D108" s="251" t="str">
        <f>'1. All Data'!H108</f>
        <v>Not Yet Due</v>
      </c>
      <c r="E108" s="220"/>
      <c r="F108" s="252" t="str">
        <f>'1. All Data'!M108</f>
        <v>Update Not Provided</v>
      </c>
      <c r="G108" s="220"/>
      <c r="H108" s="253" t="str">
        <f>'1. All Data'!R108</f>
        <v>Update Not Provided</v>
      </c>
      <c r="I108" s="220"/>
      <c r="J108" s="253" t="str">
        <f>'1. All Data'!V108</f>
        <v>Update not provided</v>
      </c>
    </row>
    <row r="109" spans="1:10" ht="99.75" customHeight="1">
      <c r="A109" s="218" t="str">
        <f>'1. All Data'!B109</f>
        <v>EHW22</v>
      </c>
      <c r="B109" s="254" t="str">
        <f>'1. All Data'!C109</f>
        <v>Achieve optimum working in economic partnership</v>
      </c>
      <c r="C109" s="255" t="str">
        <f>'1. All Data'!D109</f>
        <v xml:space="preserve">Continue to work with strategic tourism partners to facilitate the promotion of tourism </v>
      </c>
      <c r="D109" s="251" t="str">
        <f>'1. All Data'!H109</f>
        <v>Not Yet Due</v>
      </c>
      <c r="E109" s="220"/>
      <c r="F109" s="252" t="str">
        <f>'1. All Data'!M109</f>
        <v>Update Not Provided</v>
      </c>
      <c r="G109" s="220"/>
      <c r="H109" s="253" t="str">
        <f>'1. All Data'!R109</f>
        <v>Update Not Provided</v>
      </c>
      <c r="I109" s="220"/>
      <c r="J109" s="253" t="str">
        <f>'1. All Data'!V109</f>
        <v>Update not provided</v>
      </c>
    </row>
    <row r="110" spans="1:10" ht="99.75" customHeight="1">
      <c r="A110" s="218" t="str">
        <f>'1. All Data'!B110</f>
        <v>EHW23</v>
      </c>
      <c r="B110" s="254" t="str">
        <f>'1. All Data'!C110</f>
        <v>Achieve optimum working in economic partnership</v>
      </c>
      <c r="C110" s="255" t="str">
        <f>'1. All Data'!D110</f>
        <v xml:space="preserve">Support partners such as the National Forest and Transforming The Trent Valley in delivering environmental enhancement projects, such as the Brook Hollows project </v>
      </c>
      <c r="D110" s="251" t="str">
        <f>'1. All Data'!H110</f>
        <v>On Track to be Achieved</v>
      </c>
      <c r="E110" s="219"/>
      <c r="F110" s="252" t="str">
        <f>'1. All Data'!M110</f>
        <v>Update Not Provided</v>
      </c>
      <c r="G110" s="220"/>
      <c r="H110" s="253" t="str">
        <f>'1. All Data'!R110</f>
        <v>Update Not Provided</v>
      </c>
      <c r="I110" s="227"/>
      <c r="J110" s="253" t="str">
        <f>'1. All Data'!V110</f>
        <v>Update not provided</v>
      </c>
    </row>
    <row r="111" spans="1:10" s="221" customFormat="1">
      <c r="C111" s="249"/>
    </row>
    <row r="112" spans="1:10" s="221" customFormat="1">
      <c r="C112" s="249"/>
    </row>
    <row r="113" spans="3:3" s="221" customFormat="1">
      <c r="C113" s="249"/>
    </row>
    <row r="114" spans="3:3" s="221" customFormat="1">
      <c r="C114" s="249"/>
    </row>
    <row r="115" spans="3:3" s="221" customFormat="1">
      <c r="C115" s="249"/>
    </row>
    <row r="116" spans="3:3" s="221" customFormat="1">
      <c r="C116" s="249"/>
    </row>
    <row r="117" spans="3:3" s="221" customFormat="1">
      <c r="C117" s="249"/>
    </row>
    <row r="118" spans="3:3" s="221" customFormat="1">
      <c r="C118" s="249"/>
    </row>
    <row r="119" spans="3:3" s="221" customFormat="1">
      <c r="C119" s="249"/>
    </row>
    <row r="120" spans="3:3" s="221" customFormat="1">
      <c r="C120" s="249"/>
    </row>
    <row r="121" spans="3:3" s="221" customFormat="1">
      <c r="C121" s="249"/>
    </row>
    <row r="122" spans="3:3" s="221" customFormat="1">
      <c r="C122" s="249"/>
    </row>
    <row r="123" spans="3:3" s="221" customFormat="1">
      <c r="C123" s="249"/>
    </row>
    <row r="124" spans="3:3" s="221" customFormat="1">
      <c r="C124" s="249"/>
    </row>
    <row r="125" spans="3:3" s="221" customFormat="1">
      <c r="C125" s="249"/>
    </row>
    <row r="126" spans="3:3" s="221" customFormat="1">
      <c r="C126" s="249"/>
    </row>
    <row r="127" spans="3:3" s="221" customFormat="1">
      <c r="C127" s="249"/>
    </row>
    <row r="128" spans="3:3" s="221" customFormat="1">
      <c r="C128" s="249"/>
    </row>
    <row r="129" spans="3:3">
      <c r="C129" s="249"/>
    </row>
  </sheetData>
  <conditionalFormatting sqref="V82">
    <cfRule type="containsText" dxfId="3934" priority="4241" operator="containsText" text="Numerical Outturn Within 10% Tolerance">
      <formula>NOT(ISERROR(SEARCH("Numerical Outturn Within 10% Tolerance",V82)))</formula>
    </cfRule>
    <cfRule type="containsText" dxfId="3933" priority="4242" operator="containsText" text="Numerical Outturn Within 5% Tolerance">
      <formula>NOT(ISERROR(SEARCH("Numerical Outturn Within 5% Tolerance",V82)))</formula>
    </cfRule>
    <cfRule type="containsText" dxfId="3932" priority="4243" operator="containsText" text="Target Achieved / Exceeded">
      <formula>NOT(ISERROR(SEARCH("Target Achieved / Exceeded",V82)))</formula>
    </cfRule>
    <cfRule type="containsText" dxfId="3931" priority="4244" operator="containsText" text="Full Update Not Yet Available">
      <formula>NOT(ISERROR(SEARCH("Full Update Not Yet Available",V82)))</formula>
    </cfRule>
    <cfRule type="containsText" dxfId="3930" priority="4245" operator="containsText" text="Full Update Not Yet Available">
      <formula>NOT(ISERROR(SEARCH("Full Update Not Yet Available",V82)))</formula>
    </cfRule>
  </conditionalFormatting>
  <conditionalFormatting sqref="M82 R82">
    <cfRule type="containsText" dxfId="3929" priority="4223" operator="containsText" text="Deferred">
      <formula>NOT(ISERROR(SEARCH("Deferred",M82)))</formula>
    </cfRule>
  </conditionalFormatting>
  <conditionalFormatting sqref="G29 G42 G50 G54 G61 G69:G71 G74 G83 G86 G98 I42 I50 I61 I69:I71 I83 D3:D110 F3:F110 H3:H110 J3:J110">
    <cfRule type="containsText" dxfId="3928" priority="4218" operator="containsText" text="On track to be achieved">
      <formula>NOT(ISERROR(SEARCH("On track to be achieved",D3)))</formula>
    </cfRule>
    <cfRule type="containsText" dxfId="3927" priority="4219" operator="containsText" text="Deferred">
      <formula>NOT(ISERROR(SEARCH("Deferred",D3)))</formula>
    </cfRule>
    <cfRule type="containsText" dxfId="3926" priority="4220" operator="containsText" text="Deleted">
      <formula>NOT(ISERROR(SEARCH("Deleted",D3)))</formula>
    </cfRule>
    <cfRule type="containsText" dxfId="3925" priority="4221" operator="containsText" text="In Danger of Falling Behind Target">
      <formula>NOT(ISERROR(SEARCH("In Danger of Falling Behind Target",D3)))</formula>
    </cfRule>
    <cfRule type="containsText" dxfId="3924" priority="4222" operator="containsText" text="Not yet due">
      <formula>NOT(ISERROR(SEARCH("Not yet due",D3)))</formula>
    </cfRule>
    <cfRule type="containsText" dxfId="3923" priority="4224" operator="containsText" text="Update not Provided">
      <formula>NOT(ISERROR(SEARCH("Update not Provided",D3)))</formula>
    </cfRule>
    <cfRule type="containsText" dxfId="3922" priority="4225" operator="containsText" text="Not yet due">
      <formula>NOT(ISERROR(SEARCH("Not yet due",D3)))</formula>
    </cfRule>
    <cfRule type="containsText" dxfId="3921" priority="4226" operator="containsText" text="Completed Behind Schedule">
      <formula>NOT(ISERROR(SEARCH("Completed Behind Schedule",D3)))</formula>
    </cfRule>
    <cfRule type="containsText" dxfId="3920" priority="4227" operator="containsText" text="Off Target">
      <formula>NOT(ISERROR(SEARCH("Off Target",D3)))</formula>
    </cfRule>
    <cfRule type="containsText" dxfId="3919" priority="4228" operator="containsText" text="On Track to be Achieved">
      <formula>NOT(ISERROR(SEARCH("On Track to be Achieved",D3)))</formula>
    </cfRule>
    <cfRule type="containsText" dxfId="3918" priority="4229" operator="containsText" text="Fully Achieved">
      <formula>NOT(ISERROR(SEARCH("Fully Achieved",D3)))</formula>
    </cfRule>
    <cfRule type="containsText" dxfId="3917" priority="4230" operator="containsText" text="Not yet due">
      <formula>NOT(ISERROR(SEARCH("Not yet due",D3)))</formula>
    </cfRule>
    <cfRule type="containsText" dxfId="3916" priority="4231" operator="containsText" text="Not Yet Due">
      <formula>NOT(ISERROR(SEARCH("Not Yet Due",D3)))</formula>
    </cfRule>
    <cfRule type="containsText" dxfId="3915" priority="4232" operator="containsText" text="Deferred">
      <formula>NOT(ISERROR(SEARCH("Deferred",D3)))</formula>
    </cfRule>
    <cfRule type="containsText" dxfId="3914" priority="4233" operator="containsText" text="Deleted">
      <formula>NOT(ISERROR(SEARCH("Deleted",D3)))</formula>
    </cfRule>
    <cfRule type="containsText" dxfId="3913" priority="4234" operator="containsText" text="In Danger of Falling Behind Target">
      <formula>NOT(ISERROR(SEARCH("In Danger of Falling Behind Target",D3)))</formula>
    </cfRule>
    <cfRule type="containsText" dxfId="3912" priority="4235" operator="containsText" text="Not yet due">
      <formula>NOT(ISERROR(SEARCH("Not yet due",D3)))</formula>
    </cfRule>
    <cfRule type="containsText" dxfId="3911" priority="4236" operator="containsText" text="Completed Behind Schedule">
      <formula>NOT(ISERROR(SEARCH("Completed Behind Schedule",D3)))</formula>
    </cfRule>
    <cfRule type="containsText" dxfId="3910" priority="4237" operator="containsText" text="Off Target">
      <formula>NOT(ISERROR(SEARCH("Off Target",D3)))</formula>
    </cfRule>
    <cfRule type="containsText" dxfId="3909" priority="4238" operator="containsText" text="In Danger of Falling Behind Target">
      <formula>NOT(ISERROR(SEARCH("In Danger of Falling Behind Target",D3)))</formula>
    </cfRule>
    <cfRule type="containsText" dxfId="3908" priority="4239" operator="containsText" text="On Track to be Achieved">
      <formula>NOT(ISERROR(SEARCH("On Track to be Achieved",D3)))</formula>
    </cfRule>
    <cfRule type="containsText" dxfId="3907" priority="4240" operator="containsText" text="Fully Achieved">
      <formula>NOT(ISERROR(SEARCH("Fully Achieved",D3)))</formula>
    </cfRule>
    <cfRule type="containsText" dxfId="3906" priority="4246" operator="containsText" text="Update not Provided">
      <formula>NOT(ISERROR(SEARCH("Update not Provided",D3)))</formula>
    </cfRule>
    <cfRule type="containsText" dxfId="3905" priority="4247" operator="containsText" text="Not yet due">
      <formula>NOT(ISERROR(SEARCH("Not yet due",D3)))</formula>
    </cfRule>
    <cfRule type="containsText" dxfId="3904" priority="4248" operator="containsText" text="Completed Behind Schedule">
      <formula>NOT(ISERROR(SEARCH("Completed Behind Schedule",D3)))</formula>
    </cfRule>
    <cfRule type="containsText" dxfId="3903" priority="4249" operator="containsText" text="Off Target">
      <formula>NOT(ISERROR(SEARCH("Off Target",D3)))</formula>
    </cfRule>
    <cfRule type="containsText" dxfId="3902" priority="4250" operator="containsText" text="In Danger of Falling Behind Target">
      <formula>NOT(ISERROR(SEARCH("In Danger of Falling Behind Target",D3)))</formula>
    </cfRule>
    <cfRule type="containsText" dxfId="3901" priority="4251" operator="containsText" text="On Track to be Achieved">
      <formula>NOT(ISERROR(SEARCH("On Track to be Achieved",D3)))</formula>
    </cfRule>
    <cfRule type="containsText" dxfId="3900" priority="4252" operator="containsText" text="Fully Achieved">
      <formula>NOT(ISERROR(SEARCH("Fully Achieved",D3)))</formula>
    </cfRule>
    <cfRule type="containsText" dxfId="3899" priority="4253" operator="containsText" text="Fully Achieved">
      <formula>NOT(ISERROR(SEARCH("Fully Achieved",D3)))</formula>
    </cfRule>
    <cfRule type="containsText" dxfId="3898" priority="4254" operator="containsText" text="Fully Achieved">
      <formula>NOT(ISERROR(SEARCH("Fully Achieved",D3)))</formula>
    </cfRule>
    <cfRule type="containsText" dxfId="3897" priority="4255" operator="containsText" text="Deferred">
      <formula>NOT(ISERROR(SEARCH("Deferred",D3)))</formula>
    </cfRule>
    <cfRule type="containsText" dxfId="3896" priority="4256" operator="containsText" text="Deleted">
      <formula>NOT(ISERROR(SEARCH("Deleted",D3)))</formula>
    </cfRule>
    <cfRule type="containsText" dxfId="3895" priority="4257" operator="containsText" text="In Danger of Falling Behind Target">
      <formula>NOT(ISERROR(SEARCH("In Danger of Falling Behind Target",D3)))</formula>
    </cfRule>
    <cfRule type="containsText" dxfId="3894" priority="4258" operator="containsText" text="Not yet due">
      <formula>NOT(ISERROR(SEARCH("Not yet due",D3)))</formula>
    </cfRule>
    <cfRule type="containsText" dxfId="3893" priority="4259" operator="containsText" text="Update not Provided">
      <formula>NOT(ISERROR(SEARCH("Update not Provided",D3)))</formula>
    </cfRule>
  </conditionalFormatting>
  <conditionalFormatting sqref="Y4:Y5">
    <cfRule type="containsText" dxfId="3892" priority="4182" operator="containsText" text="On track to be achieved">
      <formula>NOT(ISERROR(SEARCH("On track to be achieved",Y4)))</formula>
    </cfRule>
    <cfRule type="containsText" dxfId="3891" priority="4183" operator="containsText" text="Deferred">
      <formula>NOT(ISERROR(SEARCH("Deferred",Y4)))</formula>
    </cfRule>
    <cfRule type="containsText" dxfId="3890" priority="4184" operator="containsText" text="Deleted">
      <formula>NOT(ISERROR(SEARCH("Deleted",Y4)))</formula>
    </cfRule>
    <cfRule type="containsText" dxfId="3889" priority="4185" operator="containsText" text="In Danger of Falling Behind Target">
      <formula>NOT(ISERROR(SEARCH("In Danger of Falling Behind Target",Y4)))</formula>
    </cfRule>
    <cfRule type="containsText" dxfId="3888" priority="4186" operator="containsText" text="Not yet due">
      <formula>NOT(ISERROR(SEARCH("Not yet due",Y4)))</formula>
    </cfRule>
    <cfRule type="containsText" dxfId="3887" priority="4187" operator="containsText" text="Update not Provided">
      <formula>NOT(ISERROR(SEARCH("Update not Provided",Y4)))</formula>
    </cfRule>
    <cfRule type="containsText" dxfId="3886" priority="4188" operator="containsText" text="Not yet due">
      <formula>NOT(ISERROR(SEARCH("Not yet due",Y4)))</formula>
    </cfRule>
    <cfRule type="containsText" dxfId="3885" priority="4189" operator="containsText" text="Completed Behind Schedule">
      <formula>NOT(ISERROR(SEARCH("Completed Behind Schedule",Y4)))</formula>
    </cfRule>
    <cfRule type="containsText" dxfId="3884" priority="4190" operator="containsText" text="Off Target">
      <formula>NOT(ISERROR(SEARCH("Off Target",Y4)))</formula>
    </cfRule>
    <cfRule type="containsText" dxfId="3883" priority="4191" operator="containsText" text="On Track to be Achieved">
      <formula>NOT(ISERROR(SEARCH("On Track to be Achieved",Y4)))</formula>
    </cfRule>
    <cfRule type="containsText" dxfId="3882" priority="4192" operator="containsText" text="Fully Achieved">
      <formula>NOT(ISERROR(SEARCH("Fully Achieved",Y4)))</formula>
    </cfRule>
    <cfRule type="containsText" dxfId="3881" priority="4193" operator="containsText" text="Not yet due">
      <formula>NOT(ISERROR(SEARCH("Not yet due",Y4)))</formula>
    </cfRule>
    <cfRule type="containsText" dxfId="3880" priority="4194" operator="containsText" text="Not Yet Due">
      <formula>NOT(ISERROR(SEARCH("Not Yet Due",Y4)))</formula>
    </cfRule>
    <cfRule type="containsText" dxfId="3879" priority="4195" operator="containsText" text="Deferred">
      <formula>NOT(ISERROR(SEARCH("Deferred",Y4)))</formula>
    </cfRule>
    <cfRule type="containsText" dxfId="3878" priority="4196" operator="containsText" text="Deleted">
      <formula>NOT(ISERROR(SEARCH("Deleted",Y4)))</formula>
    </cfRule>
    <cfRule type="containsText" dxfId="3877" priority="4197" operator="containsText" text="In Danger of Falling Behind Target">
      <formula>NOT(ISERROR(SEARCH("In Danger of Falling Behind Target",Y4)))</formula>
    </cfRule>
    <cfRule type="containsText" dxfId="3876" priority="4198" operator="containsText" text="Not yet due">
      <formula>NOT(ISERROR(SEARCH("Not yet due",Y4)))</formula>
    </cfRule>
    <cfRule type="containsText" dxfId="3875" priority="4199" operator="containsText" text="Completed Behind Schedule">
      <formula>NOT(ISERROR(SEARCH("Completed Behind Schedule",Y4)))</formula>
    </cfRule>
    <cfRule type="containsText" dxfId="3874" priority="4200" operator="containsText" text="Off Target">
      <formula>NOT(ISERROR(SEARCH("Off Target",Y4)))</formula>
    </cfRule>
    <cfRule type="containsText" dxfId="3873" priority="4201" operator="containsText" text="In Danger of Falling Behind Target">
      <formula>NOT(ISERROR(SEARCH("In Danger of Falling Behind Target",Y4)))</formula>
    </cfRule>
    <cfRule type="containsText" dxfId="3872" priority="4202" operator="containsText" text="On Track to be Achieved">
      <formula>NOT(ISERROR(SEARCH("On Track to be Achieved",Y4)))</formula>
    </cfRule>
    <cfRule type="containsText" dxfId="3871" priority="4203" operator="containsText" text="Fully Achieved">
      <formula>NOT(ISERROR(SEARCH("Fully Achieved",Y4)))</formula>
    </cfRule>
    <cfRule type="containsText" dxfId="3870" priority="4204" operator="containsText" text="Update not Provided">
      <formula>NOT(ISERROR(SEARCH("Update not Provided",Y4)))</formula>
    </cfRule>
    <cfRule type="containsText" dxfId="3869" priority="4205" operator="containsText" text="Not yet due">
      <formula>NOT(ISERROR(SEARCH("Not yet due",Y4)))</formula>
    </cfRule>
    <cfRule type="containsText" dxfId="3868" priority="4206" operator="containsText" text="Completed Behind Schedule">
      <formula>NOT(ISERROR(SEARCH("Completed Behind Schedule",Y4)))</formula>
    </cfRule>
    <cfRule type="containsText" dxfId="3867" priority="4207" operator="containsText" text="Off Target">
      <formula>NOT(ISERROR(SEARCH("Off Target",Y4)))</formula>
    </cfRule>
    <cfRule type="containsText" dxfId="3866" priority="4208" operator="containsText" text="In Danger of Falling Behind Target">
      <formula>NOT(ISERROR(SEARCH("In Danger of Falling Behind Target",Y4)))</formula>
    </cfRule>
    <cfRule type="containsText" dxfId="3865" priority="4209" operator="containsText" text="On Track to be Achieved">
      <formula>NOT(ISERROR(SEARCH("On Track to be Achieved",Y4)))</formula>
    </cfRule>
    <cfRule type="containsText" dxfId="3864" priority="4210" operator="containsText" text="Fully Achieved">
      <formula>NOT(ISERROR(SEARCH("Fully Achieved",Y4)))</formula>
    </cfRule>
    <cfRule type="containsText" dxfId="3863" priority="4211" operator="containsText" text="Fully Achieved">
      <formula>NOT(ISERROR(SEARCH("Fully Achieved",Y4)))</formula>
    </cfRule>
    <cfRule type="containsText" dxfId="3862" priority="4212" operator="containsText" text="Fully Achieved">
      <formula>NOT(ISERROR(SEARCH("Fully Achieved",Y4)))</formula>
    </cfRule>
    <cfRule type="containsText" dxfId="3861" priority="4213" operator="containsText" text="Deferred">
      <formula>NOT(ISERROR(SEARCH("Deferred",Y4)))</formula>
    </cfRule>
    <cfRule type="containsText" dxfId="3860" priority="4214" operator="containsText" text="Deleted">
      <formula>NOT(ISERROR(SEARCH("Deleted",Y4)))</formula>
    </cfRule>
    <cfRule type="containsText" dxfId="3859" priority="4215" operator="containsText" text="In Danger of Falling Behind Target">
      <formula>NOT(ISERROR(SEARCH("In Danger of Falling Behind Target",Y4)))</formula>
    </cfRule>
    <cfRule type="containsText" dxfId="3858" priority="4216" operator="containsText" text="Not yet due">
      <formula>NOT(ISERROR(SEARCH("Not yet due",Y4)))</formula>
    </cfRule>
    <cfRule type="containsText" dxfId="3857" priority="4217" operator="containsText" text="Update not Provided">
      <formula>NOT(ISERROR(SEARCH("Update not Provided",Y4)))</formula>
    </cfRule>
  </conditionalFormatting>
  <conditionalFormatting sqref="G42">
    <cfRule type="containsText" dxfId="3856" priority="4146" operator="containsText" text="On track to be achieved">
      <formula>NOT(ISERROR(SEARCH("On track to be achieved",G42)))</formula>
    </cfRule>
    <cfRule type="containsText" dxfId="3855" priority="4147" operator="containsText" text="Deferred">
      <formula>NOT(ISERROR(SEARCH("Deferred",G42)))</formula>
    </cfRule>
    <cfRule type="containsText" dxfId="3854" priority="4148" operator="containsText" text="Deleted">
      <formula>NOT(ISERROR(SEARCH("Deleted",G42)))</formula>
    </cfRule>
    <cfRule type="containsText" dxfId="3853" priority="4149" operator="containsText" text="In Danger of Falling Behind Target">
      <formula>NOT(ISERROR(SEARCH("In Danger of Falling Behind Target",G42)))</formula>
    </cfRule>
    <cfRule type="containsText" dxfId="3852" priority="4150" operator="containsText" text="Not yet due">
      <formula>NOT(ISERROR(SEARCH("Not yet due",G42)))</formula>
    </cfRule>
    <cfRule type="containsText" dxfId="3851" priority="4151" operator="containsText" text="Update not Provided">
      <formula>NOT(ISERROR(SEARCH("Update not Provided",G42)))</formula>
    </cfRule>
    <cfRule type="containsText" dxfId="3850" priority="4152" operator="containsText" text="Not yet due">
      <formula>NOT(ISERROR(SEARCH("Not yet due",G42)))</formula>
    </cfRule>
    <cfRule type="containsText" dxfId="3849" priority="4153" operator="containsText" text="Completed Behind Schedule">
      <formula>NOT(ISERROR(SEARCH("Completed Behind Schedule",G42)))</formula>
    </cfRule>
    <cfRule type="containsText" dxfId="3848" priority="4154" operator="containsText" text="Off Target">
      <formula>NOT(ISERROR(SEARCH("Off Target",G42)))</formula>
    </cfRule>
    <cfRule type="containsText" dxfId="3847" priority="4155" operator="containsText" text="On Track to be Achieved">
      <formula>NOT(ISERROR(SEARCH("On Track to be Achieved",G42)))</formula>
    </cfRule>
    <cfRule type="containsText" dxfId="3846" priority="4156" operator="containsText" text="Fully Achieved">
      <formula>NOT(ISERROR(SEARCH("Fully Achieved",G42)))</formula>
    </cfRule>
    <cfRule type="containsText" dxfId="3845" priority="4157" operator="containsText" text="Not yet due">
      <formula>NOT(ISERROR(SEARCH("Not yet due",G42)))</formula>
    </cfRule>
    <cfRule type="containsText" dxfId="3844" priority="4158" operator="containsText" text="Not Yet Due">
      <formula>NOT(ISERROR(SEARCH("Not Yet Due",G42)))</formula>
    </cfRule>
    <cfRule type="containsText" dxfId="3843" priority="4159" operator="containsText" text="Deferred">
      <formula>NOT(ISERROR(SEARCH("Deferred",G42)))</formula>
    </cfRule>
    <cfRule type="containsText" dxfId="3842" priority="4160" operator="containsText" text="Deleted">
      <formula>NOT(ISERROR(SEARCH("Deleted",G42)))</formula>
    </cfRule>
    <cfRule type="containsText" dxfId="3841" priority="4161" operator="containsText" text="In Danger of Falling Behind Target">
      <formula>NOT(ISERROR(SEARCH("In Danger of Falling Behind Target",G42)))</formula>
    </cfRule>
    <cfRule type="containsText" dxfId="3840" priority="4162" operator="containsText" text="Not yet due">
      <formula>NOT(ISERROR(SEARCH("Not yet due",G42)))</formula>
    </cfRule>
    <cfRule type="containsText" dxfId="3839" priority="4163" operator="containsText" text="Completed Behind Schedule">
      <formula>NOT(ISERROR(SEARCH("Completed Behind Schedule",G42)))</formula>
    </cfRule>
    <cfRule type="containsText" dxfId="3838" priority="4164" operator="containsText" text="Off Target">
      <formula>NOT(ISERROR(SEARCH("Off Target",G42)))</formula>
    </cfRule>
    <cfRule type="containsText" dxfId="3837" priority="4165" operator="containsText" text="In Danger of Falling Behind Target">
      <formula>NOT(ISERROR(SEARCH("In Danger of Falling Behind Target",G42)))</formula>
    </cfRule>
    <cfRule type="containsText" dxfId="3836" priority="4166" operator="containsText" text="On Track to be Achieved">
      <formula>NOT(ISERROR(SEARCH("On Track to be Achieved",G42)))</formula>
    </cfRule>
    <cfRule type="containsText" dxfId="3835" priority="4167" operator="containsText" text="Fully Achieved">
      <formula>NOT(ISERROR(SEARCH("Fully Achieved",G42)))</formula>
    </cfRule>
    <cfRule type="containsText" dxfId="3834" priority="4168" operator="containsText" text="Update not Provided">
      <formula>NOT(ISERROR(SEARCH("Update not Provided",G42)))</formula>
    </cfRule>
    <cfRule type="containsText" dxfId="3833" priority="4169" operator="containsText" text="Not yet due">
      <formula>NOT(ISERROR(SEARCH("Not yet due",G42)))</formula>
    </cfRule>
    <cfRule type="containsText" dxfId="3832" priority="4170" operator="containsText" text="Completed Behind Schedule">
      <formula>NOT(ISERROR(SEARCH("Completed Behind Schedule",G42)))</formula>
    </cfRule>
    <cfRule type="containsText" dxfId="3831" priority="4171" operator="containsText" text="Off Target">
      <formula>NOT(ISERROR(SEARCH("Off Target",G42)))</formula>
    </cfRule>
    <cfRule type="containsText" dxfId="3830" priority="4172" operator="containsText" text="In Danger of Falling Behind Target">
      <formula>NOT(ISERROR(SEARCH("In Danger of Falling Behind Target",G42)))</formula>
    </cfRule>
    <cfRule type="containsText" dxfId="3829" priority="4173" operator="containsText" text="On Track to be Achieved">
      <formula>NOT(ISERROR(SEARCH("On Track to be Achieved",G42)))</formula>
    </cfRule>
    <cfRule type="containsText" dxfId="3828" priority="4174" operator="containsText" text="Fully Achieved">
      <formula>NOT(ISERROR(SEARCH("Fully Achieved",G42)))</formula>
    </cfRule>
    <cfRule type="containsText" dxfId="3827" priority="4175" operator="containsText" text="Fully Achieved">
      <formula>NOT(ISERROR(SEARCH("Fully Achieved",G42)))</formula>
    </cfRule>
    <cfRule type="containsText" dxfId="3826" priority="4176" operator="containsText" text="Fully Achieved">
      <formula>NOT(ISERROR(SEARCH("Fully Achieved",G42)))</formula>
    </cfRule>
    <cfRule type="containsText" dxfId="3825" priority="4177" operator="containsText" text="Deferred">
      <formula>NOT(ISERROR(SEARCH("Deferred",G42)))</formula>
    </cfRule>
    <cfRule type="containsText" dxfId="3824" priority="4178" operator="containsText" text="Deleted">
      <formula>NOT(ISERROR(SEARCH("Deleted",G42)))</formula>
    </cfRule>
    <cfRule type="containsText" dxfId="3823" priority="4179" operator="containsText" text="In Danger of Falling Behind Target">
      <formula>NOT(ISERROR(SEARCH("In Danger of Falling Behind Target",G42)))</formula>
    </cfRule>
    <cfRule type="containsText" dxfId="3822" priority="4180" operator="containsText" text="Not yet due">
      <formula>NOT(ISERROR(SEARCH("Not yet due",G42)))</formula>
    </cfRule>
    <cfRule type="containsText" dxfId="3821" priority="4181" operator="containsText" text="Update not Provided">
      <formula>NOT(ISERROR(SEARCH("Update not Provided",G42)))</formula>
    </cfRule>
  </conditionalFormatting>
  <conditionalFormatting sqref="G50 G54">
    <cfRule type="containsText" dxfId="3820" priority="4110" operator="containsText" text="On track to be achieved">
      <formula>NOT(ISERROR(SEARCH("On track to be achieved",G50)))</formula>
    </cfRule>
    <cfRule type="containsText" dxfId="3819" priority="4111" operator="containsText" text="Deferred">
      <formula>NOT(ISERROR(SEARCH("Deferred",G50)))</formula>
    </cfRule>
    <cfRule type="containsText" dxfId="3818" priority="4112" operator="containsText" text="Deleted">
      <formula>NOT(ISERROR(SEARCH("Deleted",G50)))</formula>
    </cfRule>
    <cfRule type="containsText" dxfId="3817" priority="4113" operator="containsText" text="In Danger of Falling Behind Target">
      <formula>NOT(ISERROR(SEARCH("In Danger of Falling Behind Target",G50)))</formula>
    </cfRule>
    <cfRule type="containsText" dxfId="3816" priority="4114" operator="containsText" text="Not yet due">
      <formula>NOT(ISERROR(SEARCH("Not yet due",G50)))</formula>
    </cfRule>
    <cfRule type="containsText" dxfId="3815" priority="4115" operator="containsText" text="Update not Provided">
      <formula>NOT(ISERROR(SEARCH("Update not Provided",G50)))</formula>
    </cfRule>
    <cfRule type="containsText" dxfId="3814" priority="4116" operator="containsText" text="Not yet due">
      <formula>NOT(ISERROR(SEARCH("Not yet due",G50)))</formula>
    </cfRule>
    <cfRule type="containsText" dxfId="3813" priority="4117" operator="containsText" text="Completed Behind Schedule">
      <formula>NOT(ISERROR(SEARCH("Completed Behind Schedule",G50)))</formula>
    </cfRule>
    <cfRule type="containsText" dxfId="3812" priority="4118" operator="containsText" text="Off Target">
      <formula>NOT(ISERROR(SEARCH("Off Target",G50)))</formula>
    </cfRule>
    <cfRule type="containsText" dxfId="3811" priority="4119" operator="containsText" text="On Track to be Achieved">
      <formula>NOT(ISERROR(SEARCH("On Track to be Achieved",G50)))</formula>
    </cfRule>
    <cfRule type="containsText" dxfId="3810" priority="4120" operator="containsText" text="Fully Achieved">
      <formula>NOT(ISERROR(SEARCH("Fully Achieved",G50)))</formula>
    </cfRule>
    <cfRule type="containsText" dxfId="3809" priority="4121" operator="containsText" text="Not yet due">
      <formula>NOT(ISERROR(SEARCH("Not yet due",G50)))</formula>
    </cfRule>
    <cfRule type="containsText" dxfId="3808" priority="4122" operator="containsText" text="Not Yet Due">
      <formula>NOT(ISERROR(SEARCH("Not Yet Due",G50)))</formula>
    </cfRule>
    <cfRule type="containsText" dxfId="3807" priority="4123" operator="containsText" text="Deferred">
      <formula>NOT(ISERROR(SEARCH("Deferred",G50)))</formula>
    </cfRule>
    <cfRule type="containsText" dxfId="3806" priority="4124" operator="containsText" text="Deleted">
      <formula>NOT(ISERROR(SEARCH("Deleted",G50)))</formula>
    </cfRule>
    <cfRule type="containsText" dxfId="3805" priority="4125" operator="containsText" text="In Danger of Falling Behind Target">
      <formula>NOT(ISERROR(SEARCH("In Danger of Falling Behind Target",G50)))</formula>
    </cfRule>
    <cfRule type="containsText" dxfId="3804" priority="4126" operator="containsText" text="Not yet due">
      <formula>NOT(ISERROR(SEARCH("Not yet due",G50)))</formula>
    </cfRule>
    <cfRule type="containsText" dxfId="3803" priority="4127" operator="containsText" text="Completed Behind Schedule">
      <formula>NOT(ISERROR(SEARCH("Completed Behind Schedule",G50)))</formula>
    </cfRule>
    <cfRule type="containsText" dxfId="3802" priority="4128" operator="containsText" text="Off Target">
      <formula>NOT(ISERROR(SEARCH("Off Target",G50)))</formula>
    </cfRule>
    <cfRule type="containsText" dxfId="3801" priority="4129" operator="containsText" text="In Danger of Falling Behind Target">
      <formula>NOT(ISERROR(SEARCH("In Danger of Falling Behind Target",G50)))</formula>
    </cfRule>
    <cfRule type="containsText" dxfId="3800" priority="4130" operator="containsText" text="On Track to be Achieved">
      <formula>NOT(ISERROR(SEARCH("On Track to be Achieved",G50)))</formula>
    </cfRule>
    <cfRule type="containsText" dxfId="3799" priority="4131" operator="containsText" text="Fully Achieved">
      <formula>NOT(ISERROR(SEARCH("Fully Achieved",G50)))</formula>
    </cfRule>
    <cfRule type="containsText" dxfId="3798" priority="4132" operator="containsText" text="Update not Provided">
      <formula>NOT(ISERROR(SEARCH("Update not Provided",G50)))</formula>
    </cfRule>
    <cfRule type="containsText" dxfId="3797" priority="4133" operator="containsText" text="Not yet due">
      <formula>NOT(ISERROR(SEARCH("Not yet due",G50)))</formula>
    </cfRule>
    <cfRule type="containsText" dxfId="3796" priority="4134" operator="containsText" text="Completed Behind Schedule">
      <formula>NOT(ISERROR(SEARCH("Completed Behind Schedule",G50)))</formula>
    </cfRule>
    <cfRule type="containsText" dxfId="3795" priority="4135" operator="containsText" text="Off Target">
      <formula>NOT(ISERROR(SEARCH("Off Target",G50)))</formula>
    </cfRule>
    <cfRule type="containsText" dxfId="3794" priority="4136" operator="containsText" text="In Danger of Falling Behind Target">
      <formula>NOT(ISERROR(SEARCH("In Danger of Falling Behind Target",G50)))</formula>
    </cfRule>
    <cfRule type="containsText" dxfId="3793" priority="4137" operator="containsText" text="On Track to be Achieved">
      <formula>NOT(ISERROR(SEARCH("On Track to be Achieved",G50)))</formula>
    </cfRule>
    <cfRule type="containsText" dxfId="3792" priority="4138" operator="containsText" text="Fully Achieved">
      <formula>NOT(ISERROR(SEARCH("Fully Achieved",G50)))</formula>
    </cfRule>
    <cfRule type="containsText" dxfId="3791" priority="4139" operator="containsText" text="Fully Achieved">
      <formula>NOT(ISERROR(SEARCH("Fully Achieved",G50)))</formula>
    </cfRule>
    <cfRule type="containsText" dxfId="3790" priority="4140" operator="containsText" text="Fully Achieved">
      <formula>NOT(ISERROR(SEARCH("Fully Achieved",G50)))</formula>
    </cfRule>
    <cfRule type="containsText" dxfId="3789" priority="4141" operator="containsText" text="Deferred">
      <formula>NOT(ISERROR(SEARCH("Deferred",G50)))</formula>
    </cfRule>
    <cfRule type="containsText" dxfId="3788" priority="4142" operator="containsText" text="Deleted">
      <formula>NOT(ISERROR(SEARCH("Deleted",G50)))</formula>
    </cfRule>
    <cfRule type="containsText" dxfId="3787" priority="4143" operator="containsText" text="In Danger of Falling Behind Target">
      <formula>NOT(ISERROR(SEARCH("In Danger of Falling Behind Target",G50)))</formula>
    </cfRule>
    <cfRule type="containsText" dxfId="3786" priority="4144" operator="containsText" text="Not yet due">
      <formula>NOT(ISERROR(SEARCH("Not yet due",G50)))</formula>
    </cfRule>
    <cfRule type="containsText" dxfId="3785" priority="4145" operator="containsText" text="Update not Provided">
      <formula>NOT(ISERROR(SEARCH("Update not Provided",G50)))</formula>
    </cfRule>
  </conditionalFormatting>
  <conditionalFormatting sqref="G61">
    <cfRule type="containsText" dxfId="3784" priority="4074" operator="containsText" text="On track to be achieved">
      <formula>NOT(ISERROR(SEARCH("On track to be achieved",G61)))</formula>
    </cfRule>
    <cfRule type="containsText" dxfId="3783" priority="4075" operator="containsText" text="Deferred">
      <formula>NOT(ISERROR(SEARCH("Deferred",G61)))</formula>
    </cfRule>
    <cfRule type="containsText" dxfId="3782" priority="4076" operator="containsText" text="Deleted">
      <formula>NOT(ISERROR(SEARCH("Deleted",G61)))</formula>
    </cfRule>
    <cfRule type="containsText" dxfId="3781" priority="4077" operator="containsText" text="In Danger of Falling Behind Target">
      <formula>NOT(ISERROR(SEARCH("In Danger of Falling Behind Target",G61)))</formula>
    </cfRule>
    <cfRule type="containsText" dxfId="3780" priority="4078" operator="containsText" text="Not yet due">
      <formula>NOT(ISERROR(SEARCH("Not yet due",G61)))</formula>
    </cfRule>
    <cfRule type="containsText" dxfId="3779" priority="4079" operator="containsText" text="Update not Provided">
      <formula>NOT(ISERROR(SEARCH("Update not Provided",G61)))</formula>
    </cfRule>
    <cfRule type="containsText" dxfId="3778" priority="4080" operator="containsText" text="Not yet due">
      <formula>NOT(ISERROR(SEARCH("Not yet due",G61)))</formula>
    </cfRule>
    <cfRule type="containsText" dxfId="3777" priority="4081" operator="containsText" text="Completed Behind Schedule">
      <formula>NOT(ISERROR(SEARCH("Completed Behind Schedule",G61)))</formula>
    </cfRule>
    <cfRule type="containsText" dxfId="3776" priority="4082" operator="containsText" text="Off Target">
      <formula>NOT(ISERROR(SEARCH("Off Target",G61)))</formula>
    </cfRule>
    <cfRule type="containsText" dxfId="3775" priority="4083" operator="containsText" text="On Track to be Achieved">
      <formula>NOT(ISERROR(SEARCH("On Track to be Achieved",G61)))</formula>
    </cfRule>
    <cfRule type="containsText" dxfId="3774" priority="4084" operator="containsText" text="Fully Achieved">
      <formula>NOT(ISERROR(SEARCH("Fully Achieved",G61)))</formula>
    </cfRule>
    <cfRule type="containsText" dxfId="3773" priority="4085" operator="containsText" text="Not yet due">
      <formula>NOT(ISERROR(SEARCH("Not yet due",G61)))</formula>
    </cfRule>
    <cfRule type="containsText" dxfId="3772" priority="4086" operator="containsText" text="Not Yet Due">
      <formula>NOT(ISERROR(SEARCH("Not Yet Due",G61)))</formula>
    </cfRule>
    <cfRule type="containsText" dxfId="3771" priority="4087" operator="containsText" text="Deferred">
      <formula>NOT(ISERROR(SEARCH("Deferred",G61)))</formula>
    </cfRule>
    <cfRule type="containsText" dxfId="3770" priority="4088" operator="containsText" text="Deleted">
      <formula>NOT(ISERROR(SEARCH("Deleted",G61)))</formula>
    </cfRule>
    <cfRule type="containsText" dxfId="3769" priority="4089" operator="containsText" text="In Danger of Falling Behind Target">
      <formula>NOT(ISERROR(SEARCH("In Danger of Falling Behind Target",G61)))</formula>
    </cfRule>
    <cfRule type="containsText" dxfId="3768" priority="4090" operator="containsText" text="Not yet due">
      <formula>NOT(ISERROR(SEARCH("Not yet due",G61)))</formula>
    </cfRule>
    <cfRule type="containsText" dxfId="3767" priority="4091" operator="containsText" text="Completed Behind Schedule">
      <formula>NOT(ISERROR(SEARCH("Completed Behind Schedule",G61)))</formula>
    </cfRule>
    <cfRule type="containsText" dxfId="3766" priority="4092" operator="containsText" text="Off Target">
      <formula>NOT(ISERROR(SEARCH("Off Target",G61)))</formula>
    </cfRule>
    <cfRule type="containsText" dxfId="3765" priority="4093" operator="containsText" text="In Danger of Falling Behind Target">
      <formula>NOT(ISERROR(SEARCH("In Danger of Falling Behind Target",G61)))</formula>
    </cfRule>
    <cfRule type="containsText" dxfId="3764" priority="4094" operator="containsText" text="On Track to be Achieved">
      <formula>NOT(ISERROR(SEARCH("On Track to be Achieved",G61)))</formula>
    </cfRule>
    <cfRule type="containsText" dxfId="3763" priority="4095" operator="containsText" text="Fully Achieved">
      <formula>NOT(ISERROR(SEARCH("Fully Achieved",G61)))</formula>
    </cfRule>
    <cfRule type="containsText" dxfId="3762" priority="4096" operator="containsText" text="Update not Provided">
      <formula>NOT(ISERROR(SEARCH("Update not Provided",G61)))</formula>
    </cfRule>
    <cfRule type="containsText" dxfId="3761" priority="4097" operator="containsText" text="Not yet due">
      <formula>NOT(ISERROR(SEARCH("Not yet due",G61)))</formula>
    </cfRule>
    <cfRule type="containsText" dxfId="3760" priority="4098" operator="containsText" text="Completed Behind Schedule">
      <formula>NOT(ISERROR(SEARCH("Completed Behind Schedule",G61)))</formula>
    </cfRule>
    <cfRule type="containsText" dxfId="3759" priority="4099" operator="containsText" text="Off Target">
      <formula>NOT(ISERROR(SEARCH("Off Target",G61)))</formula>
    </cfRule>
    <cfRule type="containsText" dxfId="3758" priority="4100" operator="containsText" text="In Danger of Falling Behind Target">
      <formula>NOT(ISERROR(SEARCH("In Danger of Falling Behind Target",G61)))</formula>
    </cfRule>
    <cfRule type="containsText" dxfId="3757" priority="4101" operator="containsText" text="On Track to be Achieved">
      <formula>NOT(ISERROR(SEARCH("On Track to be Achieved",G61)))</formula>
    </cfRule>
    <cfRule type="containsText" dxfId="3756" priority="4102" operator="containsText" text="Fully Achieved">
      <formula>NOT(ISERROR(SEARCH("Fully Achieved",G61)))</formula>
    </cfRule>
    <cfRule type="containsText" dxfId="3755" priority="4103" operator="containsText" text="Fully Achieved">
      <formula>NOT(ISERROR(SEARCH("Fully Achieved",G61)))</formula>
    </cfRule>
    <cfRule type="containsText" dxfId="3754" priority="4104" operator="containsText" text="Fully Achieved">
      <formula>NOT(ISERROR(SEARCH("Fully Achieved",G61)))</formula>
    </cfRule>
    <cfRule type="containsText" dxfId="3753" priority="4105" operator="containsText" text="Deferred">
      <formula>NOT(ISERROR(SEARCH("Deferred",G61)))</formula>
    </cfRule>
    <cfRule type="containsText" dxfId="3752" priority="4106" operator="containsText" text="Deleted">
      <formula>NOT(ISERROR(SEARCH("Deleted",G61)))</formula>
    </cfRule>
    <cfRule type="containsText" dxfId="3751" priority="4107" operator="containsText" text="In Danger of Falling Behind Target">
      <formula>NOT(ISERROR(SEARCH("In Danger of Falling Behind Target",G61)))</formula>
    </cfRule>
    <cfRule type="containsText" dxfId="3750" priority="4108" operator="containsText" text="Not yet due">
      <formula>NOT(ISERROR(SEARCH("Not yet due",G61)))</formula>
    </cfRule>
    <cfRule type="containsText" dxfId="3749" priority="4109" operator="containsText" text="Update not Provided">
      <formula>NOT(ISERROR(SEARCH("Update not Provided",G61)))</formula>
    </cfRule>
  </conditionalFormatting>
  <conditionalFormatting sqref="G69:G71">
    <cfRule type="containsText" dxfId="3748" priority="4038" operator="containsText" text="On track to be achieved">
      <formula>NOT(ISERROR(SEARCH("On track to be achieved",G69)))</formula>
    </cfRule>
    <cfRule type="containsText" dxfId="3747" priority="4039" operator="containsText" text="Deferred">
      <formula>NOT(ISERROR(SEARCH("Deferred",G69)))</formula>
    </cfRule>
    <cfRule type="containsText" dxfId="3746" priority="4040" operator="containsText" text="Deleted">
      <formula>NOT(ISERROR(SEARCH("Deleted",G69)))</formula>
    </cfRule>
    <cfRule type="containsText" dxfId="3745" priority="4041" operator="containsText" text="In Danger of Falling Behind Target">
      <formula>NOT(ISERROR(SEARCH("In Danger of Falling Behind Target",G69)))</formula>
    </cfRule>
    <cfRule type="containsText" dxfId="3744" priority="4042" operator="containsText" text="Not yet due">
      <formula>NOT(ISERROR(SEARCH("Not yet due",G69)))</formula>
    </cfRule>
    <cfRule type="containsText" dxfId="3743" priority="4043" operator="containsText" text="Update not Provided">
      <formula>NOT(ISERROR(SEARCH("Update not Provided",G69)))</formula>
    </cfRule>
    <cfRule type="containsText" dxfId="3742" priority="4044" operator="containsText" text="Not yet due">
      <formula>NOT(ISERROR(SEARCH("Not yet due",G69)))</formula>
    </cfRule>
    <cfRule type="containsText" dxfId="3741" priority="4045" operator="containsText" text="Completed Behind Schedule">
      <formula>NOT(ISERROR(SEARCH("Completed Behind Schedule",G69)))</formula>
    </cfRule>
    <cfRule type="containsText" dxfId="3740" priority="4046" operator="containsText" text="Off Target">
      <formula>NOT(ISERROR(SEARCH("Off Target",G69)))</formula>
    </cfRule>
    <cfRule type="containsText" dxfId="3739" priority="4047" operator="containsText" text="On Track to be Achieved">
      <formula>NOT(ISERROR(SEARCH("On Track to be Achieved",G69)))</formula>
    </cfRule>
    <cfRule type="containsText" dxfId="3738" priority="4048" operator="containsText" text="Fully Achieved">
      <formula>NOT(ISERROR(SEARCH("Fully Achieved",G69)))</formula>
    </cfRule>
    <cfRule type="containsText" dxfId="3737" priority="4049" operator="containsText" text="Not yet due">
      <formula>NOT(ISERROR(SEARCH("Not yet due",G69)))</formula>
    </cfRule>
    <cfRule type="containsText" dxfId="3736" priority="4050" operator="containsText" text="Not Yet Due">
      <formula>NOT(ISERROR(SEARCH("Not Yet Due",G69)))</formula>
    </cfRule>
    <cfRule type="containsText" dxfId="3735" priority="4051" operator="containsText" text="Deferred">
      <formula>NOT(ISERROR(SEARCH("Deferred",G69)))</formula>
    </cfRule>
    <cfRule type="containsText" dxfId="3734" priority="4052" operator="containsText" text="Deleted">
      <formula>NOT(ISERROR(SEARCH("Deleted",G69)))</formula>
    </cfRule>
    <cfRule type="containsText" dxfId="3733" priority="4053" operator="containsText" text="In Danger of Falling Behind Target">
      <formula>NOT(ISERROR(SEARCH("In Danger of Falling Behind Target",G69)))</formula>
    </cfRule>
    <cfRule type="containsText" dxfId="3732" priority="4054" operator="containsText" text="Not yet due">
      <formula>NOT(ISERROR(SEARCH("Not yet due",G69)))</formula>
    </cfRule>
    <cfRule type="containsText" dxfId="3731" priority="4055" operator="containsText" text="Completed Behind Schedule">
      <formula>NOT(ISERROR(SEARCH("Completed Behind Schedule",G69)))</formula>
    </cfRule>
    <cfRule type="containsText" dxfId="3730" priority="4056" operator="containsText" text="Off Target">
      <formula>NOT(ISERROR(SEARCH("Off Target",G69)))</formula>
    </cfRule>
    <cfRule type="containsText" dxfId="3729" priority="4057" operator="containsText" text="In Danger of Falling Behind Target">
      <formula>NOT(ISERROR(SEARCH("In Danger of Falling Behind Target",G69)))</formula>
    </cfRule>
    <cfRule type="containsText" dxfId="3728" priority="4058" operator="containsText" text="On Track to be Achieved">
      <formula>NOT(ISERROR(SEARCH("On Track to be Achieved",G69)))</formula>
    </cfRule>
    <cfRule type="containsText" dxfId="3727" priority="4059" operator="containsText" text="Fully Achieved">
      <formula>NOT(ISERROR(SEARCH("Fully Achieved",G69)))</formula>
    </cfRule>
    <cfRule type="containsText" dxfId="3726" priority="4060" operator="containsText" text="Update not Provided">
      <formula>NOT(ISERROR(SEARCH("Update not Provided",G69)))</formula>
    </cfRule>
    <cfRule type="containsText" dxfId="3725" priority="4061" operator="containsText" text="Not yet due">
      <formula>NOT(ISERROR(SEARCH("Not yet due",G69)))</formula>
    </cfRule>
    <cfRule type="containsText" dxfId="3724" priority="4062" operator="containsText" text="Completed Behind Schedule">
      <formula>NOT(ISERROR(SEARCH("Completed Behind Schedule",G69)))</formula>
    </cfRule>
    <cfRule type="containsText" dxfId="3723" priority="4063" operator="containsText" text="Off Target">
      <formula>NOT(ISERROR(SEARCH("Off Target",G69)))</formula>
    </cfRule>
    <cfRule type="containsText" dxfId="3722" priority="4064" operator="containsText" text="In Danger of Falling Behind Target">
      <formula>NOT(ISERROR(SEARCH("In Danger of Falling Behind Target",G69)))</formula>
    </cfRule>
    <cfRule type="containsText" dxfId="3721" priority="4065" operator="containsText" text="On Track to be Achieved">
      <formula>NOT(ISERROR(SEARCH("On Track to be Achieved",G69)))</formula>
    </cfRule>
    <cfRule type="containsText" dxfId="3720" priority="4066" operator="containsText" text="Fully Achieved">
      <formula>NOT(ISERROR(SEARCH("Fully Achieved",G69)))</formula>
    </cfRule>
    <cfRule type="containsText" dxfId="3719" priority="4067" operator="containsText" text="Fully Achieved">
      <formula>NOT(ISERROR(SEARCH("Fully Achieved",G69)))</formula>
    </cfRule>
    <cfRule type="containsText" dxfId="3718" priority="4068" operator="containsText" text="Fully Achieved">
      <formula>NOT(ISERROR(SEARCH("Fully Achieved",G69)))</formula>
    </cfRule>
    <cfRule type="containsText" dxfId="3717" priority="4069" operator="containsText" text="Deferred">
      <formula>NOT(ISERROR(SEARCH("Deferred",G69)))</formula>
    </cfRule>
    <cfRule type="containsText" dxfId="3716" priority="4070" operator="containsText" text="Deleted">
      <formula>NOT(ISERROR(SEARCH("Deleted",G69)))</formula>
    </cfRule>
    <cfRule type="containsText" dxfId="3715" priority="4071" operator="containsText" text="In Danger of Falling Behind Target">
      <formula>NOT(ISERROR(SEARCH("In Danger of Falling Behind Target",G69)))</formula>
    </cfRule>
    <cfRule type="containsText" dxfId="3714" priority="4072" operator="containsText" text="Not yet due">
      <formula>NOT(ISERROR(SEARCH("Not yet due",G69)))</formula>
    </cfRule>
    <cfRule type="containsText" dxfId="3713" priority="4073" operator="containsText" text="Update not Provided">
      <formula>NOT(ISERROR(SEARCH("Update not Provided",G69)))</formula>
    </cfRule>
  </conditionalFormatting>
  <conditionalFormatting sqref="G74">
    <cfRule type="containsText" dxfId="3712" priority="4002" operator="containsText" text="On track to be achieved">
      <formula>NOT(ISERROR(SEARCH("On track to be achieved",G74)))</formula>
    </cfRule>
    <cfRule type="containsText" dxfId="3711" priority="4003" operator="containsText" text="Deferred">
      <formula>NOT(ISERROR(SEARCH("Deferred",G74)))</formula>
    </cfRule>
    <cfRule type="containsText" dxfId="3710" priority="4004" operator="containsText" text="Deleted">
      <formula>NOT(ISERROR(SEARCH("Deleted",G74)))</formula>
    </cfRule>
    <cfRule type="containsText" dxfId="3709" priority="4005" operator="containsText" text="In Danger of Falling Behind Target">
      <formula>NOT(ISERROR(SEARCH("In Danger of Falling Behind Target",G74)))</formula>
    </cfRule>
    <cfRule type="containsText" dxfId="3708" priority="4006" operator="containsText" text="Not yet due">
      <formula>NOT(ISERROR(SEARCH("Not yet due",G74)))</formula>
    </cfRule>
    <cfRule type="containsText" dxfId="3707" priority="4007" operator="containsText" text="Update not Provided">
      <formula>NOT(ISERROR(SEARCH("Update not Provided",G74)))</formula>
    </cfRule>
    <cfRule type="containsText" dxfId="3706" priority="4008" operator="containsText" text="Not yet due">
      <formula>NOT(ISERROR(SEARCH("Not yet due",G74)))</formula>
    </cfRule>
    <cfRule type="containsText" dxfId="3705" priority="4009" operator="containsText" text="Completed Behind Schedule">
      <formula>NOT(ISERROR(SEARCH("Completed Behind Schedule",G74)))</formula>
    </cfRule>
    <cfRule type="containsText" dxfId="3704" priority="4010" operator="containsText" text="Off Target">
      <formula>NOT(ISERROR(SEARCH("Off Target",G74)))</formula>
    </cfRule>
    <cfRule type="containsText" dxfId="3703" priority="4011" operator="containsText" text="On Track to be Achieved">
      <formula>NOT(ISERROR(SEARCH("On Track to be Achieved",G74)))</formula>
    </cfRule>
    <cfRule type="containsText" dxfId="3702" priority="4012" operator="containsText" text="Fully Achieved">
      <formula>NOT(ISERROR(SEARCH("Fully Achieved",G74)))</formula>
    </cfRule>
    <cfRule type="containsText" dxfId="3701" priority="4013" operator="containsText" text="Not yet due">
      <formula>NOT(ISERROR(SEARCH("Not yet due",G74)))</formula>
    </cfRule>
    <cfRule type="containsText" dxfId="3700" priority="4014" operator="containsText" text="Not Yet Due">
      <formula>NOT(ISERROR(SEARCH("Not Yet Due",G74)))</formula>
    </cfRule>
    <cfRule type="containsText" dxfId="3699" priority="4015" operator="containsText" text="Deferred">
      <formula>NOT(ISERROR(SEARCH("Deferred",G74)))</formula>
    </cfRule>
    <cfRule type="containsText" dxfId="3698" priority="4016" operator="containsText" text="Deleted">
      <formula>NOT(ISERROR(SEARCH("Deleted",G74)))</formula>
    </cfRule>
    <cfRule type="containsText" dxfId="3697" priority="4017" operator="containsText" text="In Danger of Falling Behind Target">
      <formula>NOT(ISERROR(SEARCH("In Danger of Falling Behind Target",G74)))</formula>
    </cfRule>
    <cfRule type="containsText" dxfId="3696" priority="4018" operator="containsText" text="Not yet due">
      <formula>NOT(ISERROR(SEARCH("Not yet due",G74)))</formula>
    </cfRule>
    <cfRule type="containsText" dxfId="3695" priority="4019" operator="containsText" text="Completed Behind Schedule">
      <formula>NOT(ISERROR(SEARCH("Completed Behind Schedule",G74)))</formula>
    </cfRule>
    <cfRule type="containsText" dxfId="3694" priority="4020" operator="containsText" text="Off Target">
      <formula>NOT(ISERROR(SEARCH("Off Target",G74)))</formula>
    </cfRule>
    <cfRule type="containsText" dxfId="3693" priority="4021" operator="containsText" text="In Danger of Falling Behind Target">
      <formula>NOT(ISERROR(SEARCH("In Danger of Falling Behind Target",G74)))</formula>
    </cfRule>
    <cfRule type="containsText" dxfId="3692" priority="4022" operator="containsText" text="On Track to be Achieved">
      <formula>NOT(ISERROR(SEARCH("On Track to be Achieved",G74)))</formula>
    </cfRule>
    <cfRule type="containsText" dxfId="3691" priority="4023" operator="containsText" text="Fully Achieved">
      <formula>NOT(ISERROR(SEARCH("Fully Achieved",G74)))</formula>
    </cfRule>
    <cfRule type="containsText" dxfId="3690" priority="4024" operator="containsText" text="Update not Provided">
      <formula>NOT(ISERROR(SEARCH("Update not Provided",G74)))</formula>
    </cfRule>
    <cfRule type="containsText" dxfId="3689" priority="4025" operator="containsText" text="Not yet due">
      <formula>NOT(ISERROR(SEARCH("Not yet due",G74)))</formula>
    </cfRule>
    <cfRule type="containsText" dxfId="3688" priority="4026" operator="containsText" text="Completed Behind Schedule">
      <formula>NOT(ISERROR(SEARCH("Completed Behind Schedule",G74)))</formula>
    </cfRule>
    <cfRule type="containsText" dxfId="3687" priority="4027" operator="containsText" text="Off Target">
      <formula>NOT(ISERROR(SEARCH("Off Target",G74)))</formula>
    </cfRule>
    <cfRule type="containsText" dxfId="3686" priority="4028" operator="containsText" text="In Danger of Falling Behind Target">
      <formula>NOT(ISERROR(SEARCH("In Danger of Falling Behind Target",G74)))</formula>
    </cfRule>
    <cfRule type="containsText" dxfId="3685" priority="4029" operator="containsText" text="On Track to be Achieved">
      <formula>NOT(ISERROR(SEARCH("On Track to be Achieved",G74)))</formula>
    </cfRule>
    <cfRule type="containsText" dxfId="3684" priority="4030" operator="containsText" text="Fully Achieved">
      <formula>NOT(ISERROR(SEARCH("Fully Achieved",G74)))</formula>
    </cfRule>
    <cfRule type="containsText" dxfId="3683" priority="4031" operator="containsText" text="Fully Achieved">
      <formula>NOT(ISERROR(SEARCH("Fully Achieved",G74)))</formula>
    </cfRule>
    <cfRule type="containsText" dxfId="3682" priority="4032" operator="containsText" text="Fully Achieved">
      <formula>NOT(ISERROR(SEARCH("Fully Achieved",G74)))</formula>
    </cfRule>
    <cfRule type="containsText" dxfId="3681" priority="4033" operator="containsText" text="Deferred">
      <formula>NOT(ISERROR(SEARCH("Deferred",G74)))</formula>
    </cfRule>
    <cfRule type="containsText" dxfId="3680" priority="4034" operator="containsText" text="Deleted">
      <formula>NOT(ISERROR(SEARCH("Deleted",G74)))</formula>
    </cfRule>
    <cfRule type="containsText" dxfId="3679" priority="4035" operator="containsText" text="In Danger of Falling Behind Target">
      <formula>NOT(ISERROR(SEARCH("In Danger of Falling Behind Target",G74)))</formula>
    </cfRule>
    <cfRule type="containsText" dxfId="3678" priority="4036" operator="containsText" text="Not yet due">
      <formula>NOT(ISERROR(SEARCH("Not yet due",G74)))</formula>
    </cfRule>
    <cfRule type="containsText" dxfId="3677" priority="4037" operator="containsText" text="Update not Provided">
      <formula>NOT(ISERROR(SEARCH("Update not Provided",G74)))</formula>
    </cfRule>
  </conditionalFormatting>
  <conditionalFormatting sqref="G83">
    <cfRule type="containsText" dxfId="3676" priority="3966" operator="containsText" text="On track to be achieved">
      <formula>NOT(ISERROR(SEARCH("On track to be achieved",G83)))</formula>
    </cfRule>
    <cfRule type="containsText" dxfId="3675" priority="3967" operator="containsText" text="Deferred">
      <formula>NOT(ISERROR(SEARCH("Deferred",G83)))</formula>
    </cfRule>
    <cfRule type="containsText" dxfId="3674" priority="3968" operator="containsText" text="Deleted">
      <formula>NOT(ISERROR(SEARCH("Deleted",G83)))</formula>
    </cfRule>
    <cfRule type="containsText" dxfId="3673" priority="3969" operator="containsText" text="In Danger of Falling Behind Target">
      <formula>NOT(ISERROR(SEARCH("In Danger of Falling Behind Target",G83)))</formula>
    </cfRule>
    <cfRule type="containsText" dxfId="3672" priority="3970" operator="containsText" text="Not yet due">
      <formula>NOT(ISERROR(SEARCH("Not yet due",G83)))</formula>
    </cfRule>
    <cfRule type="containsText" dxfId="3671" priority="3971" operator="containsText" text="Update not Provided">
      <formula>NOT(ISERROR(SEARCH("Update not Provided",G83)))</formula>
    </cfRule>
    <cfRule type="containsText" dxfId="3670" priority="3972" operator="containsText" text="Not yet due">
      <formula>NOT(ISERROR(SEARCH("Not yet due",G83)))</formula>
    </cfRule>
    <cfRule type="containsText" dxfId="3669" priority="3973" operator="containsText" text="Completed Behind Schedule">
      <formula>NOT(ISERROR(SEARCH("Completed Behind Schedule",G83)))</formula>
    </cfRule>
    <cfRule type="containsText" dxfId="3668" priority="3974" operator="containsText" text="Off Target">
      <formula>NOT(ISERROR(SEARCH("Off Target",G83)))</formula>
    </cfRule>
    <cfRule type="containsText" dxfId="3667" priority="3975" operator="containsText" text="On Track to be Achieved">
      <formula>NOT(ISERROR(SEARCH("On Track to be Achieved",G83)))</formula>
    </cfRule>
    <cfRule type="containsText" dxfId="3666" priority="3976" operator="containsText" text="Fully Achieved">
      <formula>NOT(ISERROR(SEARCH("Fully Achieved",G83)))</formula>
    </cfRule>
    <cfRule type="containsText" dxfId="3665" priority="3977" operator="containsText" text="Not yet due">
      <formula>NOT(ISERROR(SEARCH("Not yet due",G83)))</formula>
    </cfRule>
    <cfRule type="containsText" dxfId="3664" priority="3978" operator="containsText" text="Not Yet Due">
      <formula>NOT(ISERROR(SEARCH("Not Yet Due",G83)))</formula>
    </cfRule>
    <cfRule type="containsText" dxfId="3663" priority="3979" operator="containsText" text="Deferred">
      <formula>NOT(ISERROR(SEARCH("Deferred",G83)))</formula>
    </cfRule>
    <cfRule type="containsText" dxfId="3662" priority="3980" operator="containsText" text="Deleted">
      <formula>NOT(ISERROR(SEARCH("Deleted",G83)))</formula>
    </cfRule>
    <cfRule type="containsText" dxfId="3661" priority="3981" operator="containsText" text="In Danger of Falling Behind Target">
      <formula>NOT(ISERROR(SEARCH("In Danger of Falling Behind Target",G83)))</formula>
    </cfRule>
    <cfRule type="containsText" dxfId="3660" priority="3982" operator="containsText" text="Not yet due">
      <formula>NOT(ISERROR(SEARCH("Not yet due",G83)))</formula>
    </cfRule>
    <cfRule type="containsText" dxfId="3659" priority="3983" operator="containsText" text="Completed Behind Schedule">
      <formula>NOT(ISERROR(SEARCH("Completed Behind Schedule",G83)))</formula>
    </cfRule>
    <cfRule type="containsText" dxfId="3658" priority="3984" operator="containsText" text="Off Target">
      <formula>NOT(ISERROR(SEARCH("Off Target",G83)))</formula>
    </cfRule>
    <cfRule type="containsText" dxfId="3657" priority="3985" operator="containsText" text="In Danger of Falling Behind Target">
      <formula>NOT(ISERROR(SEARCH("In Danger of Falling Behind Target",G83)))</formula>
    </cfRule>
    <cfRule type="containsText" dxfId="3656" priority="3986" operator="containsText" text="On Track to be Achieved">
      <formula>NOT(ISERROR(SEARCH("On Track to be Achieved",G83)))</formula>
    </cfRule>
    <cfRule type="containsText" dxfId="3655" priority="3987" operator="containsText" text="Fully Achieved">
      <formula>NOT(ISERROR(SEARCH("Fully Achieved",G83)))</formula>
    </cfRule>
    <cfRule type="containsText" dxfId="3654" priority="3988" operator="containsText" text="Update not Provided">
      <formula>NOT(ISERROR(SEARCH("Update not Provided",G83)))</formula>
    </cfRule>
    <cfRule type="containsText" dxfId="3653" priority="3989" operator="containsText" text="Not yet due">
      <formula>NOT(ISERROR(SEARCH("Not yet due",G83)))</formula>
    </cfRule>
    <cfRule type="containsText" dxfId="3652" priority="3990" operator="containsText" text="Completed Behind Schedule">
      <formula>NOT(ISERROR(SEARCH("Completed Behind Schedule",G83)))</formula>
    </cfRule>
    <cfRule type="containsText" dxfId="3651" priority="3991" operator="containsText" text="Off Target">
      <formula>NOT(ISERROR(SEARCH("Off Target",G83)))</formula>
    </cfRule>
    <cfRule type="containsText" dxfId="3650" priority="3992" operator="containsText" text="In Danger of Falling Behind Target">
      <formula>NOT(ISERROR(SEARCH("In Danger of Falling Behind Target",G83)))</formula>
    </cfRule>
    <cfRule type="containsText" dxfId="3649" priority="3993" operator="containsText" text="On Track to be Achieved">
      <formula>NOT(ISERROR(SEARCH("On Track to be Achieved",G83)))</formula>
    </cfRule>
    <cfRule type="containsText" dxfId="3648" priority="3994" operator="containsText" text="Fully Achieved">
      <formula>NOT(ISERROR(SEARCH("Fully Achieved",G83)))</formula>
    </cfRule>
    <cfRule type="containsText" dxfId="3647" priority="3995" operator="containsText" text="Fully Achieved">
      <formula>NOT(ISERROR(SEARCH("Fully Achieved",G83)))</formula>
    </cfRule>
    <cfRule type="containsText" dxfId="3646" priority="3996" operator="containsText" text="Fully Achieved">
      <formula>NOT(ISERROR(SEARCH("Fully Achieved",G83)))</formula>
    </cfRule>
    <cfRule type="containsText" dxfId="3645" priority="3997" operator="containsText" text="Deferred">
      <formula>NOT(ISERROR(SEARCH("Deferred",G83)))</formula>
    </cfRule>
    <cfRule type="containsText" dxfId="3644" priority="3998" operator="containsText" text="Deleted">
      <formula>NOT(ISERROR(SEARCH("Deleted",G83)))</formula>
    </cfRule>
    <cfRule type="containsText" dxfId="3643" priority="3999" operator="containsText" text="In Danger of Falling Behind Target">
      <formula>NOT(ISERROR(SEARCH("In Danger of Falling Behind Target",G83)))</formula>
    </cfRule>
    <cfRule type="containsText" dxfId="3642" priority="4000" operator="containsText" text="Not yet due">
      <formula>NOT(ISERROR(SEARCH("Not yet due",G83)))</formula>
    </cfRule>
    <cfRule type="containsText" dxfId="3641" priority="4001" operator="containsText" text="Update not Provided">
      <formula>NOT(ISERROR(SEARCH("Update not Provided",G83)))</formula>
    </cfRule>
  </conditionalFormatting>
  <conditionalFormatting sqref="G86">
    <cfRule type="containsText" dxfId="3640" priority="3930" operator="containsText" text="On track to be achieved">
      <formula>NOT(ISERROR(SEARCH("On track to be achieved",G86)))</formula>
    </cfRule>
    <cfRule type="containsText" dxfId="3639" priority="3931" operator="containsText" text="Deferred">
      <formula>NOT(ISERROR(SEARCH("Deferred",G86)))</formula>
    </cfRule>
    <cfRule type="containsText" dxfId="3638" priority="3932" operator="containsText" text="Deleted">
      <formula>NOT(ISERROR(SEARCH("Deleted",G86)))</formula>
    </cfRule>
    <cfRule type="containsText" dxfId="3637" priority="3933" operator="containsText" text="In Danger of Falling Behind Target">
      <formula>NOT(ISERROR(SEARCH("In Danger of Falling Behind Target",G86)))</formula>
    </cfRule>
    <cfRule type="containsText" dxfId="3636" priority="3934" operator="containsText" text="Not yet due">
      <formula>NOT(ISERROR(SEARCH("Not yet due",G86)))</formula>
    </cfRule>
    <cfRule type="containsText" dxfId="3635" priority="3935" operator="containsText" text="Update not Provided">
      <formula>NOT(ISERROR(SEARCH("Update not Provided",G86)))</formula>
    </cfRule>
    <cfRule type="containsText" dxfId="3634" priority="3936" operator="containsText" text="Not yet due">
      <formula>NOT(ISERROR(SEARCH("Not yet due",G86)))</formula>
    </cfRule>
    <cfRule type="containsText" dxfId="3633" priority="3937" operator="containsText" text="Completed Behind Schedule">
      <formula>NOT(ISERROR(SEARCH("Completed Behind Schedule",G86)))</formula>
    </cfRule>
    <cfRule type="containsText" dxfId="3632" priority="3938" operator="containsText" text="Off Target">
      <formula>NOT(ISERROR(SEARCH("Off Target",G86)))</formula>
    </cfRule>
    <cfRule type="containsText" dxfId="3631" priority="3939" operator="containsText" text="On Track to be Achieved">
      <formula>NOT(ISERROR(SEARCH("On Track to be Achieved",G86)))</formula>
    </cfRule>
    <cfRule type="containsText" dxfId="3630" priority="3940" operator="containsText" text="Fully Achieved">
      <formula>NOT(ISERROR(SEARCH("Fully Achieved",G86)))</formula>
    </cfRule>
    <cfRule type="containsText" dxfId="3629" priority="3941" operator="containsText" text="Not yet due">
      <formula>NOT(ISERROR(SEARCH("Not yet due",G86)))</formula>
    </cfRule>
    <cfRule type="containsText" dxfId="3628" priority="3942" operator="containsText" text="Not Yet Due">
      <formula>NOT(ISERROR(SEARCH("Not Yet Due",G86)))</formula>
    </cfRule>
    <cfRule type="containsText" dxfId="3627" priority="3943" operator="containsText" text="Deferred">
      <formula>NOT(ISERROR(SEARCH("Deferred",G86)))</formula>
    </cfRule>
    <cfRule type="containsText" dxfId="3626" priority="3944" operator="containsText" text="Deleted">
      <formula>NOT(ISERROR(SEARCH("Deleted",G86)))</formula>
    </cfRule>
    <cfRule type="containsText" dxfId="3625" priority="3945" operator="containsText" text="In Danger of Falling Behind Target">
      <formula>NOT(ISERROR(SEARCH("In Danger of Falling Behind Target",G86)))</formula>
    </cfRule>
    <cfRule type="containsText" dxfId="3624" priority="3946" operator="containsText" text="Not yet due">
      <formula>NOT(ISERROR(SEARCH("Not yet due",G86)))</formula>
    </cfRule>
    <cfRule type="containsText" dxfId="3623" priority="3947" operator="containsText" text="Completed Behind Schedule">
      <formula>NOT(ISERROR(SEARCH("Completed Behind Schedule",G86)))</formula>
    </cfRule>
    <cfRule type="containsText" dxfId="3622" priority="3948" operator="containsText" text="Off Target">
      <formula>NOT(ISERROR(SEARCH("Off Target",G86)))</formula>
    </cfRule>
    <cfRule type="containsText" dxfId="3621" priority="3949" operator="containsText" text="In Danger of Falling Behind Target">
      <formula>NOT(ISERROR(SEARCH("In Danger of Falling Behind Target",G86)))</formula>
    </cfRule>
    <cfRule type="containsText" dxfId="3620" priority="3950" operator="containsText" text="On Track to be Achieved">
      <formula>NOT(ISERROR(SEARCH("On Track to be Achieved",G86)))</formula>
    </cfRule>
    <cfRule type="containsText" dxfId="3619" priority="3951" operator="containsText" text="Fully Achieved">
      <formula>NOT(ISERROR(SEARCH("Fully Achieved",G86)))</formula>
    </cfRule>
    <cfRule type="containsText" dxfId="3618" priority="3952" operator="containsText" text="Update not Provided">
      <formula>NOT(ISERROR(SEARCH("Update not Provided",G86)))</formula>
    </cfRule>
    <cfRule type="containsText" dxfId="3617" priority="3953" operator="containsText" text="Not yet due">
      <formula>NOT(ISERROR(SEARCH("Not yet due",G86)))</formula>
    </cfRule>
    <cfRule type="containsText" dxfId="3616" priority="3954" operator="containsText" text="Completed Behind Schedule">
      <formula>NOT(ISERROR(SEARCH("Completed Behind Schedule",G86)))</formula>
    </cfRule>
    <cfRule type="containsText" dxfId="3615" priority="3955" operator="containsText" text="Off Target">
      <formula>NOT(ISERROR(SEARCH("Off Target",G86)))</formula>
    </cfRule>
    <cfRule type="containsText" dxfId="3614" priority="3956" operator="containsText" text="In Danger of Falling Behind Target">
      <formula>NOT(ISERROR(SEARCH("In Danger of Falling Behind Target",G86)))</formula>
    </cfRule>
    <cfRule type="containsText" dxfId="3613" priority="3957" operator="containsText" text="On Track to be Achieved">
      <formula>NOT(ISERROR(SEARCH("On Track to be Achieved",G86)))</formula>
    </cfRule>
    <cfRule type="containsText" dxfId="3612" priority="3958" operator="containsText" text="Fully Achieved">
      <formula>NOT(ISERROR(SEARCH("Fully Achieved",G86)))</formula>
    </cfRule>
    <cfRule type="containsText" dxfId="3611" priority="3959" operator="containsText" text="Fully Achieved">
      <formula>NOT(ISERROR(SEARCH("Fully Achieved",G86)))</formula>
    </cfRule>
    <cfRule type="containsText" dxfId="3610" priority="3960" operator="containsText" text="Fully Achieved">
      <formula>NOT(ISERROR(SEARCH("Fully Achieved",G86)))</formula>
    </cfRule>
    <cfRule type="containsText" dxfId="3609" priority="3961" operator="containsText" text="Deferred">
      <formula>NOT(ISERROR(SEARCH("Deferred",G86)))</formula>
    </cfRule>
    <cfRule type="containsText" dxfId="3608" priority="3962" operator="containsText" text="Deleted">
      <formula>NOT(ISERROR(SEARCH("Deleted",G86)))</formula>
    </cfRule>
    <cfRule type="containsText" dxfId="3607" priority="3963" operator="containsText" text="In Danger of Falling Behind Target">
      <formula>NOT(ISERROR(SEARCH("In Danger of Falling Behind Target",G86)))</formula>
    </cfRule>
    <cfRule type="containsText" dxfId="3606" priority="3964" operator="containsText" text="Not yet due">
      <formula>NOT(ISERROR(SEARCH("Not yet due",G86)))</formula>
    </cfRule>
    <cfRule type="containsText" dxfId="3605" priority="3965" operator="containsText" text="Update not Provided">
      <formula>NOT(ISERROR(SEARCH("Update not Provided",G86)))</formula>
    </cfRule>
  </conditionalFormatting>
  <conditionalFormatting sqref="G98">
    <cfRule type="containsText" dxfId="3604" priority="3894" operator="containsText" text="On track to be achieved">
      <formula>NOT(ISERROR(SEARCH("On track to be achieved",G98)))</formula>
    </cfRule>
    <cfRule type="containsText" dxfId="3603" priority="3895" operator="containsText" text="Deferred">
      <formula>NOT(ISERROR(SEARCH("Deferred",G98)))</formula>
    </cfRule>
    <cfRule type="containsText" dxfId="3602" priority="3896" operator="containsText" text="Deleted">
      <formula>NOT(ISERROR(SEARCH("Deleted",G98)))</formula>
    </cfRule>
    <cfRule type="containsText" dxfId="3601" priority="3897" operator="containsText" text="In Danger of Falling Behind Target">
      <formula>NOT(ISERROR(SEARCH("In Danger of Falling Behind Target",G98)))</formula>
    </cfRule>
    <cfRule type="containsText" dxfId="3600" priority="3898" operator="containsText" text="Not yet due">
      <formula>NOT(ISERROR(SEARCH("Not yet due",G98)))</formula>
    </cfRule>
    <cfRule type="containsText" dxfId="3599" priority="3899" operator="containsText" text="Update not Provided">
      <formula>NOT(ISERROR(SEARCH("Update not Provided",G98)))</formula>
    </cfRule>
    <cfRule type="containsText" dxfId="3598" priority="3900" operator="containsText" text="Not yet due">
      <formula>NOT(ISERROR(SEARCH("Not yet due",G98)))</formula>
    </cfRule>
    <cfRule type="containsText" dxfId="3597" priority="3901" operator="containsText" text="Completed Behind Schedule">
      <formula>NOT(ISERROR(SEARCH("Completed Behind Schedule",G98)))</formula>
    </cfRule>
    <cfRule type="containsText" dxfId="3596" priority="3902" operator="containsText" text="Off Target">
      <formula>NOT(ISERROR(SEARCH("Off Target",G98)))</formula>
    </cfRule>
    <cfRule type="containsText" dxfId="3595" priority="3903" operator="containsText" text="On Track to be Achieved">
      <formula>NOT(ISERROR(SEARCH("On Track to be Achieved",G98)))</formula>
    </cfRule>
    <cfRule type="containsText" dxfId="3594" priority="3904" operator="containsText" text="Fully Achieved">
      <formula>NOT(ISERROR(SEARCH("Fully Achieved",G98)))</formula>
    </cfRule>
    <cfRule type="containsText" dxfId="3593" priority="3905" operator="containsText" text="Not yet due">
      <formula>NOT(ISERROR(SEARCH("Not yet due",G98)))</formula>
    </cfRule>
    <cfRule type="containsText" dxfId="3592" priority="3906" operator="containsText" text="Not Yet Due">
      <formula>NOT(ISERROR(SEARCH("Not Yet Due",G98)))</formula>
    </cfRule>
    <cfRule type="containsText" dxfId="3591" priority="3907" operator="containsText" text="Deferred">
      <formula>NOT(ISERROR(SEARCH("Deferred",G98)))</formula>
    </cfRule>
    <cfRule type="containsText" dxfId="3590" priority="3908" operator="containsText" text="Deleted">
      <formula>NOT(ISERROR(SEARCH("Deleted",G98)))</formula>
    </cfRule>
    <cfRule type="containsText" dxfId="3589" priority="3909" operator="containsText" text="In Danger of Falling Behind Target">
      <formula>NOT(ISERROR(SEARCH("In Danger of Falling Behind Target",G98)))</formula>
    </cfRule>
    <cfRule type="containsText" dxfId="3588" priority="3910" operator="containsText" text="Not yet due">
      <formula>NOT(ISERROR(SEARCH("Not yet due",G98)))</formula>
    </cfRule>
    <cfRule type="containsText" dxfId="3587" priority="3911" operator="containsText" text="Completed Behind Schedule">
      <formula>NOT(ISERROR(SEARCH("Completed Behind Schedule",G98)))</formula>
    </cfRule>
    <cfRule type="containsText" dxfId="3586" priority="3912" operator="containsText" text="Off Target">
      <formula>NOT(ISERROR(SEARCH("Off Target",G98)))</formula>
    </cfRule>
    <cfRule type="containsText" dxfId="3585" priority="3913" operator="containsText" text="In Danger of Falling Behind Target">
      <formula>NOT(ISERROR(SEARCH("In Danger of Falling Behind Target",G98)))</formula>
    </cfRule>
    <cfRule type="containsText" dxfId="3584" priority="3914" operator="containsText" text="On Track to be Achieved">
      <formula>NOT(ISERROR(SEARCH("On Track to be Achieved",G98)))</formula>
    </cfRule>
    <cfRule type="containsText" dxfId="3583" priority="3915" operator="containsText" text="Fully Achieved">
      <formula>NOT(ISERROR(SEARCH("Fully Achieved",G98)))</formula>
    </cfRule>
    <cfRule type="containsText" dxfId="3582" priority="3916" operator="containsText" text="Update not Provided">
      <formula>NOT(ISERROR(SEARCH("Update not Provided",G98)))</formula>
    </cfRule>
    <cfRule type="containsText" dxfId="3581" priority="3917" operator="containsText" text="Not yet due">
      <formula>NOT(ISERROR(SEARCH("Not yet due",G98)))</formula>
    </cfRule>
    <cfRule type="containsText" dxfId="3580" priority="3918" operator="containsText" text="Completed Behind Schedule">
      <formula>NOT(ISERROR(SEARCH("Completed Behind Schedule",G98)))</formula>
    </cfRule>
    <cfRule type="containsText" dxfId="3579" priority="3919" operator="containsText" text="Off Target">
      <formula>NOT(ISERROR(SEARCH("Off Target",G98)))</formula>
    </cfRule>
    <cfRule type="containsText" dxfId="3578" priority="3920" operator="containsText" text="In Danger of Falling Behind Target">
      <formula>NOT(ISERROR(SEARCH("In Danger of Falling Behind Target",G98)))</formula>
    </cfRule>
    <cfRule type="containsText" dxfId="3577" priority="3921" operator="containsText" text="On Track to be Achieved">
      <formula>NOT(ISERROR(SEARCH("On Track to be Achieved",G98)))</formula>
    </cfRule>
    <cfRule type="containsText" dxfId="3576" priority="3922" operator="containsText" text="Fully Achieved">
      <formula>NOT(ISERROR(SEARCH("Fully Achieved",G98)))</formula>
    </cfRule>
    <cfRule type="containsText" dxfId="3575" priority="3923" operator="containsText" text="Fully Achieved">
      <formula>NOT(ISERROR(SEARCH("Fully Achieved",G98)))</formula>
    </cfRule>
    <cfRule type="containsText" dxfId="3574" priority="3924" operator="containsText" text="Fully Achieved">
      <formula>NOT(ISERROR(SEARCH("Fully Achieved",G98)))</formula>
    </cfRule>
    <cfRule type="containsText" dxfId="3573" priority="3925" operator="containsText" text="Deferred">
      <formula>NOT(ISERROR(SEARCH("Deferred",G98)))</formula>
    </cfRule>
    <cfRule type="containsText" dxfId="3572" priority="3926" operator="containsText" text="Deleted">
      <formula>NOT(ISERROR(SEARCH("Deleted",G98)))</formula>
    </cfRule>
    <cfRule type="containsText" dxfId="3571" priority="3927" operator="containsText" text="In Danger of Falling Behind Target">
      <formula>NOT(ISERROR(SEARCH("In Danger of Falling Behind Target",G98)))</formula>
    </cfRule>
    <cfRule type="containsText" dxfId="3570" priority="3928" operator="containsText" text="Not yet due">
      <formula>NOT(ISERROR(SEARCH("Not yet due",G98)))</formula>
    </cfRule>
    <cfRule type="containsText" dxfId="3569" priority="3929" operator="containsText" text="Update not Provided">
      <formula>NOT(ISERROR(SEARCH("Update not Provided",G98)))</formula>
    </cfRule>
  </conditionalFormatting>
  <conditionalFormatting sqref="J1:J1048576">
    <cfRule type="containsText" dxfId="3568" priority="3892" operator="containsText" text="numerical outturn within 5% tolerance">
      <formula>NOT(ISERROR(SEARCH("numerical outturn within 5% tolerance",J1)))</formula>
    </cfRule>
    <cfRule type="containsText" dxfId="3567" priority="3893" operator="containsText" text="Target Partially Met">
      <formula>NOT(ISERROR(SEARCH("Target Partially Met",J1)))</formula>
    </cfRule>
  </conditionalFormatting>
  <conditionalFormatting sqref="I42">
    <cfRule type="containsText" dxfId="3566" priority="3856" operator="containsText" text="On track to be achieved">
      <formula>NOT(ISERROR(SEARCH("On track to be achieved",I42)))</formula>
    </cfRule>
    <cfRule type="containsText" dxfId="3565" priority="3857" operator="containsText" text="Deferred">
      <formula>NOT(ISERROR(SEARCH("Deferred",I42)))</formula>
    </cfRule>
    <cfRule type="containsText" dxfId="3564" priority="3858" operator="containsText" text="Deleted">
      <formula>NOT(ISERROR(SEARCH("Deleted",I42)))</formula>
    </cfRule>
    <cfRule type="containsText" dxfId="3563" priority="3859" operator="containsText" text="In Danger of Falling Behind Target">
      <formula>NOT(ISERROR(SEARCH("In Danger of Falling Behind Target",I42)))</formula>
    </cfRule>
    <cfRule type="containsText" dxfId="3562" priority="3860" operator="containsText" text="Not yet due">
      <formula>NOT(ISERROR(SEARCH("Not yet due",I42)))</formula>
    </cfRule>
    <cfRule type="containsText" dxfId="3561" priority="3861" operator="containsText" text="Update not Provided">
      <formula>NOT(ISERROR(SEARCH("Update not Provided",I42)))</formula>
    </cfRule>
    <cfRule type="containsText" dxfId="3560" priority="3862" operator="containsText" text="Not yet due">
      <formula>NOT(ISERROR(SEARCH("Not yet due",I42)))</formula>
    </cfRule>
    <cfRule type="containsText" dxfId="3559" priority="3863" operator="containsText" text="Completed Behind Schedule">
      <formula>NOT(ISERROR(SEARCH("Completed Behind Schedule",I42)))</formula>
    </cfRule>
    <cfRule type="containsText" dxfId="3558" priority="3864" operator="containsText" text="Off Target">
      <formula>NOT(ISERROR(SEARCH("Off Target",I42)))</formula>
    </cfRule>
    <cfRule type="containsText" dxfId="3557" priority="3865" operator="containsText" text="On Track to be Achieved">
      <formula>NOT(ISERROR(SEARCH("On Track to be Achieved",I42)))</formula>
    </cfRule>
    <cfRule type="containsText" dxfId="3556" priority="3866" operator="containsText" text="Fully Achieved">
      <formula>NOT(ISERROR(SEARCH("Fully Achieved",I42)))</formula>
    </cfRule>
    <cfRule type="containsText" dxfId="3555" priority="3867" operator="containsText" text="Not yet due">
      <formula>NOT(ISERROR(SEARCH("Not yet due",I42)))</formula>
    </cfRule>
    <cfRule type="containsText" dxfId="3554" priority="3868" operator="containsText" text="Not Yet Due">
      <formula>NOT(ISERROR(SEARCH("Not Yet Due",I42)))</formula>
    </cfRule>
    <cfRule type="containsText" dxfId="3553" priority="3869" operator="containsText" text="Deferred">
      <formula>NOT(ISERROR(SEARCH("Deferred",I42)))</formula>
    </cfRule>
    <cfRule type="containsText" dxfId="3552" priority="3870" operator="containsText" text="Deleted">
      <formula>NOT(ISERROR(SEARCH("Deleted",I42)))</formula>
    </cfRule>
    <cfRule type="containsText" dxfId="3551" priority="3871" operator="containsText" text="In Danger of Falling Behind Target">
      <formula>NOT(ISERROR(SEARCH("In Danger of Falling Behind Target",I42)))</formula>
    </cfRule>
    <cfRule type="containsText" dxfId="3550" priority="3872" operator="containsText" text="Not yet due">
      <formula>NOT(ISERROR(SEARCH("Not yet due",I42)))</formula>
    </cfRule>
    <cfRule type="containsText" dxfId="3549" priority="3873" operator="containsText" text="Completed Behind Schedule">
      <formula>NOT(ISERROR(SEARCH("Completed Behind Schedule",I42)))</formula>
    </cfRule>
    <cfRule type="containsText" dxfId="3548" priority="3874" operator="containsText" text="Off Target">
      <formula>NOT(ISERROR(SEARCH("Off Target",I42)))</formula>
    </cfRule>
    <cfRule type="containsText" dxfId="3547" priority="3875" operator="containsText" text="In Danger of Falling Behind Target">
      <formula>NOT(ISERROR(SEARCH("In Danger of Falling Behind Target",I42)))</formula>
    </cfRule>
    <cfRule type="containsText" dxfId="3546" priority="3876" operator="containsText" text="On Track to be Achieved">
      <formula>NOT(ISERROR(SEARCH("On Track to be Achieved",I42)))</formula>
    </cfRule>
    <cfRule type="containsText" dxfId="3545" priority="3877" operator="containsText" text="Fully Achieved">
      <formula>NOT(ISERROR(SEARCH("Fully Achieved",I42)))</formula>
    </cfRule>
    <cfRule type="containsText" dxfId="3544" priority="3878" operator="containsText" text="Update not Provided">
      <formula>NOT(ISERROR(SEARCH("Update not Provided",I42)))</formula>
    </cfRule>
    <cfRule type="containsText" dxfId="3543" priority="3879" operator="containsText" text="Not yet due">
      <formula>NOT(ISERROR(SEARCH("Not yet due",I42)))</formula>
    </cfRule>
    <cfRule type="containsText" dxfId="3542" priority="3880" operator="containsText" text="Completed Behind Schedule">
      <formula>NOT(ISERROR(SEARCH("Completed Behind Schedule",I42)))</formula>
    </cfRule>
    <cfRule type="containsText" dxfId="3541" priority="3881" operator="containsText" text="Off Target">
      <formula>NOT(ISERROR(SEARCH("Off Target",I42)))</formula>
    </cfRule>
    <cfRule type="containsText" dxfId="3540" priority="3882" operator="containsText" text="In Danger of Falling Behind Target">
      <formula>NOT(ISERROR(SEARCH("In Danger of Falling Behind Target",I42)))</formula>
    </cfRule>
    <cfRule type="containsText" dxfId="3539" priority="3883" operator="containsText" text="On Track to be Achieved">
      <formula>NOT(ISERROR(SEARCH("On Track to be Achieved",I42)))</formula>
    </cfRule>
    <cfRule type="containsText" dxfId="3538" priority="3884" operator="containsText" text="Fully Achieved">
      <formula>NOT(ISERROR(SEARCH("Fully Achieved",I42)))</formula>
    </cfRule>
    <cfRule type="containsText" dxfId="3537" priority="3885" operator="containsText" text="Fully Achieved">
      <formula>NOT(ISERROR(SEARCH("Fully Achieved",I42)))</formula>
    </cfRule>
    <cfRule type="containsText" dxfId="3536" priority="3886" operator="containsText" text="Fully Achieved">
      <formula>NOT(ISERROR(SEARCH("Fully Achieved",I42)))</formula>
    </cfRule>
    <cfRule type="containsText" dxfId="3535" priority="3887" operator="containsText" text="Deferred">
      <formula>NOT(ISERROR(SEARCH("Deferred",I42)))</formula>
    </cfRule>
    <cfRule type="containsText" dxfId="3534" priority="3888" operator="containsText" text="Deleted">
      <formula>NOT(ISERROR(SEARCH("Deleted",I42)))</formula>
    </cfRule>
    <cfRule type="containsText" dxfId="3533" priority="3889" operator="containsText" text="In Danger of Falling Behind Target">
      <formula>NOT(ISERROR(SEARCH("In Danger of Falling Behind Target",I42)))</formula>
    </cfRule>
    <cfRule type="containsText" dxfId="3532" priority="3890" operator="containsText" text="Not yet due">
      <formula>NOT(ISERROR(SEARCH("Not yet due",I42)))</formula>
    </cfRule>
    <cfRule type="containsText" dxfId="3531" priority="3891" operator="containsText" text="Update not Provided">
      <formula>NOT(ISERROR(SEARCH("Update not Provided",I42)))</formula>
    </cfRule>
  </conditionalFormatting>
  <conditionalFormatting sqref="I50">
    <cfRule type="containsText" dxfId="3530" priority="3820" operator="containsText" text="On track to be achieved">
      <formula>NOT(ISERROR(SEARCH("On track to be achieved",I50)))</formula>
    </cfRule>
    <cfRule type="containsText" dxfId="3529" priority="3821" operator="containsText" text="Deferred">
      <formula>NOT(ISERROR(SEARCH("Deferred",I50)))</formula>
    </cfRule>
    <cfRule type="containsText" dxfId="3528" priority="3822" operator="containsText" text="Deleted">
      <formula>NOT(ISERROR(SEARCH("Deleted",I50)))</formula>
    </cfRule>
    <cfRule type="containsText" dxfId="3527" priority="3823" operator="containsText" text="In Danger of Falling Behind Target">
      <formula>NOT(ISERROR(SEARCH("In Danger of Falling Behind Target",I50)))</formula>
    </cfRule>
    <cfRule type="containsText" dxfId="3526" priority="3824" operator="containsText" text="Not yet due">
      <formula>NOT(ISERROR(SEARCH("Not yet due",I50)))</formula>
    </cfRule>
    <cfRule type="containsText" dxfId="3525" priority="3825" operator="containsText" text="Update not Provided">
      <formula>NOT(ISERROR(SEARCH("Update not Provided",I50)))</formula>
    </cfRule>
    <cfRule type="containsText" dxfId="3524" priority="3826" operator="containsText" text="Not yet due">
      <formula>NOT(ISERROR(SEARCH("Not yet due",I50)))</formula>
    </cfRule>
    <cfRule type="containsText" dxfId="3523" priority="3827" operator="containsText" text="Completed Behind Schedule">
      <formula>NOT(ISERROR(SEARCH("Completed Behind Schedule",I50)))</formula>
    </cfRule>
    <cfRule type="containsText" dxfId="3522" priority="3828" operator="containsText" text="Off Target">
      <formula>NOT(ISERROR(SEARCH("Off Target",I50)))</formula>
    </cfRule>
    <cfRule type="containsText" dxfId="3521" priority="3829" operator="containsText" text="On Track to be Achieved">
      <formula>NOT(ISERROR(SEARCH("On Track to be Achieved",I50)))</formula>
    </cfRule>
    <cfRule type="containsText" dxfId="3520" priority="3830" operator="containsText" text="Fully Achieved">
      <formula>NOT(ISERROR(SEARCH("Fully Achieved",I50)))</formula>
    </cfRule>
    <cfRule type="containsText" dxfId="3519" priority="3831" operator="containsText" text="Not yet due">
      <formula>NOT(ISERROR(SEARCH("Not yet due",I50)))</formula>
    </cfRule>
    <cfRule type="containsText" dxfId="3518" priority="3832" operator="containsText" text="Not Yet Due">
      <formula>NOT(ISERROR(SEARCH("Not Yet Due",I50)))</formula>
    </cfRule>
    <cfRule type="containsText" dxfId="3517" priority="3833" operator="containsText" text="Deferred">
      <formula>NOT(ISERROR(SEARCH("Deferred",I50)))</formula>
    </cfRule>
    <cfRule type="containsText" dxfId="3516" priority="3834" operator="containsText" text="Deleted">
      <formula>NOT(ISERROR(SEARCH("Deleted",I50)))</formula>
    </cfRule>
    <cfRule type="containsText" dxfId="3515" priority="3835" operator="containsText" text="In Danger of Falling Behind Target">
      <formula>NOT(ISERROR(SEARCH("In Danger of Falling Behind Target",I50)))</formula>
    </cfRule>
    <cfRule type="containsText" dxfId="3514" priority="3836" operator="containsText" text="Not yet due">
      <formula>NOT(ISERROR(SEARCH("Not yet due",I50)))</formula>
    </cfRule>
    <cfRule type="containsText" dxfId="3513" priority="3837" operator="containsText" text="Completed Behind Schedule">
      <formula>NOT(ISERROR(SEARCH("Completed Behind Schedule",I50)))</formula>
    </cfRule>
    <cfRule type="containsText" dxfId="3512" priority="3838" operator="containsText" text="Off Target">
      <formula>NOT(ISERROR(SEARCH("Off Target",I50)))</formula>
    </cfRule>
    <cfRule type="containsText" dxfId="3511" priority="3839" operator="containsText" text="In Danger of Falling Behind Target">
      <formula>NOT(ISERROR(SEARCH("In Danger of Falling Behind Target",I50)))</formula>
    </cfRule>
    <cfRule type="containsText" dxfId="3510" priority="3840" operator="containsText" text="On Track to be Achieved">
      <formula>NOT(ISERROR(SEARCH("On Track to be Achieved",I50)))</formula>
    </cfRule>
    <cfRule type="containsText" dxfId="3509" priority="3841" operator="containsText" text="Fully Achieved">
      <formula>NOT(ISERROR(SEARCH("Fully Achieved",I50)))</formula>
    </cfRule>
    <cfRule type="containsText" dxfId="3508" priority="3842" operator="containsText" text="Update not Provided">
      <formula>NOT(ISERROR(SEARCH("Update not Provided",I50)))</formula>
    </cfRule>
    <cfRule type="containsText" dxfId="3507" priority="3843" operator="containsText" text="Not yet due">
      <formula>NOT(ISERROR(SEARCH("Not yet due",I50)))</formula>
    </cfRule>
    <cfRule type="containsText" dxfId="3506" priority="3844" operator="containsText" text="Completed Behind Schedule">
      <formula>NOT(ISERROR(SEARCH("Completed Behind Schedule",I50)))</formula>
    </cfRule>
    <cfRule type="containsText" dxfId="3505" priority="3845" operator="containsText" text="Off Target">
      <formula>NOT(ISERROR(SEARCH("Off Target",I50)))</formula>
    </cfRule>
    <cfRule type="containsText" dxfId="3504" priority="3846" operator="containsText" text="In Danger of Falling Behind Target">
      <formula>NOT(ISERROR(SEARCH("In Danger of Falling Behind Target",I50)))</formula>
    </cfRule>
    <cfRule type="containsText" dxfId="3503" priority="3847" operator="containsText" text="On Track to be Achieved">
      <formula>NOT(ISERROR(SEARCH("On Track to be Achieved",I50)))</formula>
    </cfRule>
    <cfRule type="containsText" dxfId="3502" priority="3848" operator="containsText" text="Fully Achieved">
      <formula>NOT(ISERROR(SEARCH("Fully Achieved",I50)))</formula>
    </cfRule>
    <cfRule type="containsText" dxfId="3501" priority="3849" operator="containsText" text="Fully Achieved">
      <formula>NOT(ISERROR(SEARCH("Fully Achieved",I50)))</formula>
    </cfRule>
    <cfRule type="containsText" dxfId="3500" priority="3850" operator="containsText" text="Fully Achieved">
      <formula>NOT(ISERROR(SEARCH("Fully Achieved",I50)))</formula>
    </cfRule>
    <cfRule type="containsText" dxfId="3499" priority="3851" operator="containsText" text="Deferred">
      <formula>NOT(ISERROR(SEARCH("Deferred",I50)))</formula>
    </cfRule>
    <cfRule type="containsText" dxfId="3498" priority="3852" operator="containsText" text="Deleted">
      <formula>NOT(ISERROR(SEARCH("Deleted",I50)))</formula>
    </cfRule>
    <cfRule type="containsText" dxfId="3497" priority="3853" operator="containsText" text="In Danger of Falling Behind Target">
      <formula>NOT(ISERROR(SEARCH("In Danger of Falling Behind Target",I50)))</formula>
    </cfRule>
    <cfRule type="containsText" dxfId="3496" priority="3854" operator="containsText" text="Not yet due">
      <formula>NOT(ISERROR(SEARCH("Not yet due",I50)))</formula>
    </cfRule>
    <cfRule type="containsText" dxfId="3495" priority="3855" operator="containsText" text="Update not Provided">
      <formula>NOT(ISERROR(SEARCH("Update not Provided",I50)))</formula>
    </cfRule>
  </conditionalFormatting>
  <conditionalFormatting sqref="I61">
    <cfRule type="containsText" dxfId="3494" priority="3784" operator="containsText" text="On track to be achieved">
      <formula>NOT(ISERROR(SEARCH("On track to be achieved",I61)))</formula>
    </cfRule>
    <cfRule type="containsText" dxfId="3493" priority="3785" operator="containsText" text="Deferred">
      <formula>NOT(ISERROR(SEARCH("Deferred",I61)))</formula>
    </cfRule>
    <cfRule type="containsText" dxfId="3492" priority="3786" operator="containsText" text="Deleted">
      <formula>NOT(ISERROR(SEARCH("Deleted",I61)))</formula>
    </cfRule>
    <cfRule type="containsText" dxfId="3491" priority="3787" operator="containsText" text="In Danger of Falling Behind Target">
      <formula>NOT(ISERROR(SEARCH("In Danger of Falling Behind Target",I61)))</formula>
    </cfRule>
    <cfRule type="containsText" dxfId="3490" priority="3788" operator="containsText" text="Not yet due">
      <formula>NOT(ISERROR(SEARCH("Not yet due",I61)))</formula>
    </cfRule>
    <cfRule type="containsText" dxfId="3489" priority="3789" operator="containsText" text="Update not Provided">
      <formula>NOT(ISERROR(SEARCH("Update not Provided",I61)))</formula>
    </cfRule>
    <cfRule type="containsText" dxfId="3488" priority="3790" operator="containsText" text="Not yet due">
      <formula>NOT(ISERROR(SEARCH("Not yet due",I61)))</formula>
    </cfRule>
    <cfRule type="containsText" dxfId="3487" priority="3791" operator="containsText" text="Completed Behind Schedule">
      <formula>NOT(ISERROR(SEARCH("Completed Behind Schedule",I61)))</formula>
    </cfRule>
    <cfRule type="containsText" dxfId="3486" priority="3792" operator="containsText" text="Off Target">
      <formula>NOT(ISERROR(SEARCH("Off Target",I61)))</formula>
    </cfRule>
    <cfRule type="containsText" dxfId="3485" priority="3793" operator="containsText" text="On Track to be Achieved">
      <formula>NOT(ISERROR(SEARCH("On Track to be Achieved",I61)))</formula>
    </cfRule>
    <cfRule type="containsText" dxfId="3484" priority="3794" operator="containsText" text="Fully Achieved">
      <formula>NOT(ISERROR(SEARCH("Fully Achieved",I61)))</formula>
    </cfRule>
    <cfRule type="containsText" dxfId="3483" priority="3795" operator="containsText" text="Not yet due">
      <formula>NOT(ISERROR(SEARCH("Not yet due",I61)))</formula>
    </cfRule>
    <cfRule type="containsText" dxfId="3482" priority="3796" operator="containsText" text="Not Yet Due">
      <formula>NOT(ISERROR(SEARCH("Not Yet Due",I61)))</formula>
    </cfRule>
    <cfRule type="containsText" dxfId="3481" priority="3797" operator="containsText" text="Deferred">
      <formula>NOT(ISERROR(SEARCH("Deferred",I61)))</formula>
    </cfRule>
    <cfRule type="containsText" dxfId="3480" priority="3798" operator="containsText" text="Deleted">
      <formula>NOT(ISERROR(SEARCH("Deleted",I61)))</formula>
    </cfRule>
    <cfRule type="containsText" dxfId="3479" priority="3799" operator="containsText" text="In Danger of Falling Behind Target">
      <formula>NOT(ISERROR(SEARCH("In Danger of Falling Behind Target",I61)))</formula>
    </cfRule>
    <cfRule type="containsText" dxfId="3478" priority="3800" operator="containsText" text="Not yet due">
      <formula>NOT(ISERROR(SEARCH("Not yet due",I61)))</formula>
    </cfRule>
    <cfRule type="containsText" dxfId="3477" priority="3801" operator="containsText" text="Completed Behind Schedule">
      <formula>NOT(ISERROR(SEARCH("Completed Behind Schedule",I61)))</formula>
    </cfRule>
    <cfRule type="containsText" dxfId="3476" priority="3802" operator="containsText" text="Off Target">
      <formula>NOT(ISERROR(SEARCH("Off Target",I61)))</formula>
    </cfRule>
    <cfRule type="containsText" dxfId="3475" priority="3803" operator="containsText" text="In Danger of Falling Behind Target">
      <formula>NOT(ISERROR(SEARCH("In Danger of Falling Behind Target",I61)))</formula>
    </cfRule>
    <cfRule type="containsText" dxfId="3474" priority="3804" operator="containsText" text="On Track to be Achieved">
      <formula>NOT(ISERROR(SEARCH("On Track to be Achieved",I61)))</formula>
    </cfRule>
    <cfRule type="containsText" dxfId="3473" priority="3805" operator="containsText" text="Fully Achieved">
      <formula>NOT(ISERROR(SEARCH("Fully Achieved",I61)))</formula>
    </cfRule>
    <cfRule type="containsText" dxfId="3472" priority="3806" operator="containsText" text="Update not Provided">
      <formula>NOT(ISERROR(SEARCH("Update not Provided",I61)))</formula>
    </cfRule>
    <cfRule type="containsText" dxfId="3471" priority="3807" operator="containsText" text="Not yet due">
      <formula>NOT(ISERROR(SEARCH("Not yet due",I61)))</formula>
    </cfRule>
    <cfRule type="containsText" dxfId="3470" priority="3808" operator="containsText" text="Completed Behind Schedule">
      <formula>NOT(ISERROR(SEARCH("Completed Behind Schedule",I61)))</formula>
    </cfRule>
    <cfRule type="containsText" dxfId="3469" priority="3809" operator="containsText" text="Off Target">
      <formula>NOT(ISERROR(SEARCH("Off Target",I61)))</formula>
    </cfRule>
    <cfRule type="containsText" dxfId="3468" priority="3810" operator="containsText" text="In Danger of Falling Behind Target">
      <formula>NOT(ISERROR(SEARCH("In Danger of Falling Behind Target",I61)))</formula>
    </cfRule>
    <cfRule type="containsText" dxfId="3467" priority="3811" operator="containsText" text="On Track to be Achieved">
      <formula>NOT(ISERROR(SEARCH("On Track to be Achieved",I61)))</formula>
    </cfRule>
    <cfRule type="containsText" dxfId="3466" priority="3812" operator="containsText" text="Fully Achieved">
      <formula>NOT(ISERROR(SEARCH("Fully Achieved",I61)))</formula>
    </cfRule>
    <cfRule type="containsText" dxfId="3465" priority="3813" operator="containsText" text="Fully Achieved">
      <formula>NOT(ISERROR(SEARCH("Fully Achieved",I61)))</formula>
    </cfRule>
    <cfRule type="containsText" dxfId="3464" priority="3814" operator="containsText" text="Fully Achieved">
      <formula>NOT(ISERROR(SEARCH("Fully Achieved",I61)))</formula>
    </cfRule>
    <cfRule type="containsText" dxfId="3463" priority="3815" operator="containsText" text="Deferred">
      <formula>NOT(ISERROR(SEARCH("Deferred",I61)))</formula>
    </cfRule>
    <cfRule type="containsText" dxfId="3462" priority="3816" operator="containsText" text="Deleted">
      <formula>NOT(ISERROR(SEARCH("Deleted",I61)))</formula>
    </cfRule>
    <cfRule type="containsText" dxfId="3461" priority="3817" operator="containsText" text="In Danger of Falling Behind Target">
      <formula>NOT(ISERROR(SEARCH("In Danger of Falling Behind Target",I61)))</formula>
    </cfRule>
    <cfRule type="containsText" dxfId="3460" priority="3818" operator="containsText" text="Not yet due">
      <formula>NOT(ISERROR(SEARCH("Not yet due",I61)))</formula>
    </cfRule>
    <cfRule type="containsText" dxfId="3459" priority="3819" operator="containsText" text="Update not Provided">
      <formula>NOT(ISERROR(SEARCH("Update not Provided",I61)))</formula>
    </cfRule>
  </conditionalFormatting>
  <conditionalFormatting sqref="I69:I71">
    <cfRule type="containsText" dxfId="3458" priority="3748" operator="containsText" text="On track to be achieved">
      <formula>NOT(ISERROR(SEARCH("On track to be achieved",I69)))</formula>
    </cfRule>
    <cfRule type="containsText" dxfId="3457" priority="3749" operator="containsText" text="Deferred">
      <formula>NOT(ISERROR(SEARCH("Deferred",I69)))</formula>
    </cfRule>
    <cfRule type="containsText" dxfId="3456" priority="3750" operator="containsText" text="Deleted">
      <formula>NOT(ISERROR(SEARCH("Deleted",I69)))</formula>
    </cfRule>
    <cfRule type="containsText" dxfId="3455" priority="3751" operator="containsText" text="In Danger of Falling Behind Target">
      <formula>NOT(ISERROR(SEARCH("In Danger of Falling Behind Target",I69)))</formula>
    </cfRule>
    <cfRule type="containsText" dxfId="3454" priority="3752" operator="containsText" text="Not yet due">
      <formula>NOT(ISERROR(SEARCH("Not yet due",I69)))</formula>
    </cfRule>
    <cfRule type="containsText" dxfId="3453" priority="3753" operator="containsText" text="Update not Provided">
      <formula>NOT(ISERROR(SEARCH("Update not Provided",I69)))</formula>
    </cfRule>
    <cfRule type="containsText" dxfId="3452" priority="3754" operator="containsText" text="Not yet due">
      <formula>NOT(ISERROR(SEARCH("Not yet due",I69)))</formula>
    </cfRule>
    <cfRule type="containsText" dxfId="3451" priority="3755" operator="containsText" text="Completed Behind Schedule">
      <formula>NOT(ISERROR(SEARCH("Completed Behind Schedule",I69)))</formula>
    </cfRule>
    <cfRule type="containsText" dxfId="3450" priority="3756" operator="containsText" text="Off Target">
      <formula>NOT(ISERROR(SEARCH("Off Target",I69)))</formula>
    </cfRule>
    <cfRule type="containsText" dxfId="3449" priority="3757" operator="containsText" text="On Track to be Achieved">
      <formula>NOT(ISERROR(SEARCH("On Track to be Achieved",I69)))</formula>
    </cfRule>
    <cfRule type="containsText" dxfId="3448" priority="3758" operator="containsText" text="Fully Achieved">
      <formula>NOT(ISERROR(SEARCH("Fully Achieved",I69)))</formula>
    </cfRule>
    <cfRule type="containsText" dxfId="3447" priority="3759" operator="containsText" text="Not yet due">
      <formula>NOT(ISERROR(SEARCH("Not yet due",I69)))</formula>
    </cfRule>
    <cfRule type="containsText" dxfId="3446" priority="3760" operator="containsText" text="Not Yet Due">
      <formula>NOT(ISERROR(SEARCH("Not Yet Due",I69)))</formula>
    </cfRule>
    <cfRule type="containsText" dxfId="3445" priority="3761" operator="containsText" text="Deferred">
      <formula>NOT(ISERROR(SEARCH("Deferred",I69)))</formula>
    </cfRule>
    <cfRule type="containsText" dxfId="3444" priority="3762" operator="containsText" text="Deleted">
      <formula>NOT(ISERROR(SEARCH("Deleted",I69)))</formula>
    </cfRule>
    <cfRule type="containsText" dxfId="3443" priority="3763" operator="containsText" text="In Danger of Falling Behind Target">
      <formula>NOT(ISERROR(SEARCH("In Danger of Falling Behind Target",I69)))</formula>
    </cfRule>
    <cfRule type="containsText" dxfId="3442" priority="3764" operator="containsText" text="Not yet due">
      <formula>NOT(ISERROR(SEARCH("Not yet due",I69)))</formula>
    </cfRule>
    <cfRule type="containsText" dxfId="3441" priority="3765" operator="containsText" text="Completed Behind Schedule">
      <formula>NOT(ISERROR(SEARCH("Completed Behind Schedule",I69)))</formula>
    </cfRule>
    <cfRule type="containsText" dxfId="3440" priority="3766" operator="containsText" text="Off Target">
      <formula>NOT(ISERROR(SEARCH("Off Target",I69)))</formula>
    </cfRule>
    <cfRule type="containsText" dxfId="3439" priority="3767" operator="containsText" text="In Danger of Falling Behind Target">
      <formula>NOT(ISERROR(SEARCH("In Danger of Falling Behind Target",I69)))</formula>
    </cfRule>
    <cfRule type="containsText" dxfId="3438" priority="3768" operator="containsText" text="On Track to be Achieved">
      <formula>NOT(ISERROR(SEARCH("On Track to be Achieved",I69)))</formula>
    </cfRule>
    <cfRule type="containsText" dxfId="3437" priority="3769" operator="containsText" text="Fully Achieved">
      <formula>NOT(ISERROR(SEARCH("Fully Achieved",I69)))</formula>
    </cfRule>
    <cfRule type="containsText" dxfId="3436" priority="3770" operator="containsText" text="Update not Provided">
      <formula>NOT(ISERROR(SEARCH("Update not Provided",I69)))</formula>
    </cfRule>
    <cfRule type="containsText" dxfId="3435" priority="3771" operator="containsText" text="Not yet due">
      <formula>NOT(ISERROR(SEARCH("Not yet due",I69)))</formula>
    </cfRule>
    <cfRule type="containsText" dxfId="3434" priority="3772" operator="containsText" text="Completed Behind Schedule">
      <formula>NOT(ISERROR(SEARCH("Completed Behind Schedule",I69)))</formula>
    </cfRule>
    <cfRule type="containsText" dxfId="3433" priority="3773" operator="containsText" text="Off Target">
      <formula>NOT(ISERROR(SEARCH("Off Target",I69)))</formula>
    </cfRule>
    <cfRule type="containsText" dxfId="3432" priority="3774" operator="containsText" text="In Danger of Falling Behind Target">
      <formula>NOT(ISERROR(SEARCH("In Danger of Falling Behind Target",I69)))</formula>
    </cfRule>
    <cfRule type="containsText" dxfId="3431" priority="3775" operator="containsText" text="On Track to be Achieved">
      <formula>NOT(ISERROR(SEARCH("On Track to be Achieved",I69)))</formula>
    </cfRule>
    <cfRule type="containsText" dxfId="3430" priority="3776" operator="containsText" text="Fully Achieved">
      <formula>NOT(ISERROR(SEARCH("Fully Achieved",I69)))</formula>
    </cfRule>
    <cfRule type="containsText" dxfId="3429" priority="3777" operator="containsText" text="Fully Achieved">
      <formula>NOT(ISERROR(SEARCH("Fully Achieved",I69)))</formula>
    </cfRule>
    <cfRule type="containsText" dxfId="3428" priority="3778" operator="containsText" text="Fully Achieved">
      <formula>NOT(ISERROR(SEARCH("Fully Achieved",I69)))</formula>
    </cfRule>
    <cfRule type="containsText" dxfId="3427" priority="3779" operator="containsText" text="Deferred">
      <formula>NOT(ISERROR(SEARCH("Deferred",I69)))</formula>
    </cfRule>
    <cfRule type="containsText" dxfId="3426" priority="3780" operator="containsText" text="Deleted">
      <formula>NOT(ISERROR(SEARCH("Deleted",I69)))</formula>
    </cfRule>
    <cfRule type="containsText" dxfId="3425" priority="3781" operator="containsText" text="In Danger of Falling Behind Target">
      <formula>NOT(ISERROR(SEARCH("In Danger of Falling Behind Target",I69)))</formula>
    </cfRule>
    <cfRule type="containsText" dxfId="3424" priority="3782" operator="containsText" text="Not yet due">
      <formula>NOT(ISERROR(SEARCH("Not yet due",I69)))</formula>
    </cfRule>
    <cfRule type="containsText" dxfId="3423" priority="3783" operator="containsText" text="Update not Provided">
      <formula>NOT(ISERROR(SEARCH("Update not Provided",I69)))</formula>
    </cfRule>
  </conditionalFormatting>
  <conditionalFormatting sqref="I83">
    <cfRule type="containsText" dxfId="3422" priority="3712" operator="containsText" text="On track to be achieved">
      <formula>NOT(ISERROR(SEARCH("On track to be achieved",I83)))</formula>
    </cfRule>
    <cfRule type="containsText" dxfId="3421" priority="3713" operator="containsText" text="Deferred">
      <formula>NOT(ISERROR(SEARCH("Deferred",I83)))</formula>
    </cfRule>
    <cfRule type="containsText" dxfId="3420" priority="3714" operator="containsText" text="Deleted">
      <formula>NOT(ISERROR(SEARCH("Deleted",I83)))</formula>
    </cfRule>
    <cfRule type="containsText" dxfId="3419" priority="3715" operator="containsText" text="In Danger of Falling Behind Target">
      <formula>NOT(ISERROR(SEARCH("In Danger of Falling Behind Target",I83)))</formula>
    </cfRule>
    <cfRule type="containsText" dxfId="3418" priority="3716" operator="containsText" text="Not yet due">
      <formula>NOT(ISERROR(SEARCH("Not yet due",I83)))</formula>
    </cfRule>
    <cfRule type="containsText" dxfId="3417" priority="3717" operator="containsText" text="Update not Provided">
      <formula>NOT(ISERROR(SEARCH("Update not Provided",I83)))</formula>
    </cfRule>
    <cfRule type="containsText" dxfId="3416" priority="3718" operator="containsText" text="Not yet due">
      <formula>NOT(ISERROR(SEARCH("Not yet due",I83)))</formula>
    </cfRule>
    <cfRule type="containsText" dxfId="3415" priority="3719" operator="containsText" text="Completed Behind Schedule">
      <formula>NOT(ISERROR(SEARCH("Completed Behind Schedule",I83)))</formula>
    </cfRule>
    <cfRule type="containsText" dxfId="3414" priority="3720" operator="containsText" text="Off Target">
      <formula>NOT(ISERROR(SEARCH("Off Target",I83)))</formula>
    </cfRule>
    <cfRule type="containsText" dxfId="3413" priority="3721" operator="containsText" text="On Track to be Achieved">
      <formula>NOT(ISERROR(SEARCH("On Track to be Achieved",I83)))</formula>
    </cfRule>
    <cfRule type="containsText" dxfId="3412" priority="3722" operator="containsText" text="Fully Achieved">
      <formula>NOT(ISERROR(SEARCH("Fully Achieved",I83)))</formula>
    </cfRule>
    <cfRule type="containsText" dxfId="3411" priority="3723" operator="containsText" text="Not yet due">
      <formula>NOT(ISERROR(SEARCH("Not yet due",I83)))</formula>
    </cfRule>
    <cfRule type="containsText" dxfId="3410" priority="3724" operator="containsText" text="Not Yet Due">
      <formula>NOT(ISERROR(SEARCH("Not Yet Due",I83)))</formula>
    </cfRule>
    <cfRule type="containsText" dxfId="3409" priority="3725" operator="containsText" text="Deferred">
      <formula>NOT(ISERROR(SEARCH("Deferred",I83)))</formula>
    </cfRule>
    <cfRule type="containsText" dxfId="3408" priority="3726" operator="containsText" text="Deleted">
      <formula>NOT(ISERROR(SEARCH("Deleted",I83)))</formula>
    </cfRule>
    <cfRule type="containsText" dxfId="3407" priority="3727" operator="containsText" text="In Danger of Falling Behind Target">
      <formula>NOT(ISERROR(SEARCH("In Danger of Falling Behind Target",I83)))</formula>
    </cfRule>
    <cfRule type="containsText" dxfId="3406" priority="3728" operator="containsText" text="Not yet due">
      <formula>NOT(ISERROR(SEARCH("Not yet due",I83)))</formula>
    </cfRule>
    <cfRule type="containsText" dxfId="3405" priority="3729" operator="containsText" text="Completed Behind Schedule">
      <formula>NOT(ISERROR(SEARCH("Completed Behind Schedule",I83)))</formula>
    </cfRule>
    <cfRule type="containsText" dxfId="3404" priority="3730" operator="containsText" text="Off Target">
      <formula>NOT(ISERROR(SEARCH("Off Target",I83)))</formula>
    </cfRule>
    <cfRule type="containsText" dxfId="3403" priority="3731" operator="containsText" text="In Danger of Falling Behind Target">
      <formula>NOT(ISERROR(SEARCH("In Danger of Falling Behind Target",I83)))</formula>
    </cfRule>
    <cfRule type="containsText" dxfId="3402" priority="3732" operator="containsText" text="On Track to be Achieved">
      <formula>NOT(ISERROR(SEARCH("On Track to be Achieved",I83)))</formula>
    </cfRule>
    <cfRule type="containsText" dxfId="3401" priority="3733" operator="containsText" text="Fully Achieved">
      <formula>NOT(ISERROR(SEARCH("Fully Achieved",I83)))</formula>
    </cfRule>
    <cfRule type="containsText" dxfId="3400" priority="3734" operator="containsText" text="Update not Provided">
      <formula>NOT(ISERROR(SEARCH("Update not Provided",I83)))</formula>
    </cfRule>
    <cfRule type="containsText" dxfId="3399" priority="3735" operator="containsText" text="Not yet due">
      <formula>NOT(ISERROR(SEARCH("Not yet due",I83)))</formula>
    </cfRule>
    <cfRule type="containsText" dxfId="3398" priority="3736" operator="containsText" text="Completed Behind Schedule">
      <formula>NOT(ISERROR(SEARCH("Completed Behind Schedule",I83)))</formula>
    </cfRule>
    <cfRule type="containsText" dxfId="3397" priority="3737" operator="containsText" text="Off Target">
      <formula>NOT(ISERROR(SEARCH("Off Target",I83)))</formula>
    </cfRule>
    <cfRule type="containsText" dxfId="3396" priority="3738" operator="containsText" text="In Danger of Falling Behind Target">
      <formula>NOT(ISERROR(SEARCH("In Danger of Falling Behind Target",I83)))</formula>
    </cfRule>
    <cfRule type="containsText" dxfId="3395" priority="3739" operator="containsText" text="On Track to be Achieved">
      <formula>NOT(ISERROR(SEARCH("On Track to be Achieved",I83)))</formula>
    </cfRule>
    <cfRule type="containsText" dxfId="3394" priority="3740" operator="containsText" text="Fully Achieved">
      <formula>NOT(ISERROR(SEARCH("Fully Achieved",I83)))</formula>
    </cfRule>
    <cfRule type="containsText" dxfId="3393" priority="3741" operator="containsText" text="Fully Achieved">
      <formula>NOT(ISERROR(SEARCH("Fully Achieved",I83)))</formula>
    </cfRule>
    <cfRule type="containsText" dxfId="3392" priority="3742" operator="containsText" text="Fully Achieved">
      <formula>NOT(ISERROR(SEARCH("Fully Achieved",I83)))</formula>
    </cfRule>
    <cfRule type="containsText" dxfId="3391" priority="3743" operator="containsText" text="Deferred">
      <formula>NOT(ISERROR(SEARCH("Deferred",I83)))</formula>
    </cfRule>
    <cfRule type="containsText" dxfId="3390" priority="3744" operator="containsText" text="Deleted">
      <formula>NOT(ISERROR(SEARCH("Deleted",I83)))</formula>
    </cfRule>
    <cfRule type="containsText" dxfId="3389" priority="3745" operator="containsText" text="In Danger of Falling Behind Target">
      <formula>NOT(ISERROR(SEARCH("In Danger of Falling Behind Target",I83)))</formula>
    </cfRule>
    <cfRule type="containsText" dxfId="3388" priority="3746" operator="containsText" text="Not yet due">
      <formula>NOT(ISERROR(SEARCH("Not yet due",I83)))</formula>
    </cfRule>
    <cfRule type="containsText" dxfId="3387" priority="3747" operator="containsText" text="Update not Provided">
      <formula>NOT(ISERROR(SEARCH("Update not Provided",I83)))</formula>
    </cfRule>
  </conditionalFormatting>
  <conditionalFormatting sqref="G3:G25 G27:G28">
    <cfRule type="containsText" dxfId="3386" priority="3676" operator="containsText" text="On track to be achieved">
      <formula>NOT(ISERROR(SEARCH("On track to be achieved",G3)))</formula>
    </cfRule>
    <cfRule type="containsText" dxfId="3385" priority="3677" operator="containsText" text="Deferred">
      <formula>NOT(ISERROR(SEARCH("Deferred",G3)))</formula>
    </cfRule>
    <cfRule type="containsText" dxfId="3384" priority="3678" operator="containsText" text="Deleted">
      <formula>NOT(ISERROR(SEARCH("Deleted",G3)))</formula>
    </cfRule>
    <cfRule type="containsText" dxfId="3383" priority="3679" operator="containsText" text="In Danger of Falling Behind Target">
      <formula>NOT(ISERROR(SEARCH("In Danger of Falling Behind Target",G3)))</formula>
    </cfRule>
    <cfRule type="containsText" dxfId="3382" priority="3680" operator="containsText" text="Not yet due">
      <formula>NOT(ISERROR(SEARCH("Not yet due",G3)))</formula>
    </cfRule>
    <cfRule type="containsText" dxfId="3381" priority="3681" operator="containsText" text="Update not Provided">
      <formula>NOT(ISERROR(SEARCH("Update not Provided",G3)))</formula>
    </cfRule>
    <cfRule type="containsText" dxfId="3380" priority="3682" operator="containsText" text="Not yet due">
      <formula>NOT(ISERROR(SEARCH("Not yet due",G3)))</formula>
    </cfRule>
    <cfRule type="containsText" dxfId="3379" priority="3683" operator="containsText" text="Completed Behind Schedule">
      <formula>NOT(ISERROR(SEARCH("Completed Behind Schedule",G3)))</formula>
    </cfRule>
    <cfRule type="containsText" dxfId="3378" priority="3684" operator="containsText" text="Off Target">
      <formula>NOT(ISERROR(SEARCH("Off Target",G3)))</formula>
    </cfRule>
    <cfRule type="containsText" dxfId="3377" priority="3685" operator="containsText" text="On Track to be Achieved">
      <formula>NOT(ISERROR(SEARCH("On Track to be Achieved",G3)))</formula>
    </cfRule>
    <cfRule type="containsText" dxfId="3376" priority="3686" operator="containsText" text="Fully Achieved">
      <formula>NOT(ISERROR(SEARCH("Fully Achieved",G3)))</formula>
    </cfRule>
    <cfRule type="containsText" dxfId="3375" priority="3687" operator="containsText" text="Not yet due">
      <formula>NOT(ISERROR(SEARCH("Not yet due",G3)))</formula>
    </cfRule>
    <cfRule type="containsText" dxfId="3374" priority="3688" operator="containsText" text="Not Yet Due">
      <formula>NOT(ISERROR(SEARCH("Not Yet Due",G3)))</formula>
    </cfRule>
    <cfRule type="containsText" dxfId="3373" priority="3689" operator="containsText" text="Deferred">
      <formula>NOT(ISERROR(SEARCH("Deferred",G3)))</formula>
    </cfRule>
    <cfRule type="containsText" dxfId="3372" priority="3690" operator="containsText" text="Deleted">
      <formula>NOT(ISERROR(SEARCH("Deleted",G3)))</formula>
    </cfRule>
    <cfRule type="containsText" dxfId="3371" priority="3691" operator="containsText" text="In Danger of Falling Behind Target">
      <formula>NOT(ISERROR(SEARCH("In Danger of Falling Behind Target",G3)))</formula>
    </cfRule>
    <cfRule type="containsText" dxfId="3370" priority="3692" operator="containsText" text="Not yet due">
      <formula>NOT(ISERROR(SEARCH("Not yet due",G3)))</formula>
    </cfRule>
    <cfRule type="containsText" dxfId="3369" priority="3693" operator="containsText" text="Completed Behind Schedule">
      <formula>NOT(ISERROR(SEARCH("Completed Behind Schedule",G3)))</formula>
    </cfRule>
    <cfRule type="containsText" dxfId="3368" priority="3694" operator="containsText" text="Off Target">
      <formula>NOT(ISERROR(SEARCH("Off Target",G3)))</formula>
    </cfRule>
    <cfRule type="containsText" dxfId="3367" priority="3695" operator="containsText" text="In Danger of Falling Behind Target">
      <formula>NOT(ISERROR(SEARCH("In Danger of Falling Behind Target",G3)))</formula>
    </cfRule>
    <cfRule type="containsText" dxfId="3366" priority="3696" operator="containsText" text="On Track to be Achieved">
      <formula>NOT(ISERROR(SEARCH("On Track to be Achieved",G3)))</formula>
    </cfRule>
    <cfRule type="containsText" dxfId="3365" priority="3697" operator="containsText" text="Fully Achieved">
      <formula>NOT(ISERROR(SEARCH("Fully Achieved",G3)))</formula>
    </cfRule>
    <cfRule type="containsText" dxfId="3364" priority="3698" operator="containsText" text="Update not Provided">
      <formula>NOT(ISERROR(SEARCH("Update not Provided",G3)))</formula>
    </cfRule>
    <cfRule type="containsText" dxfId="3363" priority="3699" operator="containsText" text="Not yet due">
      <formula>NOT(ISERROR(SEARCH("Not yet due",G3)))</formula>
    </cfRule>
    <cfRule type="containsText" dxfId="3362" priority="3700" operator="containsText" text="Completed Behind Schedule">
      <formula>NOT(ISERROR(SEARCH("Completed Behind Schedule",G3)))</formula>
    </cfRule>
    <cfRule type="containsText" dxfId="3361" priority="3701" operator="containsText" text="Off Target">
      <formula>NOT(ISERROR(SEARCH("Off Target",G3)))</formula>
    </cfRule>
    <cfRule type="containsText" dxfId="3360" priority="3702" operator="containsText" text="In Danger of Falling Behind Target">
      <formula>NOT(ISERROR(SEARCH("In Danger of Falling Behind Target",G3)))</formula>
    </cfRule>
    <cfRule type="containsText" dxfId="3359" priority="3703" operator="containsText" text="On Track to be Achieved">
      <formula>NOT(ISERROR(SEARCH("On Track to be Achieved",G3)))</formula>
    </cfRule>
    <cfRule type="containsText" dxfId="3358" priority="3704" operator="containsText" text="Fully Achieved">
      <formula>NOT(ISERROR(SEARCH("Fully Achieved",G3)))</formula>
    </cfRule>
    <cfRule type="containsText" dxfId="3357" priority="3705" operator="containsText" text="Fully Achieved">
      <formula>NOT(ISERROR(SEARCH("Fully Achieved",G3)))</formula>
    </cfRule>
    <cfRule type="containsText" dxfId="3356" priority="3706" operator="containsText" text="Fully Achieved">
      <formula>NOT(ISERROR(SEARCH("Fully Achieved",G3)))</formula>
    </cfRule>
    <cfRule type="containsText" dxfId="3355" priority="3707" operator="containsText" text="Deferred">
      <formula>NOT(ISERROR(SEARCH("Deferred",G3)))</formula>
    </cfRule>
    <cfRule type="containsText" dxfId="3354" priority="3708" operator="containsText" text="Deleted">
      <formula>NOT(ISERROR(SEARCH("Deleted",G3)))</formula>
    </cfRule>
    <cfRule type="containsText" dxfId="3353" priority="3709" operator="containsText" text="In Danger of Falling Behind Target">
      <formula>NOT(ISERROR(SEARCH("In Danger of Falling Behind Target",G3)))</formula>
    </cfRule>
    <cfRule type="containsText" dxfId="3352" priority="3710" operator="containsText" text="Not yet due">
      <formula>NOT(ISERROR(SEARCH("Not yet due",G3)))</formula>
    </cfRule>
    <cfRule type="containsText" dxfId="3351" priority="3711" operator="containsText" text="Update not Provided">
      <formula>NOT(ISERROR(SEARCH("Update not Provided",G3)))</formula>
    </cfRule>
  </conditionalFormatting>
  <conditionalFormatting sqref="G29">
    <cfRule type="containsText" dxfId="3350" priority="3640" operator="containsText" text="On track to be achieved">
      <formula>NOT(ISERROR(SEARCH("On track to be achieved",G29)))</formula>
    </cfRule>
    <cfRule type="containsText" dxfId="3349" priority="3641" operator="containsText" text="Deferred">
      <formula>NOT(ISERROR(SEARCH("Deferred",G29)))</formula>
    </cfRule>
    <cfRule type="containsText" dxfId="3348" priority="3642" operator="containsText" text="Deleted">
      <formula>NOT(ISERROR(SEARCH("Deleted",G29)))</formula>
    </cfRule>
    <cfRule type="containsText" dxfId="3347" priority="3643" operator="containsText" text="In Danger of Falling Behind Target">
      <formula>NOT(ISERROR(SEARCH("In Danger of Falling Behind Target",G29)))</formula>
    </cfRule>
    <cfRule type="containsText" dxfId="3346" priority="3644" operator="containsText" text="Not yet due">
      <formula>NOT(ISERROR(SEARCH("Not yet due",G29)))</formula>
    </cfRule>
    <cfRule type="containsText" dxfId="3345" priority="3645" operator="containsText" text="Update not Provided">
      <formula>NOT(ISERROR(SEARCH("Update not Provided",G29)))</formula>
    </cfRule>
    <cfRule type="containsText" dxfId="3344" priority="3646" operator="containsText" text="Not yet due">
      <formula>NOT(ISERROR(SEARCH("Not yet due",G29)))</formula>
    </cfRule>
    <cfRule type="containsText" dxfId="3343" priority="3647" operator="containsText" text="Completed Behind Schedule">
      <formula>NOT(ISERROR(SEARCH("Completed Behind Schedule",G29)))</formula>
    </cfRule>
    <cfRule type="containsText" dxfId="3342" priority="3648" operator="containsText" text="Off Target">
      <formula>NOT(ISERROR(SEARCH("Off Target",G29)))</formula>
    </cfRule>
    <cfRule type="containsText" dxfId="3341" priority="3649" operator="containsText" text="On Track to be Achieved">
      <formula>NOT(ISERROR(SEARCH("On Track to be Achieved",G29)))</formula>
    </cfRule>
    <cfRule type="containsText" dxfId="3340" priority="3650" operator="containsText" text="Fully Achieved">
      <formula>NOT(ISERROR(SEARCH("Fully Achieved",G29)))</formula>
    </cfRule>
    <cfRule type="containsText" dxfId="3339" priority="3651" operator="containsText" text="Not yet due">
      <formula>NOT(ISERROR(SEARCH("Not yet due",G29)))</formula>
    </cfRule>
    <cfRule type="containsText" dxfId="3338" priority="3652" operator="containsText" text="Not Yet Due">
      <formula>NOT(ISERROR(SEARCH("Not Yet Due",G29)))</formula>
    </cfRule>
    <cfRule type="containsText" dxfId="3337" priority="3653" operator="containsText" text="Deferred">
      <formula>NOT(ISERROR(SEARCH("Deferred",G29)))</formula>
    </cfRule>
    <cfRule type="containsText" dxfId="3336" priority="3654" operator="containsText" text="Deleted">
      <formula>NOT(ISERROR(SEARCH("Deleted",G29)))</formula>
    </cfRule>
    <cfRule type="containsText" dxfId="3335" priority="3655" operator="containsText" text="In Danger of Falling Behind Target">
      <formula>NOT(ISERROR(SEARCH("In Danger of Falling Behind Target",G29)))</formula>
    </cfRule>
    <cfRule type="containsText" dxfId="3334" priority="3656" operator="containsText" text="Not yet due">
      <formula>NOT(ISERROR(SEARCH("Not yet due",G29)))</formula>
    </cfRule>
    <cfRule type="containsText" dxfId="3333" priority="3657" operator="containsText" text="Completed Behind Schedule">
      <formula>NOT(ISERROR(SEARCH("Completed Behind Schedule",G29)))</formula>
    </cfRule>
    <cfRule type="containsText" dxfId="3332" priority="3658" operator="containsText" text="Off Target">
      <formula>NOT(ISERROR(SEARCH("Off Target",G29)))</formula>
    </cfRule>
    <cfRule type="containsText" dxfId="3331" priority="3659" operator="containsText" text="In Danger of Falling Behind Target">
      <formula>NOT(ISERROR(SEARCH("In Danger of Falling Behind Target",G29)))</formula>
    </cfRule>
    <cfRule type="containsText" dxfId="3330" priority="3660" operator="containsText" text="On Track to be Achieved">
      <formula>NOT(ISERROR(SEARCH("On Track to be Achieved",G29)))</formula>
    </cfRule>
    <cfRule type="containsText" dxfId="3329" priority="3661" operator="containsText" text="Fully Achieved">
      <formula>NOT(ISERROR(SEARCH("Fully Achieved",G29)))</formula>
    </cfRule>
    <cfRule type="containsText" dxfId="3328" priority="3662" operator="containsText" text="Update not Provided">
      <formula>NOT(ISERROR(SEARCH("Update not Provided",G29)))</formula>
    </cfRule>
    <cfRule type="containsText" dxfId="3327" priority="3663" operator="containsText" text="Not yet due">
      <formula>NOT(ISERROR(SEARCH("Not yet due",G29)))</formula>
    </cfRule>
    <cfRule type="containsText" dxfId="3326" priority="3664" operator="containsText" text="Completed Behind Schedule">
      <formula>NOT(ISERROR(SEARCH("Completed Behind Schedule",G29)))</formula>
    </cfRule>
    <cfRule type="containsText" dxfId="3325" priority="3665" operator="containsText" text="Off Target">
      <formula>NOT(ISERROR(SEARCH("Off Target",G29)))</formula>
    </cfRule>
    <cfRule type="containsText" dxfId="3324" priority="3666" operator="containsText" text="In Danger of Falling Behind Target">
      <formula>NOT(ISERROR(SEARCH("In Danger of Falling Behind Target",G29)))</formula>
    </cfRule>
    <cfRule type="containsText" dxfId="3323" priority="3667" operator="containsText" text="On Track to be Achieved">
      <formula>NOT(ISERROR(SEARCH("On Track to be Achieved",G29)))</formula>
    </cfRule>
    <cfRule type="containsText" dxfId="3322" priority="3668" operator="containsText" text="Fully Achieved">
      <formula>NOT(ISERROR(SEARCH("Fully Achieved",G29)))</formula>
    </cfRule>
    <cfRule type="containsText" dxfId="3321" priority="3669" operator="containsText" text="Fully Achieved">
      <formula>NOT(ISERROR(SEARCH("Fully Achieved",G29)))</formula>
    </cfRule>
    <cfRule type="containsText" dxfId="3320" priority="3670" operator="containsText" text="Fully Achieved">
      <formula>NOT(ISERROR(SEARCH("Fully Achieved",G29)))</formula>
    </cfRule>
    <cfRule type="containsText" dxfId="3319" priority="3671" operator="containsText" text="Deferred">
      <formula>NOT(ISERROR(SEARCH("Deferred",G29)))</formula>
    </cfRule>
    <cfRule type="containsText" dxfId="3318" priority="3672" operator="containsText" text="Deleted">
      <formula>NOT(ISERROR(SEARCH("Deleted",G29)))</formula>
    </cfRule>
    <cfRule type="containsText" dxfId="3317" priority="3673" operator="containsText" text="In Danger of Falling Behind Target">
      <formula>NOT(ISERROR(SEARCH("In Danger of Falling Behind Target",G29)))</formula>
    </cfRule>
    <cfRule type="containsText" dxfId="3316" priority="3674" operator="containsText" text="Not yet due">
      <formula>NOT(ISERROR(SEARCH("Not yet due",G29)))</formula>
    </cfRule>
    <cfRule type="containsText" dxfId="3315" priority="3675" operator="containsText" text="Update not Provided">
      <formula>NOT(ISERROR(SEARCH("Update not Provided",G29)))</formula>
    </cfRule>
  </conditionalFormatting>
  <conditionalFormatting sqref="G30:G37">
    <cfRule type="containsText" dxfId="3314" priority="3604" operator="containsText" text="On track to be achieved">
      <formula>NOT(ISERROR(SEARCH("On track to be achieved",G30)))</formula>
    </cfRule>
    <cfRule type="containsText" dxfId="3313" priority="3605" operator="containsText" text="Deferred">
      <formula>NOT(ISERROR(SEARCH("Deferred",G30)))</formula>
    </cfRule>
    <cfRule type="containsText" dxfId="3312" priority="3606" operator="containsText" text="Deleted">
      <formula>NOT(ISERROR(SEARCH("Deleted",G30)))</formula>
    </cfRule>
    <cfRule type="containsText" dxfId="3311" priority="3607" operator="containsText" text="In Danger of Falling Behind Target">
      <formula>NOT(ISERROR(SEARCH("In Danger of Falling Behind Target",G30)))</formula>
    </cfRule>
    <cfRule type="containsText" dxfId="3310" priority="3608" operator="containsText" text="Not yet due">
      <formula>NOT(ISERROR(SEARCH("Not yet due",G30)))</formula>
    </cfRule>
    <cfRule type="containsText" dxfId="3309" priority="3609" operator="containsText" text="Update not Provided">
      <formula>NOT(ISERROR(SEARCH("Update not Provided",G30)))</formula>
    </cfRule>
    <cfRule type="containsText" dxfId="3308" priority="3610" operator="containsText" text="Not yet due">
      <formula>NOT(ISERROR(SEARCH("Not yet due",G30)))</formula>
    </cfRule>
    <cfRule type="containsText" dxfId="3307" priority="3611" operator="containsText" text="Completed Behind Schedule">
      <formula>NOT(ISERROR(SEARCH("Completed Behind Schedule",G30)))</formula>
    </cfRule>
    <cfRule type="containsText" dxfId="3306" priority="3612" operator="containsText" text="Off Target">
      <formula>NOT(ISERROR(SEARCH("Off Target",G30)))</formula>
    </cfRule>
    <cfRule type="containsText" dxfId="3305" priority="3613" operator="containsText" text="On Track to be Achieved">
      <formula>NOT(ISERROR(SEARCH("On Track to be Achieved",G30)))</formula>
    </cfRule>
    <cfRule type="containsText" dxfId="3304" priority="3614" operator="containsText" text="Fully Achieved">
      <formula>NOT(ISERROR(SEARCH("Fully Achieved",G30)))</formula>
    </cfRule>
    <cfRule type="containsText" dxfId="3303" priority="3615" operator="containsText" text="Not yet due">
      <formula>NOT(ISERROR(SEARCH("Not yet due",G30)))</formula>
    </cfRule>
    <cfRule type="containsText" dxfId="3302" priority="3616" operator="containsText" text="Not Yet Due">
      <formula>NOT(ISERROR(SEARCH("Not Yet Due",G30)))</formula>
    </cfRule>
    <cfRule type="containsText" dxfId="3301" priority="3617" operator="containsText" text="Deferred">
      <formula>NOT(ISERROR(SEARCH("Deferred",G30)))</formula>
    </cfRule>
    <cfRule type="containsText" dxfId="3300" priority="3618" operator="containsText" text="Deleted">
      <formula>NOT(ISERROR(SEARCH("Deleted",G30)))</formula>
    </cfRule>
    <cfRule type="containsText" dxfId="3299" priority="3619" operator="containsText" text="In Danger of Falling Behind Target">
      <formula>NOT(ISERROR(SEARCH("In Danger of Falling Behind Target",G30)))</formula>
    </cfRule>
    <cfRule type="containsText" dxfId="3298" priority="3620" operator="containsText" text="Not yet due">
      <formula>NOT(ISERROR(SEARCH("Not yet due",G30)))</formula>
    </cfRule>
    <cfRule type="containsText" dxfId="3297" priority="3621" operator="containsText" text="Completed Behind Schedule">
      <formula>NOT(ISERROR(SEARCH("Completed Behind Schedule",G30)))</formula>
    </cfRule>
    <cfRule type="containsText" dxfId="3296" priority="3622" operator="containsText" text="Off Target">
      <formula>NOT(ISERROR(SEARCH("Off Target",G30)))</formula>
    </cfRule>
    <cfRule type="containsText" dxfId="3295" priority="3623" operator="containsText" text="In Danger of Falling Behind Target">
      <formula>NOT(ISERROR(SEARCH("In Danger of Falling Behind Target",G30)))</formula>
    </cfRule>
    <cfRule type="containsText" dxfId="3294" priority="3624" operator="containsText" text="On Track to be Achieved">
      <formula>NOT(ISERROR(SEARCH("On Track to be Achieved",G30)))</formula>
    </cfRule>
    <cfRule type="containsText" dxfId="3293" priority="3625" operator="containsText" text="Fully Achieved">
      <formula>NOT(ISERROR(SEARCH("Fully Achieved",G30)))</formula>
    </cfRule>
    <cfRule type="containsText" dxfId="3292" priority="3626" operator="containsText" text="Update not Provided">
      <formula>NOT(ISERROR(SEARCH("Update not Provided",G30)))</formula>
    </cfRule>
    <cfRule type="containsText" dxfId="3291" priority="3627" operator="containsText" text="Not yet due">
      <formula>NOT(ISERROR(SEARCH("Not yet due",G30)))</formula>
    </cfRule>
    <cfRule type="containsText" dxfId="3290" priority="3628" operator="containsText" text="Completed Behind Schedule">
      <formula>NOT(ISERROR(SEARCH("Completed Behind Schedule",G30)))</formula>
    </cfRule>
    <cfRule type="containsText" dxfId="3289" priority="3629" operator="containsText" text="Off Target">
      <formula>NOT(ISERROR(SEARCH("Off Target",G30)))</formula>
    </cfRule>
    <cfRule type="containsText" dxfId="3288" priority="3630" operator="containsText" text="In Danger of Falling Behind Target">
      <formula>NOT(ISERROR(SEARCH("In Danger of Falling Behind Target",G30)))</formula>
    </cfRule>
    <cfRule type="containsText" dxfId="3287" priority="3631" operator="containsText" text="On Track to be Achieved">
      <formula>NOT(ISERROR(SEARCH("On Track to be Achieved",G30)))</formula>
    </cfRule>
    <cfRule type="containsText" dxfId="3286" priority="3632" operator="containsText" text="Fully Achieved">
      <formula>NOT(ISERROR(SEARCH("Fully Achieved",G30)))</formula>
    </cfRule>
    <cfRule type="containsText" dxfId="3285" priority="3633" operator="containsText" text="Fully Achieved">
      <formula>NOT(ISERROR(SEARCH("Fully Achieved",G30)))</formula>
    </cfRule>
    <cfRule type="containsText" dxfId="3284" priority="3634" operator="containsText" text="Fully Achieved">
      <formula>NOT(ISERROR(SEARCH("Fully Achieved",G30)))</formula>
    </cfRule>
    <cfRule type="containsText" dxfId="3283" priority="3635" operator="containsText" text="Deferred">
      <formula>NOT(ISERROR(SEARCH("Deferred",G30)))</formula>
    </cfRule>
    <cfRule type="containsText" dxfId="3282" priority="3636" operator="containsText" text="Deleted">
      <formula>NOT(ISERROR(SEARCH("Deleted",G30)))</formula>
    </cfRule>
    <cfRule type="containsText" dxfId="3281" priority="3637" operator="containsText" text="In Danger of Falling Behind Target">
      <formula>NOT(ISERROR(SEARCH("In Danger of Falling Behind Target",G30)))</formula>
    </cfRule>
    <cfRule type="containsText" dxfId="3280" priority="3638" operator="containsText" text="Not yet due">
      <formula>NOT(ISERROR(SEARCH("Not yet due",G30)))</formula>
    </cfRule>
    <cfRule type="containsText" dxfId="3279" priority="3639" operator="containsText" text="Update not Provided">
      <formula>NOT(ISERROR(SEARCH("Update not Provided",G30)))</formula>
    </cfRule>
  </conditionalFormatting>
  <conditionalFormatting sqref="G38:G39">
    <cfRule type="containsText" dxfId="3278" priority="3568" operator="containsText" text="On track to be achieved">
      <formula>NOT(ISERROR(SEARCH("On track to be achieved",G38)))</formula>
    </cfRule>
    <cfRule type="containsText" dxfId="3277" priority="3569" operator="containsText" text="Deferred">
      <formula>NOT(ISERROR(SEARCH("Deferred",G38)))</formula>
    </cfRule>
    <cfRule type="containsText" dxfId="3276" priority="3570" operator="containsText" text="Deleted">
      <formula>NOT(ISERROR(SEARCH("Deleted",G38)))</formula>
    </cfRule>
    <cfRule type="containsText" dxfId="3275" priority="3571" operator="containsText" text="In Danger of Falling Behind Target">
      <formula>NOT(ISERROR(SEARCH("In Danger of Falling Behind Target",G38)))</formula>
    </cfRule>
    <cfRule type="containsText" dxfId="3274" priority="3572" operator="containsText" text="Not yet due">
      <formula>NOT(ISERROR(SEARCH("Not yet due",G38)))</formula>
    </cfRule>
    <cfRule type="containsText" dxfId="3273" priority="3573" operator="containsText" text="Update not Provided">
      <formula>NOT(ISERROR(SEARCH("Update not Provided",G38)))</formula>
    </cfRule>
    <cfRule type="containsText" dxfId="3272" priority="3574" operator="containsText" text="Not yet due">
      <formula>NOT(ISERROR(SEARCH("Not yet due",G38)))</formula>
    </cfRule>
    <cfRule type="containsText" dxfId="3271" priority="3575" operator="containsText" text="Completed Behind Schedule">
      <formula>NOT(ISERROR(SEARCH("Completed Behind Schedule",G38)))</formula>
    </cfRule>
    <cfRule type="containsText" dxfId="3270" priority="3576" operator="containsText" text="Off Target">
      <formula>NOT(ISERROR(SEARCH("Off Target",G38)))</formula>
    </cfRule>
    <cfRule type="containsText" dxfId="3269" priority="3577" operator="containsText" text="On Track to be Achieved">
      <formula>NOT(ISERROR(SEARCH("On Track to be Achieved",G38)))</formula>
    </cfRule>
    <cfRule type="containsText" dxfId="3268" priority="3578" operator="containsText" text="Fully Achieved">
      <formula>NOT(ISERROR(SEARCH("Fully Achieved",G38)))</formula>
    </cfRule>
    <cfRule type="containsText" dxfId="3267" priority="3579" operator="containsText" text="Not yet due">
      <formula>NOT(ISERROR(SEARCH("Not yet due",G38)))</formula>
    </cfRule>
    <cfRule type="containsText" dxfId="3266" priority="3580" operator="containsText" text="Not Yet Due">
      <formula>NOT(ISERROR(SEARCH("Not Yet Due",G38)))</formula>
    </cfRule>
    <cfRule type="containsText" dxfId="3265" priority="3581" operator="containsText" text="Deferred">
      <formula>NOT(ISERROR(SEARCH("Deferred",G38)))</formula>
    </cfRule>
    <cfRule type="containsText" dxfId="3264" priority="3582" operator="containsText" text="Deleted">
      <formula>NOT(ISERROR(SEARCH("Deleted",G38)))</formula>
    </cfRule>
    <cfRule type="containsText" dxfId="3263" priority="3583" operator="containsText" text="In Danger of Falling Behind Target">
      <formula>NOT(ISERROR(SEARCH("In Danger of Falling Behind Target",G38)))</formula>
    </cfRule>
    <cfRule type="containsText" dxfId="3262" priority="3584" operator="containsText" text="Not yet due">
      <formula>NOT(ISERROR(SEARCH("Not yet due",G38)))</formula>
    </cfRule>
    <cfRule type="containsText" dxfId="3261" priority="3585" operator="containsText" text="Completed Behind Schedule">
      <formula>NOT(ISERROR(SEARCH("Completed Behind Schedule",G38)))</formula>
    </cfRule>
    <cfRule type="containsText" dxfId="3260" priority="3586" operator="containsText" text="Off Target">
      <formula>NOT(ISERROR(SEARCH("Off Target",G38)))</formula>
    </cfRule>
    <cfRule type="containsText" dxfId="3259" priority="3587" operator="containsText" text="In Danger of Falling Behind Target">
      <formula>NOT(ISERROR(SEARCH("In Danger of Falling Behind Target",G38)))</formula>
    </cfRule>
    <cfRule type="containsText" dxfId="3258" priority="3588" operator="containsText" text="On Track to be Achieved">
      <formula>NOT(ISERROR(SEARCH("On Track to be Achieved",G38)))</formula>
    </cfRule>
    <cfRule type="containsText" dxfId="3257" priority="3589" operator="containsText" text="Fully Achieved">
      <formula>NOT(ISERROR(SEARCH("Fully Achieved",G38)))</formula>
    </cfRule>
    <cfRule type="containsText" dxfId="3256" priority="3590" operator="containsText" text="Update not Provided">
      <formula>NOT(ISERROR(SEARCH("Update not Provided",G38)))</formula>
    </cfRule>
    <cfRule type="containsText" dxfId="3255" priority="3591" operator="containsText" text="Not yet due">
      <formula>NOT(ISERROR(SEARCH("Not yet due",G38)))</formula>
    </cfRule>
    <cfRule type="containsText" dxfId="3254" priority="3592" operator="containsText" text="Completed Behind Schedule">
      <formula>NOT(ISERROR(SEARCH("Completed Behind Schedule",G38)))</formula>
    </cfRule>
    <cfRule type="containsText" dxfId="3253" priority="3593" operator="containsText" text="Off Target">
      <formula>NOT(ISERROR(SEARCH("Off Target",G38)))</formula>
    </cfRule>
    <cfRule type="containsText" dxfId="3252" priority="3594" operator="containsText" text="In Danger of Falling Behind Target">
      <formula>NOT(ISERROR(SEARCH("In Danger of Falling Behind Target",G38)))</formula>
    </cfRule>
    <cfRule type="containsText" dxfId="3251" priority="3595" operator="containsText" text="On Track to be Achieved">
      <formula>NOT(ISERROR(SEARCH("On Track to be Achieved",G38)))</formula>
    </cfRule>
    <cfRule type="containsText" dxfId="3250" priority="3596" operator="containsText" text="Fully Achieved">
      <formula>NOT(ISERROR(SEARCH("Fully Achieved",G38)))</formula>
    </cfRule>
    <cfRule type="containsText" dxfId="3249" priority="3597" operator="containsText" text="Fully Achieved">
      <formula>NOT(ISERROR(SEARCH("Fully Achieved",G38)))</formula>
    </cfRule>
    <cfRule type="containsText" dxfId="3248" priority="3598" operator="containsText" text="Fully Achieved">
      <formula>NOT(ISERROR(SEARCH("Fully Achieved",G38)))</formula>
    </cfRule>
    <cfRule type="containsText" dxfId="3247" priority="3599" operator="containsText" text="Deferred">
      <formula>NOT(ISERROR(SEARCH("Deferred",G38)))</formula>
    </cfRule>
    <cfRule type="containsText" dxfId="3246" priority="3600" operator="containsText" text="Deleted">
      <formula>NOT(ISERROR(SEARCH("Deleted",G38)))</formula>
    </cfRule>
    <cfRule type="containsText" dxfId="3245" priority="3601" operator="containsText" text="In Danger of Falling Behind Target">
      <formula>NOT(ISERROR(SEARCH("In Danger of Falling Behind Target",G38)))</formula>
    </cfRule>
    <cfRule type="containsText" dxfId="3244" priority="3602" operator="containsText" text="Not yet due">
      <formula>NOT(ISERROR(SEARCH("Not yet due",G38)))</formula>
    </cfRule>
    <cfRule type="containsText" dxfId="3243" priority="3603" operator="containsText" text="Update not Provided">
      <formula>NOT(ISERROR(SEARCH("Update not Provided",G38)))</formula>
    </cfRule>
  </conditionalFormatting>
  <conditionalFormatting sqref="G38:G39">
    <cfRule type="containsText" dxfId="3242" priority="3532" operator="containsText" text="On track to be achieved">
      <formula>NOT(ISERROR(SEARCH("On track to be achieved",G38)))</formula>
    </cfRule>
    <cfRule type="containsText" dxfId="3241" priority="3533" operator="containsText" text="Deferred">
      <formula>NOT(ISERROR(SEARCH("Deferred",G38)))</formula>
    </cfRule>
    <cfRule type="containsText" dxfId="3240" priority="3534" operator="containsText" text="Deleted">
      <formula>NOT(ISERROR(SEARCH("Deleted",G38)))</formula>
    </cfRule>
    <cfRule type="containsText" dxfId="3239" priority="3535" operator="containsText" text="In Danger of Falling Behind Target">
      <formula>NOT(ISERROR(SEARCH("In Danger of Falling Behind Target",G38)))</formula>
    </cfRule>
    <cfRule type="containsText" dxfId="3238" priority="3536" operator="containsText" text="Not yet due">
      <formula>NOT(ISERROR(SEARCH("Not yet due",G38)))</formula>
    </cfRule>
    <cfRule type="containsText" dxfId="3237" priority="3537" operator="containsText" text="Update not Provided">
      <formula>NOT(ISERROR(SEARCH("Update not Provided",G38)))</formula>
    </cfRule>
    <cfRule type="containsText" dxfId="3236" priority="3538" operator="containsText" text="Not yet due">
      <formula>NOT(ISERROR(SEARCH("Not yet due",G38)))</formula>
    </cfRule>
    <cfRule type="containsText" dxfId="3235" priority="3539" operator="containsText" text="Completed Behind Schedule">
      <formula>NOT(ISERROR(SEARCH("Completed Behind Schedule",G38)))</formula>
    </cfRule>
    <cfRule type="containsText" dxfId="3234" priority="3540" operator="containsText" text="Off Target">
      <formula>NOT(ISERROR(SEARCH("Off Target",G38)))</formula>
    </cfRule>
    <cfRule type="containsText" dxfId="3233" priority="3541" operator="containsText" text="On Track to be Achieved">
      <formula>NOT(ISERROR(SEARCH("On Track to be Achieved",G38)))</formula>
    </cfRule>
    <cfRule type="containsText" dxfId="3232" priority="3542" operator="containsText" text="Fully Achieved">
      <formula>NOT(ISERROR(SEARCH("Fully Achieved",G38)))</formula>
    </cfRule>
    <cfRule type="containsText" dxfId="3231" priority="3543" operator="containsText" text="Not yet due">
      <formula>NOT(ISERROR(SEARCH("Not yet due",G38)))</formula>
    </cfRule>
    <cfRule type="containsText" dxfId="3230" priority="3544" operator="containsText" text="Not Yet Due">
      <formula>NOT(ISERROR(SEARCH("Not Yet Due",G38)))</formula>
    </cfRule>
    <cfRule type="containsText" dxfId="3229" priority="3545" operator="containsText" text="Deferred">
      <formula>NOT(ISERROR(SEARCH("Deferred",G38)))</formula>
    </cfRule>
    <cfRule type="containsText" dxfId="3228" priority="3546" operator="containsText" text="Deleted">
      <formula>NOT(ISERROR(SEARCH("Deleted",G38)))</formula>
    </cfRule>
    <cfRule type="containsText" dxfId="3227" priority="3547" operator="containsText" text="In Danger of Falling Behind Target">
      <formula>NOT(ISERROR(SEARCH("In Danger of Falling Behind Target",G38)))</formula>
    </cfRule>
    <cfRule type="containsText" dxfId="3226" priority="3548" operator="containsText" text="Not yet due">
      <formula>NOT(ISERROR(SEARCH("Not yet due",G38)))</formula>
    </cfRule>
    <cfRule type="containsText" dxfId="3225" priority="3549" operator="containsText" text="Completed Behind Schedule">
      <formula>NOT(ISERROR(SEARCH("Completed Behind Schedule",G38)))</formula>
    </cfRule>
    <cfRule type="containsText" dxfId="3224" priority="3550" operator="containsText" text="Off Target">
      <formula>NOT(ISERROR(SEARCH("Off Target",G38)))</formula>
    </cfRule>
    <cfRule type="containsText" dxfId="3223" priority="3551" operator="containsText" text="In Danger of Falling Behind Target">
      <formula>NOT(ISERROR(SEARCH("In Danger of Falling Behind Target",G38)))</formula>
    </cfRule>
    <cfRule type="containsText" dxfId="3222" priority="3552" operator="containsText" text="On Track to be Achieved">
      <formula>NOT(ISERROR(SEARCH("On Track to be Achieved",G38)))</formula>
    </cfRule>
    <cfRule type="containsText" dxfId="3221" priority="3553" operator="containsText" text="Fully Achieved">
      <formula>NOT(ISERROR(SEARCH("Fully Achieved",G38)))</formula>
    </cfRule>
    <cfRule type="containsText" dxfId="3220" priority="3554" operator="containsText" text="Update not Provided">
      <formula>NOT(ISERROR(SEARCH("Update not Provided",G38)))</formula>
    </cfRule>
    <cfRule type="containsText" dxfId="3219" priority="3555" operator="containsText" text="Not yet due">
      <formula>NOT(ISERROR(SEARCH("Not yet due",G38)))</formula>
    </cfRule>
    <cfRule type="containsText" dxfId="3218" priority="3556" operator="containsText" text="Completed Behind Schedule">
      <formula>NOT(ISERROR(SEARCH("Completed Behind Schedule",G38)))</formula>
    </cfRule>
    <cfRule type="containsText" dxfId="3217" priority="3557" operator="containsText" text="Off Target">
      <formula>NOT(ISERROR(SEARCH("Off Target",G38)))</formula>
    </cfRule>
    <cfRule type="containsText" dxfId="3216" priority="3558" operator="containsText" text="In Danger of Falling Behind Target">
      <formula>NOT(ISERROR(SEARCH("In Danger of Falling Behind Target",G38)))</formula>
    </cfRule>
    <cfRule type="containsText" dxfId="3215" priority="3559" operator="containsText" text="On Track to be Achieved">
      <formula>NOT(ISERROR(SEARCH("On Track to be Achieved",G38)))</formula>
    </cfRule>
    <cfRule type="containsText" dxfId="3214" priority="3560" operator="containsText" text="Fully Achieved">
      <formula>NOT(ISERROR(SEARCH("Fully Achieved",G38)))</formula>
    </cfRule>
    <cfRule type="containsText" dxfId="3213" priority="3561" operator="containsText" text="Fully Achieved">
      <formula>NOT(ISERROR(SEARCH("Fully Achieved",G38)))</formula>
    </cfRule>
    <cfRule type="containsText" dxfId="3212" priority="3562" operator="containsText" text="Fully Achieved">
      <formula>NOT(ISERROR(SEARCH("Fully Achieved",G38)))</formula>
    </cfRule>
    <cfRule type="containsText" dxfId="3211" priority="3563" operator="containsText" text="Deferred">
      <formula>NOT(ISERROR(SEARCH("Deferred",G38)))</formula>
    </cfRule>
    <cfRule type="containsText" dxfId="3210" priority="3564" operator="containsText" text="Deleted">
      <formula>NOT(ISERROR(SEARCH("Deleted",G38)))</formula>
    </cfRule>
    <cfRule type="containsText" dxfId="3209" priority="3565" operator="containsText" text="In Danger of Falling Behind Target">
      <formula>NOT(ISERROR(SEARCH("In Danger of Falling Behind Target",G38)))</formula>
    </cfRule>
    <cfRule type="containsText" dxfId="3208" priority="3566" operator="containsText" text="Not yet due">
      <formula>NOT(ISERROR(SEARCH("Not yet due",G38)))</formula>
    </cfRule>
    <cfRule type="containsText" dxfId="3207" priority="3567" operator="containsText" text="Update not Provided">
      <formula>NOT(ISERROR(SEARCH("Update not Provided",G38)))</formula>
    </cfRule>
  </conditionalFormatting>
  <conditionalFormatting sqref="G40:G41">
    <cfRule type="containsText" dxfId="3206" priority="3496" operator="containsText" text="On track to be achieved">
      <formula>NOT(ISERROR(SEARCH("On track to be achieved",G40)))</formula>
    </cfRule>
    <cfRule type="containsText" dxfId="3205" priority="3497" operator="containsText" text="Deferred">
      <formula>NOT(ISERROR(SEARCH("Deferred",G40)))</formula>
    </cfRule>
    <cfRule type="containsText" dxfId="3204" priority="3498" operator="containsText" text="Deleted">
      <formula>NOT(ISERROR(SEARCH("Deleted",G40)))</formula>
    </cfRule>
    <cfRule type="containsText" dxfId="3203" priority="3499" operator="containsText" text="In Danger of Falling Behind Target">
      <formula>NOT(ISERROR(SEARCH("In Danger of Falling Behind Target",G40)))</formula>
    </cfRule>
    <cfRule type="containsText" dxfId="3202" priority="3500" operator="containsText" text="Not yet due">
      <formula>NOT(ISERROR(SEARCH("Not yet due",G40)))</formula>
    </cfRule>
    <cfRule type="containsText" dxfId="3201" priority="3501" operator="containsText" text="Update not Provided">
      <formula>NOT(ISERROR(SEARCH("Update not Provided",G40)))</formula>
    </cfRule>
    <cfRule type="containsText" dxfId="3200" priority="3502" operator="containsText" text="Not yet due">
      <formula>NOT(ISERROR(SEARCH("Not yet due",G40)))</formula>
    </cfRule>
    <cfRule type="containsText" dxfId="3199" priority="3503" operator="containsText" text="Completed Behind Schedule">
      <formula>NOT(ISERROR(SEARCH("Completed Behind Schedule",G40)))</formula>
    </cfRule>
    <cfRule type="containsText" dxfId="3198" priority="3504" operator="containsText" text="Off Target">
      <formula>NOT(ISERROR(SEARCH("Off Target",G40)))</formula>
    </cfRule>
    <cfRule type="containsText" dxfId="3197" priority="3505" operator="containsText" text="On Track to be Achieved">
      <formula>NOT(ISERROR(SEARCH("On Track to be Achieved",G40)))</formula>
    </cfRule>
    <cfRule type="containsText" dxfId="3196" priority="3506" operator="containsText" text="Fully Achieved">
      <formula>NOT(ISERROR(SEARCH("Fully Achieved",G40)))</formula>
    </cfRule>
    <cfRule type="containsText" dxfId="3195" priority="3507" operator="containsText" text="Not yet due">
      <formula>NOT(ISERROR(SEARCH("Not yet due",G40)))</formula>
    </cfRule>
    <cfRule type="containsText" dxfId="3194" priority="3508" operator="containsText" text="Not Yet Due">
      <formula>NOT(ISERROR(SEARCH("Not Yet Due",G40)))</formula>
    </cfRule>
    <cfRule type="containsText" dxfId="3193" priority="3509" operator="containsText" text="Deferred">
      <formula>NOT(ISERROR(SEARCH("Deferred",G40)))</formula>
    </cfRule>
    <cfRule type="containsText" dxfId="3192" priority="3510" operator="containsText" text="Deleted">
      <formula>NOT(ISERROR(SEARCH("Deleted",G40)))</formula>
    </cfRule>
    <cfRule type="containsText" dxfId="3191" priority="3511" operator="containsText" text="In Danger of Falling Behind Target">
      <formula>NOT(ISERROR(SEARCH("In Danger of Falling Behind Target",G40)))</formula>
    </cfRule>
    <cfRule type="containsText" dxfId="3190" priority="3512" operator="containsText" text="Not yet due">
      <formula>NOT(ISERROR(SEARCH("Not yet due",G40)))</formula>
    </cfRule>
    <cfRule type="containsText" dxfId="3189" priority="3513" operator="containsText" text="Completed Behind Schedule">
      <formula>NOT(ISERROR(SEARCH("Completed Behind Schedule",G40)))</formula>
    </cfRule>
    <cfRule type="containsText" dxfId="3188" priority="3514" operator="containsText" text="Off Target">
      <formula>NOT(ISERROR(SEARCH("Off Target",G40)))</formula>
    </cfRule>
    <cfRule type="containsText" dxfId="3187" priority="3515" operator="containsText" text="In Danger of Falling Behind Target">
      <formula>NOT(ISERROR(SEARCH("In Danger of Falling Behind Target",G40)))</formula>
    </cfRule>
    <cfRule type="containsText" dxfId="3186" priority="3516" operator="containsText" text="On Track to be Achieved">
      <formula>NOT(ISERROR(SEARCH("On Track to be Achieved",G40)))</formula>
    </cfRule>
    <cfRule type="containsText" dxfId="3185" priority="3517" operator="containsText" text="Fully Achieved">
      <formula>NOT(ISERROR(SEARCH("Fully Achieved",G40)))</formula>
    </cfRule>
    <cfRule type="containsText" dxfId="3184" priority="3518" operator="containsText" text="Update not Provided">
      <formula>NOT(ISERROR(SEARCH("Update not Provided",G40)))</formula>
    </cfRule>
    <cfRule type="containsText" dxfId="3183" priority="3519" operator="containsText" text="Not yet due">
      <formula>NOT(ISERROR(SEARCH("Not yet due",G40)))</formula>
    </cfRule>
    <cfRule type="containsText" dxfId="3182" priority="3520" operator="containsText" text="Completed Behind Schedule">
      <formula>NOT(ISERROR(SEARCH("Completed Behind Schedule",G40)))</formula>
    </cfRule>
    <cfRule type="containsText" dxfId="3181" priority="3521" operator="containsText" text="Off Target">
      <formula>NOT(ISERROR(SEARCH("Off Target",G40)))</formula>
    </cfRule>
    <cfRule type="containsText" dxfId="3180" priority="3522" operator="containsText" text="In Danger of Falling Behind Target">
      <formula>NOT(ISERROR(SEARCH("In Danger of Falling Behind Target",G40)))</formula>
    </cfRule>
    <cfRule type="containsText" dxfId="3179" priority="3523" operator="containsText" text="On Track to be Achieved">
      <formula>NOT(ISERROR(SEARCH("On Track to be Achieved",G40)))</formula>
    </cfRule>
    <cfRule type="containsText" dxfId="3178" priority="3524" operator="containsText" text="Fully Achieved">
      <formula>NOT(ISERROR(SEARCH("Fully Achieved",G40)))</formula>
    </cfRule>
    <cfRule type="containsText" dxfId="3177" priority="3525" operator="containsText" text="Fully Achieved">
      <formula>NOT(ISERROR(SEARCH("Fully Achieved",G40)))</formula>
    </cfRule>
    <cfRule type="containsText" dxfId="3176" priority="3526" operator="containsText" text="Fully Achieved">
      <formula>NOT(ISERROR(SEARCH("Fully Achieved",G40)))</formula>
    </cfRule>
    <cfRule type="containsText" dxfId="3175" priority="3527" operator="containsText" text="Deferred">
      <formula>NOT(ISERROR(SEARCH("Deferred",G40)))</formula>
    </cfRule>
    <cfRule type="containsText" dxfId="3174" priority="3528" operator="containsText" text="Deleted">
      <formula>NOT(ISERROR(SEARCH("Deleted",G40)))</formula>
    </cfRule>
    <cfRule type="containsText" dxfId="3173" priority="3529" operator="containsText" text="In Danger of Falling Behind Target">
      <formula>NOT(ISERROR(SEARCH("In Danger of Falling Behind Target",G40)))</formula>
    </cfRule>
    <cfRule type="containsText" dxfId="3172" priority="3530" operator="containsText" text="Not yet due">
      <formula>NOT(ISERROR(SEARCH("Not yet due",G40)))</formula>
    </cfRule>
    <cfRule type="containsText" dxfId="3171" priority="3531" operator="containsText" text="Update not Provided">
      <formula>NOT(ISERROR(SEARCH("Update not Provided",G40)))</formula>
    </cfRule>
  </conditionalFormatting>
  <conditionalFormatting sqref="G42">
    <cfRule type="containsText" dxfId="3170" priority="3460" operator="containsText" text="On track to be achieved">
      <formula>NOT(ISERROR(SEARCH("On track to be achieved",G42)))</formula>
    </cfRule>
    <cfRule type="containsText" dxfId="3169" priority="3461" operator="containsText" text="Deferred">
      <formula>NOT(ISERROR(SEARCH("Deferred",G42)))</formula>
    </cfRule>
    <cfRule type="containsText" dxfId="3168" priority="3462" operator="containsText" text="Deleted">
      <formula>NOT(ISERROR(SEARCH("Deleted",G42)))</formula>
    </cfRule>
    <cfRule type="containsText" dxfId="3167" priority="3463" operator="containsText" text="In Danger of Falling Behind Target">
      <formula>NOT(ISERROR(SEARCH("In Danger of Falling Behind Target",G42)))</formula>
    </cfRule>
    <cfRule type="containsText" dxfId="3166" priority="3464" operator="containsText" text="Not yet due">
      <formula>NOT(ISERROR(SEARCH("Not yet due",G42)))</formula>
    </cfRule>
    <cfRule type="containsText" dxfId="3165" priority="3465" operator="containsText" text="Update not Provided">
      <formula>NOT(ISERROR(SEARCH("Update not Provided",G42)))</formula>
    </cfRule>
    <cfRule type="containsText" dxfId="3164" priority="3466" operator="containsText" text="Not yet due">
      <formula>NOT(ISERROR(SEARCH("Not yet due",G42)))</formula>
    </cfRule>
    <cfRule type="containsText" dxfId="3163" priority="3467" operator="containsText" text="Completed Behind Schedule">
      <formula>NOT(ISERROR(SEARCH("Completed Behind Schedule",G42)))</formula>
    </cfRule>
    <cfRule type="containsText" dxfId="3162" priority="3468" operator="containsText" text="Off Target">
      <formula>NOT(ISERROR(SEARCH("Off Target",G42)))</formula>
    </cfRule>
    <cfRule type="containsText" dxfId="3161" priority="3469" operator="containsText" text="On Track to be Achieved">
      <formula>NOT(ISERROR(SEARCH("On Track to be Achieved",G42)))</formula>
    </cfRule>
    <cfRule type="containsText" dxfId="3160" priority="3470" operator="containsText" text="Fully Achieved">
      <formula>NOT(ISERROR(SEARCH("Fully Achieved",G42)))</formula>
    </cfRule>
    <cfRule type="containsText" dxfId="3159" priority="3471" operator="containsText" text="Not yet due">
      <formula>NOT(ISERROR(SEARCH("Not yet due",G42)))</formula>
    </cfRule>
    <cfRule type="containsText" dxfId="3158" priority="3472" operator="containsText" text="Not Yet Due">
      <formula>NOT(ISERROR(SEARCH("Not Yet Due",G42)))</formula>
    </cfRule>
    <cfRule type="containsText" dxfId="3157" priority="3473" operator="containsText" text="Deferred">
      <formula>NOT(ISERROR(SEARCH("Deferred",G42)))</formula>
    </cfRule>
    <cfRule type="containsText" dxfId="3156" priority="3474" operator="containsText" text="Deleted">
      <formula>NOT(ISERROR(SEARCH("Deleted",G42)))</formula>
    </cfRule>
    <cfRule type="containsText" dxfId="3155" priority="3475" operator="containsText" text="In Danger of Falling Behind Target">
      <formula>NOT(ISERROR(SEARCH("In Danger of Falling Behind Target",G42)))</formula>
    </cfRule>
    <cfRule type="containsText" dxfId="3154" priority="3476" operator="containsText" text="Not yet due">
      <formula>NOT(ISERROR(SEARCH("Not yet due",G42)))</formula>
    </cfRule>
    <cfRule type="containsText" dxfId="3153" priority="3477" operator="containsText" text="Completed Behind Schedule">
      <formula>NOT(ISERROR(SEARCH("Completed Behind Schedule",G42)))</formula>
    </cfRule>
    <cfRule type="containsText" dxfId="3152" priority="3478" operator="containsText" text="Off Target">
      <formula>NOT(ISERROR(SEARCH("Off Target",G42)))</formula>
    </cfRule>
    <cfRule type="containsText" dxfId="3151" priority="3479" operator="containsText" text="In Danger of Falling Behind Target">
      <formula>NOT(ISERROR(SEARCH("In Danger of Falling Behind Target",G42)))</formula>
    </cfRule>
    <cfRule type="containsText" dxfId="3150" priority="3480" operator="containsText" text="On Track to be Achieved">
      <formula>NOT(ISERROR(SEARCH("On Track to be Achieved",G42)))</formula>
    </cfRule>
    <cfRule type="containsText" dxfId="3149" priority="3481" operator="containsText" text="Fully Achieved">
      <formula>NOT(ISERROR(SEARCH("Fully Achieved",G42)))</formula>
    </cfRule>
    <cfRule type="containsText" dxfId="3148" priority="3482" operator="containsText" text="Update not Provided">
      <formula>NOT(ISERROR(SEARCH("Update not Provided",G42)))</formula>
    </cfRule>
    <cfRule type="containsText" dxfId="3147" priority="3483" operator="containsText" text="Not yet due">
      <formula>NOT(ISERROR(SEARCH("Not yet due",G42)))</formula>
    </cfRule>
    <cfRule type="containsText" dxfId="3146" priority="3484" operator="containsText" text="Completed Behind Schedule">
      <formula>NOT(ISERROR(SEARCH("Completed Behind Schedule",G42)))</formula>
    </cfRule>
    <cfRule type="containsText" dxfId="3145" priority="3485" operator="containsText" text="Off Target">
      <formula>NOT(ISERROR(SEARCH("Off Target",G42)))</formula>
    </cfRule>
    <cfRule type="containsText" dxfId="3144" priority="3486" operator="containsText" text="In Danger of Falling Behind Target">
      <formula>NOT(ISERROR(SEARCH("In Danger of Falling Behind Target",G42)))</formula>
    </cfRule>
    <cfRule type="containsText" dxfId="3143" priority="3487" operator="containsText" text="On Track to be Achieved">
      <formula>NOT(ISERROR(SEARCH("On Track to be Achieved",G42)))</formula>
    </cfRule>
    <cfRule type="containsText" dxfId="3142" priority="3488" operator="containsText" text="Fully Achieved">
      <formula>NOT(ISERROR(SEARCH("Fully Achieved",G42)))</formula>
    </cfRule>
    <cfRule type="containsText" dxfId="3141" priority="3489" operator="containsText" text="Fully Achieved">
      <formula>NOT(ISERROR(SEARCH("Fully Achieved",G42)))</formula>
    </cfRule>
    <cfRule type="containsText" dxfId="3140" priority="3490" operator="containsText" text="Fully Achieved">
      <formula>NOT(ISERROR(SEARCH("Fully Achieved",G42)))</formula>
    </cfRule>
    <cfRule type="containsText" dxfId="3139" priority="3491" operator="containsText" text="Deferred">
      <formula>NOT(ISERROR(SEARCH("Deferred",G42)))</formula>
    </cfRule>
    <cfRule type="containsText" dxfId="3138" priority="3492" operator="containsText" text="Deleted">
      <formula>NOT(ISERROR(SEARCH("Deleted",G42)))</formula>
    </cfRule>
    <cfRule type="containsText" dxfId="3137" priority="3493" operator="containsText" text="In Danger of Falling Behind Target">
      <formula>NOT(ISERROR(SEARCH("In Danger of Falling Behind Target",G42)))</formula>
    </cfRule>
    <cfRule type="containsText" dxfId="3136" priority="3494" operator="containsText" text="Not yet due">
      <formula>NOT(ISERROR(SEARCH("Not yet due",G42)))</formula>
    </cfRule>
    <cfRule type="containsText" dxfId="3135" priority="3495" operator="containsText" text="Update not Provided">
      <formula>NOT(ISERROR(SEARCH("Update not Provided",G42)))</formula>
    </cfRule>
  </conditionalFormatting>
  <conditionalFormatting sqref="G42">
    <cfRule type="containsText" dxfId="3134" priority="3424" operator="containsText" text="On track to be achieved">
      <formula>NOT(ISERROR(SEARCH("On track to be achieved",G42)))</formula>
    </cfRule>
    <cfRule type="containsText" dxfId="3133" priority="3425" operator="containsText" text="Deferred">
      <formula>NOT(ISERROR(SEARCH("Deferred",G42)))</formula>
    </cfRule>
    <cfRule type="containsText" dxfId="3132" priority="3426" operator="containsText" text="Deleted">
      <formula>NOT(ISERROR(SEARCH("Deleted",G42)))</formula>
    </cfRule>
    <cfRule type="containsText" dxfId="3131" priority="3427" operator="containsText" text="In Danger of Falling Behind Target">
      <formula>NOT(ISERROR(SEARCH("In Danger of Falling Behind Target",G42)))</formula>
    </cfRule>
    <cfRule type="containsText" dxfId="3130" priority="3428" operator="containsText" text="Not yet due">
      <formula>NOT(ISERROR(SEARCH("Not yet due",G42)))</formula>
    </cfRule>
    <cfRule type="containsText" dxfId="3129" priority="3429" operator="containsText" text="Update not Provided">
      <formula>NOT(ISERROR(SEARCH("Update not Provided",G42)))</formula>
    </cfRule>
    <cfRule type="containsText" dxfId="3128" priority="3430" operator="containsText" text="Not yet due">
      <formula>NOT(ISERROR(SEARCH("Not yet due",G42)))</formula>
    </cfRule>
    <cfRule type="containsText" dxfId="3127" priority="3431" operator="containsText" text="Completed Behind Schedule">
      <formula>NOT(ISERROR(SEARCH("Completed Behind Schedule",G42)))</formula>
    </cfRule>
    <cfRule type="containsText" dxfId="3126" priority="3432" operator="containsText" text="Off Target">
      <formula>NOT(ISERROR(SEARCH("Off Target",G42)))</formula>
    </cfRule>
    <cfRule type="containsText" dxfId="3125" priority="3433" operator="containsText" text="On Track to be Achieved">
      <formula>NOT(ISERROR(SEARCH("On Track to be Achieved",G42)))</formula>
    </cfRule>
    <cfRule type="containsText" dxfId="3124" priority="3434" operator="containsText" text="Fully Achieved">
      <formula>NOT(ISERROR(SEARCH("Fully Achieved",G42)))</formula>
    </cfRule>
    <cfRule type="containsText" dxfId="3123" priority="3435" operator="containsText" text="Not yet due">
      <formula>NOT(ISERROR(SEARCH("Not yet due",G42)))</formula>
    </cfRule>
    <cfRule type="containsText" dxfId="3122" priority="3436" operator="containsText" text="Not Yet Due">
      <formula>NOT(ISERROR(SEARCH("Not Yet Due",G42)))</formula>
    </cfRule>
    <cfRule type="containsText" dxfId="3121" priority="3437" operator="containsText" text="Deferred">
      <formula>NOT(ISERROR(SEARCH("Deferred",G42)))</formula>
    </cfRule>
    <cfRule type="containsText" dxfId="3120" priority="3438" operator="containsText" text="Deleted">
      <formula>NOT(ISERROR(SEARCH("Deleted",G42)))</formula>
    </cfRule>
    <cfRule type="containsText" dxfId="3119" priority="3439" operator="containsText" text="In Danger of Falling Behind Target">
      <formula>NOT(ISERROR(SEARCH("In Danger of Falling Behind Target",G42)))</formula>
    </cfRule>
    <cfRule type="containsText" dxfId="3118" priority="3440" operator="containsText" text="Not yet due">
      <formula>NOT(ISERROR(SEARCH("Not yet due",G42)))</formula>
    </cfRule>
    <cfRule type="containsText" dxfId="3117" priority="3441" operator="containsText" text="Completed Behind Schedule">
      <formula>NOT(ISERROR(SEARCH("Completed Behind Schedule",G42)))</formula>
    </cfRule>
    <cfRule type="containsText" dxfId="3116" priority="3442" operator="containsText" text="Off Target">
      <formula>NOT(ISERROR(SEARCH("Off Target",G42)))</formula>
    </cfRule>
    <cfRule type="containsText" dxfId="3115" priority="3443" operator="containsText" text="In Danger of Falling Behind Target">
      <formula>NOT(ISERROR(SEARCH("In Danger of Falling Behind Target",G42)))</formula>
    </cfRule>
    <cfRule type="containsText" dxfId="3114" priority="3444" operator="containsText" text="On Track to be Achieved">
      <formula>NOT(ISERROR(SEARCH("On Track to be Achieved",G42)))</formula>
    </cfRule>
    <cfRule type="containsText" dxfId="3113" priority="3445" operator="containsText" text="Fully Achieved">
      <formula>NOT(ISERROR(SEARCH("Fully Achieved",G42)))</formula>
    </cfRule>
    <cfRule type="containsText" dxfId="3112" priority="3446" operator="containsText" text="Update not Provided">
      <formula>NOT(ISERROR(SEARCH("Update not Provided",G42)))</formula>
    </cfRule>
    <cfRule type="containsText" dxfId="3111" priority="3447" operator="containsText" text="Not yet due">
      <formula>NOT(ISERROR(SEARCH("Not yet due",G42)))</formula>
    </cfRule>
    <cfRule type="containsText" dxfId="3110" priority="3448" operator="containsText" text="Completed Behind Schedule">
      <formula>NOT(ISERROR(SEARCH("Completed Behind Schedule",G42)))</formula>
    </cfRule>
    <cfRule type="containsText" dxfId="3109" priority="3449" operator="containsText" text="Off Target">
      <formula>NOT(ISERROR(SEARCH("Off Target",G42)))</formula>
    </cfRule>
    <cfRule type="containsText" dxfId="3108" priority="3450" operator="containsText" text="In Danger of Falling Behind Target">
      <formula>NOT(ISERROR(SEARCH("In Danger of Falling Behind Target",G42)))</formula>
    </cfRule>
    <cfRule type="containsText" dxfId="3107" priority="3451" operator="containsText" text="On Track to be Achieved">
      <formula>NOT(ISERROR(SEARCH("On Track to be Achieved",G42)))</formula>
    </cfRule>
    <cfRule type="containsText" dxfId="3106" priority="3452" operator="containsText" text="Fully Achieved">
      <formula>NOT(ISERROR(SEARCH("Fully Achieved",G42)))</formula>
    </cfRule>
    <cfRule type="containsText" dxfId="3105" priority="3453" operator="containsText" text="Fully Achieved">
      <formula>NOT(ISERROR(SEARCH("Fully Achieved",G42)))</formula>
    </cfRule>
    <cfRule type="containsText" dxfId="3104" priority="3454" operator="containsText" text="Fully Achieved">
      <formula>NOT(ISERROR(SEARCH("Fully Achieved",G42)))</formula>
    </cfRule>
    <cfRule type="containsText" dxfId="3103" priority="3455" operator="containsText" text="Deferred">
      <formula>NOT(ISERROR(SEARCH("Deferred",G42)))</formula>
    </cfRule>
    <cfRule type="containsText" dxfId="3102" priority="3456" operator="containsText" text="Deleted">
      <formula>NOT(ISERROR(SEARCH("Deleted",G42)))</formula>
    </cfRule>
    <cfRule type="containsText" dxfId="3101" priority="3457" operator="containsText" text="In Danger of Falling Behind Target">
      <formula>NOT(ISERROR(SEARCH("In Danger of Falling Behind Target",G42)))</formula>
    </cfRule>
    <cfRule type="containsText" dxfId="3100" priority="3458" operator="containsText" text="Not yet due">
      <formula>NOT(ISERROR(SEARCH("Not yet due",G42)))</formula>
    </cfRule>
    <cfRule type="containsText" dxfId="3099" priority="3459" operator="containsText" text="Update not Provided">
      <formula>NOT(ISERROR(SEARCH("Update not Provided",G42)))</formula>
    </cfRule>
  </conditionalFormatting>
  <conditionalFormatting sqref="G43:G49">
    <cfRule type="containsText" dxfId="3098" priority="3388" operator="containsText" text="On track to be achieved">
      <formula>NOT(ISERROR(SEARCH("On track to be achieved",G43)))</formula>
    </cfRule>
    <cfRule type="containsText" dxfId="3097" priority="3389" operator="containsText" text="Deferred">
      <formula>NOT(ISERROR(SEARCH("Deferred",G43)))</formula>
    </cfRule>
    <cfRule type="containsText" dxfId="3096" priority="3390" operator="containsText" text="Deleted">
      <formula>NOT(ISERROR(SEARCH("Deleted",G43)))</formula>
    </cfRule>
    <cfRule type="containsText" dxfId="3095" priority="3391" operator="containsText" text="In Danger of Falling Behind Target">
      <formula>NOT(ISERROR(SEARCH("In Danger of Falling Behind Target",G43)))</formula>
    </cfRule>
    <cfRule type="containsText" dxfId="3094" priority="3392" operator="containsText" text="Not yet due">
      <formula>NOT(ISERROR(SEARCH("Not yet due",G43)))</formula>
    </cfRule>
    <cfRule type="containsText" dxfId="3093" priority="3393" operator="containsText" text="Update not Provided">
      <formula>NOT(ISERROR(SEARCH("Update not Provided",G43)))</formula>
    </cfRule>
    <cfRule type="containsText" dxfId="3092" priority="3394" operator="containsText" text="Not yet due">
      <formula>NOT(ISERROR(SEARCH("Not yet due",G43)))</formula>
    </cfRule>
    <cfRule type="containsText" dxfId="3091" priority="3395" operator="containsText" text="Completed Behind Schedule">
      <formula>NOT(ISERROR(SEARCH("Completed Behind Schedule",G43)))</formula>
    </cfRule>
    <cfRule type="containsText" dxfId="3090" priority="3396" operator="containsText" text="Off Target">
      <formula>NOT(ISERROR(SEARCH("Off Target",G43)))</formula>
    </cfRule>
    <cfRule type="containsText" dxfId="3089" priority="3397" operator="containsText" text="On Track to be Achieved">
      <formula>NOT(ISERROR(SEARCH("On Track to be Achieved",G43)))</formula>
    </cfRule>
    <cfRule type="containsText" dxfId="3088" priority="3398" operator="containsText" text="Fully Achieved">
      <formula>NOT(ISERROR(SEARCH("Fully Achieved",G43)))</formula>
    </cfRule>
    <cfRule type="containsText" dxfId="3087" priority="3399" operator="containsText" text="Not yet due">
      <formula>NOT(ISERROR(SEARCH("Not yet due",G43)))</formula>
    </cfRule>
    <cfRule type="containsText" dxfId="3086" priority="3400" operator="containsText" text="Not Yet Due">
      <formula>NOT(ISERROR(SEARCH("Not Yet Due",G43)))</formula>
    </cfRule>
    <cfRule type="containsText" dxfId="3085" priority="3401" operator="containsText" text="Deferred">
      <formula>NOT(ISERROR(SEARCH("Deferred",G43)))</formula>
    </cfRule>
    <cfRule type="containsText" dxfId="3084" priority="3402" operator="containsText" text="Deleted">
      <formula>NOT(ISERROR(SEARCH("Deleted",G43)))</formula>
    </cfRule>
    <cfRule type="containsText" dxfId="3083" priority="3403" operator="containsText" text="In Danger of Falling Behind Target">
      <formula>NOT(ISERROR(SEARCH("In Danger of Falling Behind Target",G43)))</formula>
    </cfRule>
    <cfRule type="containsText" dxfId="3082" priority="3404" operator="containsText" text="Not yet due">
      <formula>NOT(ISERROR(SEARCH("Not yet due",G43)))</formula>
    </cfRule>
    <cfRule type="containsText" dxfId="3081" priority="3405" operator="containsText" text="Completed Behind Schedule">
      <formula>NOT(ISERROR(SEARCH("Completed Behind Schedule",G43)))</formula>
    </cfRule>
    <cfRule type="containsText" dxfId="3080" priority="3406" operator="containsText" text="Off Target">
      <formula>NOT(ISERROR(SEARCH("Off Target",G43)))</formula>
    </cfRule>
    <cfRule type="containsText" dxfId="3079" priority="3407" operator="containsText" text="In Danger of Falling Behind Target">
      <formula>NOT(ISERROR(SEARCH("In Danger of Falling Behind Target",G43)))</formula>
    </cfRule>
    <cfRule type="containsText" dxfId="3078" priority="3408" operator="containsText" text="On Track to be Achieved">
      <formula>NOT(ISERROR(SEARCH("On Track to be Achieved",G43)))</formula>
    </cfRule>
    <cfRule type="containsText" dxfId="3077" priority="3409" operator="containsText" text="Fully Achieved">
      <formula>NOT(ISERROR(SEARCH("Fully Achieved",G43)))</formula>
    </cfRule>
    <cfRule type="containsText" dxfId="3076" priority="3410" operator="containsText" text="Update not Provided">
      <formula>NOT(ISERROR(SEARCH("Update not Provided",G43)))</formula>
    </cfRule>
    <cfRule type="containsText" dxfId="3075" priority="3411" operator="containsText" text="Not yet due">
      <formula>NOT(ISERROR(SEARCH("Not yet due",G43)))</formula>
    </cfRule>
    <cfRule type="containsText" dxfId="3074" priority="3412" operator="containsText" text="Completed Behind Schedule">
      <formula>NOT(ISERROR(SEARCH("Completed Behind Schedule",G43)))</formula>
    </cfRule>
    <cfRule type="containsText" dxfId="3073" priority="3413" operator="containsText" text="Off Target">
      <formula>NOT(ISERROR(SEARCH("Off Target",G43)))</formula>
    </cfRule>
    <cfRule type="containsText" dxfId="3072" priority="3414" operator="containsText" text="In Danger of Falling Behind Target">
      <formula>NOT(ISERROR(SEARCH("In Danger of Falling Behind Target",G43)))</formula>
    </cfRule>
    <cfRule type="containsText" dxfId="3071" priority="3415" operator="containsText" text="On Track to be Achieved">
      <formula>NOT(ISERROR(SEARCH("On Track to be Achieved",G43)))</formula>
    </cfRule>
    <cfRule type="containsText" dxfId="3070" priority="3416" operator="containsText" text="Fully Achieved">
      <formula>NOT(ISERROR(SEARCH("Fully Achieved",G43)))</formula>
    </cfRule>
    <cfRule type="containsText" dxfId="3069" priority="3417" operator="containsText" text="Fully Achieved">
      <formula>NOT(ISERROR(SEARCH("Fully Achieved",G43)))</formula>
    </cfRule>
    <cfRule type="containsText" dxfId="3068" priority="3418" operator="containsText" text="Fully Achieved">
      <formula>NOT(ISERROR(SEARCH("Fully Achieved",G43)))</formula>
    </cfRule>
    <cfRule type="containsText" dxfId="3067" priority="3419" operator="containsText" text="Deferred">
      <formula>NOT(ISERROR(SEARCH("Deferred",G43)))</formula>
    </cfRule>
    <cfRule type="containsText" dxfId="3066" priority="3420" operator="containsText" text="Deleted">
      <formula>NOT(ISERROR(SEARCH("Deleted",G43)))</formula>
    </cfRule>
    <cfRule type="containsText" dxfId="3065" priority="3421" operator="containsText" text="In Danger of Falling Behind Target">
      <formula>NOT(ISERROR(SEARCH("In Danger of Falling Behind Target",G43)))</formula>
    </cfRule>
    <cfRule type="containsText" dxfId="3064" priority="3422" operator="containsText" text="Not yet due">
      <formula>NOT(ISERROR(SEARCH("Not yet due",G43)))</formula>
    </cfRule>
    <cfRule type="containsText" dxfId="3063" priority="3423" operator="containsText" text="Update not Provided">
      <formula>NOT(ISERROR(SEARCH("Update not Provided",G43)))</formula>
    </cfRule>
  </conditionalFormatting>
  <conditionalFormatting sqref="G50">
    <cfRule type="containsText" dxfId="3062" priority="3352" operator="containsText" text="On track to be achieved">
      <formula>NOT(ISERROR(SEARCH("On track to be achieved",G50)))</formula>
    </cfRule>
    <cfRule type="containsText" dxfId="3061" priority="3353" operator="containsText" text="Deferred">
      <formula>NOT(ISERROR(SEARCH("Deferred",G50)))</formula>
    </cfRule>
    <cfRule type="containsText" dxfId="3060" priority="3354" operator="containsText" text="Deleted">
      <formula>NOT(ISERROR(SEARCH("Deleted",G50)))</formula>
    </cfRule>
    <cfRule type="containsText" dxfId="3059" priority="3355" operator="containsText" text="In Danger of Falling Behind Target">
      <formula>NOT(ISERROR(SEARCH("In Danger of Falling Behind Target",G50)))</formula>
    </cfRule>
    <cfRule type="containsText" dxfId="3058" priority="3356" operator="containsText" text="Not yet due">
      <formula>NOT(ISERROR(SEARCH("Not yet due",G50)))</formula>
    </cfRule>
    <cfRule type="containsText" dxfId="3057" priority="3357" operator="containsText" text="Update not Provided">
      <formula>NOT(ISERROR(SEARCH("Update not Provided",G50)))</formula>
    </cfRule>
    <cfRule type="containsText" dxfId="3056" priority="3358" operator="containsText" text="Not yet due">
      <formula>NOT(ISERROR(SEARCH("Not yet due",G50)))</formula>
    </cfRule>
    <cfRule type="containsText" dxfId="3055" priority="3359" operator="containsText" text="Completed Behind Schedule">
      <formula>NOT(ISERROR(SEARCH("Completed Behind Schedule",G50)))</formula>
    </cfRule>
    <cfRule type="containsText" dxfId="3054" priority="3360" operator="containsText" text="Off Target">
      <formula>NOT(ISERROR(SEARCH("Off Target",G50)))</formula>
    </cfRule>
    <cfRule type="containsText" dxfId="3053" priority="3361" operator="containsText" text="On Track to be Achieved">
      <formula>NOT(ISERROR(SEARCH("On Track to be Achieved",G50)))</formula>
    </cfRule>
    <cfRule type="containsText" dxfId="3052" priority="3362" operator="containsText" text="Fully Achieved">
      <formula>NOT(ISERROR(SEARCH("Fully Achieved",G50)))</formula>
    </cfRule>
    <cfRule type="containsText" dxfId="3051" priority="3363" operator="containsText" text="Not yet due">
      <formula>NOT(ISERROR(SEARCH("Not yet due",G50)))</formula>
    </cfRule>
    <cfRule type="containsText" dxfId="3050" priority="3364" operator="containsText" text="Not Yet Due">
      <formula>NOT(ISERROR(SEARCH("Not Yet Due",G50)))</formula>
    </cfRule>
    <cfRule type="containsText" dxfId="3049" priority="3365" operator="containsText" text="Deferred">
      <formula>NOT(ISERROR(SEARCH("Deferred",G50)))</formula>
    </cfRule>
    <cfRule type="containsText" dxfId="3048" priority="3366" operator="containsText" text="Deleted">
      <formula>NOT(ISERROR(SEARCH("Deleted",G50)))</formula>
    </cfRule>
    <cfRule type="containsText" dxfId="3047" priority="3367" operator="containsText" text="In Danger of Falling Behind Target">
      <formula>NOT(ISERROR(SEARCH("In Danger of Falling Behind Target",G50)))</formula>
    </cfRule>
    <cfRule type="containsText" dxfId="3046" priority="3368" operator="containsText" text="Not yet due">
      <formula>NOT(ISERROR(SEARCH("Not yet due",G50)))</formula>
    </cfRule>
    <cfRule type="containsText" dxfId="3045" priority="3369" operator="containsText" text="Completed Behind Schedule">
      <formula>NOT(ISERROR(SEARCH("Completed Behind Schedule",G50)))</formula>
    </cfRule>
    <cfRule type="containsText" dxfId="3044" priority="3370" operator="containsText" text="Off Target">
      <formula>NOT(ISERROR(SEARCH("Off Target",G50)))</formula>
    </cfRule>
    <cfRule type="containsText" dxfId="3043" priority="3371" operator="containsText" text="In Danger of Falling Behind Target">
      <formula>NOT(ISERROR(SEARCH("In Danger of Falling Behind Target",G50)))</formula>
    </cfRule>
    <cfRule type="containsText" dxfId="3042" priority="3372" operator="containsText" text="On Track to be Achieved">
      <formula>NOT(ISERROR(SEARCH("On Track to be Achieved",G50)))</formula>
    </cfRule>
    <cfRule type="containsText" dxfId="3041" priority="3373" operator="containsText" text="Fully Achieved">
      <formula>NOT(ISERROR(SEARCH("Fully Achieved",G50)))</formula>
    </cfRule>
    <cfRule type="containsText" dxfId="3040" priority="3374" operator="containsText" text="Update not Provided">
      <formula>NOT(ISERROR(SEARCH("Update not Provided",G50)))</formula>
    </cfRule>
    <cfRule type="containsText" dxfId="3039" priority="3375" operator="containsText" text="Not yet due">
      <formula>NOT(ISERROR(SEARCH("Not yet due",G50)))</formula>
    </cfRule>
    <cfRule type="containsText" dxfId="3038" priority="3376" operator="containsText" text="Completed Behind Schedule">
      <formula>NOT(ISERROR(SEARCH("Completed Behind Schedule",G50)))</formula>
    </cfRule>
    <cfRule type="containsText" dxfId="3037" priority="3377" operator="containsText" text="Off Target">
      <formula>NOT(ISERROR(SEARCH("Off Target",G50)))</formula>
    </cfRule>
    <cfRule type="containsText" dxfId="3036" priority="3378" operator="containsText" text="In Danger of Falling Behind Target">
      <formula>NOT(ISERROR(SEARCH("In Danger of Falling Behind Target",G50)))</formula>
    </cfRule>
    <cfRule type="containsText" dxfId="3035" priority="3379" operator="containsText" text="On Track to be Achieved">
      <formula>NOT(ISERROR(SEARCH("On Track to be Achieved",G50)))</formula>
    </cfRule>
    <cfRule type="containsText" dxfId="3034" priority="3380" operator="containsText" text="Fully Achieved">
      <formula>NOT(ISERROR(SEARCH("Fully Achieved",G50)))</formula>
    </cfRule>
    <cfRule type="containsText" dxfId="3033" priority="3381" operator="containsText" text="Fully Achieved">
      <formula>NOT(ISERROR(SEARCH("Fully Achieved",G50)))</formula>
    </cfRule>
    <cfRule type="containsText" dxfId="3032" priority="3382" operator="containsText" text="Fully Achieved">
      <formula>NOT(ISERROR(SEARCH("Fully Achieved",G50)))</formula>
    </cfRule>
    <cfRule type="containsText" dxfId="3031" priority="3383" operator="containsText" text="Deferred">
      <formula>NOT(ISERROR(SEARCH("Deferred",G50)))</formula>
    </cfRule>
    <cfRule type="containsText" dxfId="3030" priority="3384" operator="containsText" text="Deleted">
      <formula>NOT(ISERROR(SEARCH("Deleted",G50)))</formula>
    </cfRule>
    <cfRule type="containsText" dxfId="3029" priority="3385" operator="containsText" text="In Danger of Falling Behind Target">
      <formula>NOT(ISERROR(SEARCH("In Danger of Falling Behind Target",G50)))</formula>
    </cfRule>
    <cfRule type="containsText" dxfId="3028" priority="3386" operator="containsText" text="Not yet due">
      <formula>NOT(ISERROR(SEARCH("Not yet due",G50)))</formula>
    </cfRule>
    <cfRule type="containsText" dxfId="3027" priority="3387" operator="containsText" text="Update not Provided">
      <formula>NOT(ISERROR(SEARCH("Update not Provided",G50)))</formula>
    </cfRule>
  </conditionalFormatting>
  <conditionalFormatting sqref="G50">
    <cfRule type="containsText" dxfId="3026" priority="3316" operator="containsText" text="On track to be achieved">
      <formula>NOT(ISERROR(SEARCH("On track to be achieved",G50)))</formula>
    </cfRule>
    <cfRule type="containsText" dxfId="3025" priority="3317" operator="containsText" text="Deferred">
      <formula>NOT(ISERROR(SEARCH("Deferred",G50)))</formula>
    </cfRule>
    <cfRule type="containsText" dxfId="3024" priority="3318" operator="containsText" text="Deleted">
      <formula>NOT(ISERROR(SEARCH("Deleted",G50)))</formula>
    </cfRule>
    <cfRule type="containsText" dxfId="3023" priority="3319" operator="containsText" text="In Danger of Falling Behind Target">
      <formula>NOT(ISERROR(SEARCH("In Danger of Falling Behind Target",G50)))</formula>
    </cfRule>
    <cfRule type="containsText" dxfId="3022" priority="3320" operator="containsText" text="Not yet due">
      <formula>NOT(ISERROR(SEARCH("Not yet due",G50)))</formula>
    </cfRule>
    <cfRule type="containsText" dxfId="3021" priority="3321" operator="containsText" text="Update not Provided">
      <formula>NOT(ISERROR(SEARCH("Update not Provided",G50)))</formula>
    </cfRule>
    <cfRule type="containsText" dxfId="3020" priority="3322" operator="containsText" text="Not yet due">
      <formula>NOT(ISERROR(SEARCH("Not yet due",G50)))</formula>
    </cfRule>
    <cfRule type="containsText" dxfId="3019" priority="3323" operator="containsText" text="Completed Behind Schedule">
      <formula>NOT(ISERROR(SEARCH("Completed Behind Schedule",G50)))</formula>
    </cfRule>
    <cfRule type="containsText" dxfId="3018" priority="3324" operator="containsText" text="Off Target">
      <formula>NOT(ISERROR(SEARCH("Off Target",G50)))</formula>
    </cfRule>
    <cfRule type="containsText" dxfId="3017" priority="3325" operator="containsText" text="On Track to be Achieved">
      <formula>NOT(ISERROR(SEARCH("On Track to be Achieved",G50)))</formula>
    </cfRule>
    <cfRule type="containsText" dxfId="3016" priority="3326" operator="containsText" text="Fully Achieved">
      <formula>NOT(ISERROR(SEARCH("Fully Achieved",G50)))</formula>
    </cfRule>
    <cfRule type="containsText" dxfId="3015" priority="3327" operator="containsText" text="Not yet due">
      <formula>NOT(ISERROR(SEARCH("Not yet due",G50)))</formula>
    </cfRule>
    <cfRule type="containsText" dxfId="3014" priority="3328" operator="containsText" text="Not Yet Due">
      <formula>NOT(ISERROR(SEARCH("Not Yet Due",G50)))</formula>
    </cfRule>
    <cfRule type="containsText" dxfId="3013" priority="3329" operator="containsText" text="Deferred">
      <formula>NOT(ISERROR(SEARCH("Deferred",G50)))</formula>
    </cfRule>
    <cfRule type="containsText" dxfId="3012" priority="3330" operator="containsText" text="Deleted">
      <formula>NOT(ISERROR(SEARCH("Deleted",G50)))</formula>
    </cfRule>
    <cfRule type="containsText" dxfId="3011" priority="3331" operator="containsText" text="In Danger of Falling Behind Target">
      <formula>NOT(ISERROR(SEARCH("In Danger of Falling Behind Target",G50)))</formula>
    </cfRule>
    <cfRule type="containsText" dxfId="3010" priority="3332" operator="containsText" text="Not yet due">
      <formula>NOT(ISERROR(SEARCH("Not yet due",G50)))</formula>
    </cfRule>
    <cfRule type="containsText" dxfId="3009" priority="3333" operator="containsText" text="Completed Behind Schedule">
      <formula>NOT(ISERROR(SEARCH("Completed Behind Schedule",G50)))</formula>
    </cfRule>
    <cfRule type="containsText" dxfId="3008" priority="3334" operator="containsText" text="Off Target">
      <formula>NOT(ISERROR(SEARCH("Off Target",G50)))</formula>
    </cfRule>
    <cfRule type="containsText" dxfId="3007" priority="3335" operator="containsText" text="In Danger of Falling Behind Target">
      <formula>NOT(ISERROR(SEARCH("In Danger of Falling Behind Target",G50)))</formula>
    </cfRule>
    <cfRule type="containsText" dxfId="3006" priority="3336" operator="containsText" text="On Track to be Achieved">
      <formula>NOT(ISERROR(SEARCH("On Track to be Achieved",G50)))</formula>
    </cfRule>
    <cfRule type="containsText" dxfId="3005" priority="3337" operator="containsText" text="Fully Achieved">
      <formula>NOT(ISERROR(SEARCH("Fully Achieved",G50)))</formula>
    </cfRule>
    <cfRule type="containsText" dxfId="3004" priority="3338" operator="containsText" text="Update not Provided">
      <formula>NOT(ISERROR(SEARCH("Update not Provided",G50)))</formula>
    </cfRule>
    <cfRule type="containsText" dxfId="3003" priority="3339" operator="containsText" text="Not yet due">
      <formula>NOT(ISERROR(SEARCH("Not yet due",G50)))</formula>
    </cfRule>
    <cfRule type="containsText" dxfId="3002" priority="3340" operator="containsText" text="Completed Behind Schedule">
      <formula>NOT(ISERROR(SEARCH("Completed Behind Schedule",G50)))</formula>
    </cfRule>
    <cfRule type="containsText" dxfId="3001" priority="3341" operator="containsText" text="Off Target">
      <formula>NOT(ISERROR(SEARCH("Off Target",G50)))</formula>
    </cfRule>
    <cfRule type="containsText" dxfId="3000" priority="3342" operator="containsText" text="In Danger of Falling Behind Target">
      <formula>NOT(ISERROR(SEARCH("In Danger of Falling Behind Target",G50)))</formula>
    </cfRule>
    <cfRule type="containsText" dxfId="2999" priority="3343" operator="containsText" text="On Track to be Achieved">
      <formula>NOT(ISERROR(SEARCH("On Track to be Achieved",G50)))</formula>
    </cfRule>
    <cfRule type="containsText" dxfId="2998" priority="3344" operator="containsText" text="Fully Achieved">
      <formula>NOT(ISERROR(SEARCH("Fully Achieved",G50)))</formula>
    </cfRule>
    <cfRule type="containsText" dxfId="2997" priority="3345" operator="containsText" text="Fully Achieved">
      <formula>NOT(ISERROR(SEARCH("Fully Achieved",G50)))</formula>
    </cfRule>
    <cfRule type="containsText" dxfId="2996" priority="3346" operator="containsText" text="Fully Achieved">
      <formula>NOT(ISERROR(SEARCH("Fully Achieved",G50)))</formula>
    </cfRule>
    <cfRule type="containsText" dxfId="2995" priority="3347" operator="containsText" text="Deferred">
      <formula>NOT(ISERROR(SEARCH("Deferred",G50)))</formula>
    </cfRule>
    <cfRule type="containsText" dxfId="2994" priority="3348" operator="containsText" text="Deleted">
      <formula>NOT(ISERROR(SEARCH("Deleted",G50)))</formula>
    </cfRule>
    <cfRule type="containsText" dxfId="2993" priority="3349" operator="containsText" text="In Danger of Falling Behind Target">
      <formula>NOT(ISERROR(SEARCH("In Danger of Falling Behind Target",G50)))</formula>
    </cfRule>
    <cfRule type="containsText" dxfId="2992" priority="3350" operator="containsText" text="Not yet due">
      <formula>NOT(ISERROR(SEARCH("Not yet due",G50)))</formula>
    </cfRule>
    <cfRule type="containsText" dxfId="2991" priority="3351" operator="containsText" text="Update not Provided">
      <formula>NOT(ISERROR(SEARCH("Update not Provided",G50)))</formula>
    </cfRule>
  </conditionalFormatting>
  <conditionalFormatting sqref="G51:G53">
    <cfRule type="containsText" dxfId="2990" priority="3280" operator="containsText" text="On track to be achieved">
      <formula>NOT(ISERROR(SEARCH("On track to be achieved",G51)))</formula>
    </cfRule>
    <cfRule type="containsText" dxfId="2989" priority="3281" operator="containsText" text="Deferred">
      <formula>NOT(ISERROR(SEARCH("Deferred",G51)))</formula>
    </cfRule>
    <cfRule type="containsText" dxfId="2988" priority="3282" operator="containsText" text="Deleted">
      <formula>NOT(ISERROR(SEARCH("Deleted",G51)))</formula>
    </cfRule>
    <cfRule type="containsText" dxfId="2987" priority="3283" operator="containsText" text="In Danger of Falling Behind Target">
      <formula>NOT(ISERROR(SEARCH("In Danger of Falling Behind Target",G51)))</formula>
    </cfRule>
    <cfRule type="containsText" dxfId="2986" priority="3284" operator="containsText" text="Not yet due">
      <formula>NOT(ISERROR(SEARCH("Not yet due",G51)))</formula>
    </cfRule>
    <cfRule type="containsText" dxfId="2985" priority="3285" operator="containsText" text="Update not Provided">
      <formula>NOT(ISERROR(SEARCH("Update not Provided",G51)))</formula>
    </cfRule>
    <cfRule type="containsText" dxfId="2984" priority="3286" operator="containsText" text="Not yet due">
      <formula>NOT(ISERROR(SEARCH("Not yet due",G51)))</formula>
    </cfRule>
    <cfRule type="containsText" dxfId="2983" priority="3287" operator="containsText" text="Completed Behind Schedule">
      <formula>NOT(ISERROR(SEARCH("Completed Behind Schedule",G51)))</formula>
    </cfRule>
    <cfRule type="containsText" dxfId="2982" priority="3288" operator="containsText" text="Off Target">
      <formula>NOT(ISERROR(SEARCH("Off Target",G51)))</formula>
    </cfRule>
    <cfRule type="containsText" dxfId="2981" priority="3289" operator="containsText" text="On Track to be Achieved">
      <formula>NOT(ISERROR(SEARCH("On Track to be Achieved",G51)))</formula>
    </cfRule>
    <cfRule type="containsText" dxfId="2980" priority="3290" operator="containsText" text="Fully Achieved">
      <formula>NOT(ISERROR(SEARCH("Fully Achieved",G51)))</formula>
    </cfRule>
    <cfRule type="containsText" dxfId="2979" priority="3291" operator="containsText" text="Not yet due">
      <formula>NOT(ISERROR(SEARCH("Not yet due",G51)))</formula>
    </cfRule>
    <cfRule type="containsText" dxfId="2978" priority="3292" operator="containsText" text="Not Yet Due">
      <formula>NOT(ISERROR(SEARCH("Not Yet Due",G51)))</formula>
    </cfRule>
    <cfRule type="containsText" dxfId="2977" priority="3293" operator="containsText" text="Deferred">
      <formula>NOT(ISERROR(SEARCH("Deferred",G51)))</formula>
    </cfRule>
    <cfRule type="containsText" dxfId="2976" priority="3294" operator="containsText" text="Deleted">
      <formula>NOT(ISERROR(SEARCH("Deleted",G51)))</formula>
    </cfRule>
    <cfRule type="containsText" dxfId="2975" priority="3295" operator="containsText" text="In Danger of Falling Behind Target">
      <formula>NOT(ISERROR(SEARCH("In Danger of Falling Behind Target",G51)))</formula>
    </cfRule>
    <cfRule type="containsText" dxfId="2974" priority="3296" operator="containsText" text="Not yet due">
      <formula>NOT(ISERROR(SEARCH("Not yet due",G51)))</formula>
    </cfRule>
    <cfRule type="containsText" dxfId="2973" priority="3297" operator="containsText" text="Completed Behind Schedule">
      <formula>NOT(ISERROR(SEARCH("Completed Behind Schedule",G51)))</formula>
    </cfRule>
    <cfRule type="containsText" dxfId="2972" priority="3298" operator="containsText" text="Off Target">
      <formula>NOT(ISERROR(SEARCH("Off Target",G51)))</formula>
    </cfRule>
    <cfRule type="containsText" dxfId="2971" priority="3299" operator="containsText" text="In Danger of Falling Behind Target">
      <formula>NOT(ISERROR(SEARCH("In Danger of Falling Behind Target",G51)))</formula>
    </cfRule>
    <cfRule type="containsText" dxfId="2970" priority="3300" operator="containsText" text="On Track to be Achieved">
      <formula>NOT(ISERROR(SEARCH("On Track to be Achieved",G51)))</formula>
    </cfRule>
    <cfRule type="containsText" dxfId="2969" priority="3301" operator="containsText" text="Fully Achieved">
      <formula>NOT(ISERROR(SEARCH("Fully Achieved",G51)))</formula>
    </cfRule>
    <cfRule type="containsText" dxfId="2968" priority="3302" operator="containsText" text="Update not Provided">
      <formula>NOT(ISERROR(SEARCH("Update not Provided",G51)))</formula>
    </cfRule>
    <cfRule type="containsText" dxfId="2967" priority="3303" operator="containsText" text="Not yet due">
      <formula>NOT(ISERROR(SEARCH("Not yet due",G51)))</formula>
    </cfRule>
    <cfRule type="containsText" dxfId="2966" priority="3304" operator="containsText" text="Completed Behind Schedule">
      <formula>NOT(ISERROR(SEARCH("Completed Behind Schedule",G51)))</formula>
    </cfRule>
    <cfRule type="containsText" dxfId="2965" priority="3305" operator="containsText" text="Off Target">
      <formula>NOT(ISERROR(SEARCH("Off Target",G51)))</formula>
    </cfRule>
    <cfRule type="containsText" dxfId="2964" priority="3306" operator="containsText" text="In Danger of Falling Behind Target">
      <formula>NOT(ISERROR(SEARCH("In Danger of Falling Behind Target",G51)))</formula>
    </cfRule>
    <cfRule type="containsText" dxfId="2963" priority="3307" operator="containsText" text="On Track to be Achieved">
      <formula>NOT(ISERROR(SEARCH("On Track to be Achieved",G51)))</formula>
    </cfRule>
    <cfRule type="containsText" dxfId="2962" priority="3308" operator="containsText" text="Fully Achieved">
      <formula>NOT(ISERROR(SEARCH("Fully Achieved",G51)))</formula>
    </cfRule>
    <cfRule type="containsText" dxfId="2961" priority="3309" operator="containsText" text="Fully Achieved">
      <formula>NOT(ISERROR(SEARCH("Fully Achieved",G51)))</formula>
    </cfRule>
    <cfRule type="containsText" dxfId="2960" priority="3310" operator="containsText" text="Fully Achieved">
      <formula>NOT(ISERROR(SEARCH("Fully Achieved",G51)))</formula>
    </cfRule>
    <cfRule type="containsText" dxfId="2959" priority="3311" operator="containsText" text="Deferred">
      <formula>NOT(ISERROR(SEARCH("Deferred",G51)))</formula>
    </cfRule>
    <cfRule type="containsText" dxfId="2958" priority="3312" operator="containsText" text="Deleted">
      <formula>NOT(ISERROR(SEARCH("Deleted",G51)))</formula>
    </cfRule>
    <cfRule type="containsText" dxfId="2957" priority="3313" operator="containsText" text="In Danger of Falling Behind Target">
      <formula>NOT(ISERROR(SEARCH("In Danger of Falling Behind Target",G51)))</formula>
    </cfRule>
    <cfRule type="containsText" dxfId="2956" priority="3314" operator="containsText" text="Not yet due">
      <formula>NOT(ISERROR(SEARCH("Not yet due",G51)))</formula>
    </cfRule>
    <cfRule type="containsText" dxfId="2955" priority="3315" operator="containsText" text="Update not Provided">
      <formula>NOT(ISERROR(SEARCH("Update not Provided",G51)))</formula>
    </cfRule>
  </conditionalFormatting>
  <conditionalFormatting sqref="G54">
    <cfRule type="containsText" dxfId="2954" priority="3244" operator="containsText" text="On track to be achieved">
      <formula>NOT(ISERROR(SEARCH("On track to be achieved",G54)))</formula>
    </cfRule>
    <cfRule type="containsText" dxfId="2953" priority="3245" operator="containsText" text="Deferred">
      <formula>NOT(ISERROR(SEARCH("Deferred",G54)))</formula>
    </cfRule>
    <cfRule type="containsText" dxfId="2952" priority="3246" operator="containsText" text="Deleted">
      <formula>NOT(ISERROR(SEARCH("Deleted",G54)))</formula>
    </cfRule>
    <cfRule type="containsText" dxfId="2951" priority="3247" operator="containsText" text="In Danger of Falling Behind Target">
      <formula>NOT(ISERROR(SEARCH("In Danger of Falling Behind Target",G54)))</formula>
    </cfRule>
    <cfRule type="containsText" dxfId="2950" priority="3248" operator="containsText" text="Not yet due">
      <formula>NOT(ISERROR(SEARCH("Not yet due",G54)))</formula>
    </cfRule>
    <cfRule type="containsText" dxfId="2949" priority="3249" operator="containsText" text="Update not Provided">
      <formula>NOT(ISERROR(SEARCH("Update not Provided",G54)))</formula>
    </cfRule>
    <cfRule type="containsText" dxfId="2948" priority="3250" operator="containsText" text="Not yet due">
      <formula>NOT(ISERROR(SEARCH("Not yet due",G54)))</formula>
    </cfRule>
    <cfRule type="containsText" dxfId="2947" priority="3251" operator="containsText" text="Completed Behind Schedule">
      <formula>NOT(ISERROR(SEARCH("Completed Behind Schedule",G54)))</formula>
    </cfRule>
    <cfRule type="containsText" dxfId="2946" priority="3252" operator="containsText" text="Off Target">
      <formula>NOT(ISERROR(SEARCH("Off Target",G54)))</formula>
    </cfRule>
    <cfRule type="containsText" dxfId="2945" priority="3253" operator="containsText" text="On Track to be Achieved">
      <formula>NOT(ISERROR(SEARCH("On Track to be Achieved",G54)))</formula>
    </cfRule>
    <cfRule type="containsText" dxfId="2944" priority="3254" operator="containsText" text="Fully Achieved">
      <formula>NOT(ISERROR(SEARCH("Fully Achieved",G54)))</formula>
    </cfRule>
    <cfRule type="containsText" dxfId="2943" priority="3255" operator="containsText" text="Not yet due">
      <formula>NOT(ISERROR(SEARCH("Not yet due",G54)))</formula>
    </cfRule>
    <cfRule type="containsText" dxfId="2942" priority="3256" operator="containsText" text="Not Yet Due">
      <formula>NOT(ISERROR(SEARCH("Not Yet Due",G54)))</formula>
    </cfRule>
    <cfRule type="containsText" dxfId="2941" priority="3257" operator="containsText" text="Deferred">
      <formula>NOT(ISERROR(SEARCH("Deferred",G54)))</formula>
    </cfRule>
    <cfRule type="containsText" dxfId="2940" priority="3258" operator="containsText" text="Deleted">
      <formula>NOT(ISERROR(SEARCH("Deleted",G54)))</formula>
    </cfRule>
    <cfRule type="containsText" dxfId="2939" priority="3259" operator="containsText" text="In Danger of Falling Behind Target">
      <formula>NOT(ISERROR(SEARCH("In Danger of Falling Behind Target",G54)))</formula>
    </cfRule>
    <cfRule type="containsText" dxfId="2938" priority="3260" operator="containsText" text="Not yet due">
      <formula>NOT(ISERROR(SEARCH("Not yet due",G54)))</formula>
    </cfRule>
    <cfRule type="containsText" dxfId="2937" priority="3261" operator="containsText" text="Completed Behind Schedule">
      <formula>NOT(ISERROR(SEARCH("Completed Behind Schedule",G54)))</formula>
    </cfRule>
    <cfRule type="containsText" dxfId="2936" priority="3262" operator="containsText" text="Off Target">
      <formula>NOT(ISERROR(SEARCH("Off Target",G54)))</formula>
    </cfRule>
    <cfRule type="containsText" dxfId="2935" priority="3263" operator="containsText" text="In Danger of Falling Behind Target">
      <formula>NOT(ISERROR(SEARCH("In Danger of Falling Behind Target",G54)))</formula>
    </cfRule>
    <cfRule type="containsText" dxfId="2934" priority="3264" operator="containsText" text="On Track to be Achieved">
      <formula>NOT(ISERROR(SEARCH("On Track to be Achieved",G54)))</formula>
    </cfRule>
    <cfRule type="containsText" dxfId="2933" priority="3265" operator="containsText" text="Fully Achieved">
      <formula>NOT(ISERROR(SEARCH("Fully Achieved",G54)))</formula>
    </cfRule>
    <cfRule type="containsText" dxfId="2932" priority="3266" operator="containsText" text="Update not Provided">
      <formula>NOT(ISERROR(SEARCH("Update not Provided",G54)))</formula>
    </cfRule>
    <cfRule type="containsText" dxfId="2931" priority="3267" operator="containsText" text="Not yet due">
      <formula>NOT(ISERROR(SEARCH("Not yet due",G54)))</formula>
    </cfRule>
    <cfRule type="containsText" dxfId="2930" priority="3268" operator="containsText" text="Completed Behind Schedule">
      <formula>NOT(ISERROR(SEARCH("Completed Behind Schedule",G54)))</formula>
    </cfRule>
    <cfRule type="containsText" dxfId="2929" priority="3269" operator="containsText" text="Off Target">
      <formula>NOT(ISERROR(SEARCH("Off Target",G54)))</formula>
    </cfRule>
    <cfRule type="containsText" dxfId="2928" priority="3270" operator="containsText" text="In Danger of Falling Behind Target">
      <formula>NOT(ISERROR(SEARCH("In Danger of Falling Behind Target",G54)))</formula>
    </cfRule>
    <cfRule type="containsText" dxfId="2927" priority="3271" operator="containsText" text="On Track to be Achieved">
      <formula>NOT(ISERROR(SEARCH("On Track to be Achieved",G54)))</formula>
    </cfRule>
    <cfRule type="containsText" dxfId="2926" priority="3272" operator="containsText" text="Fully Achieved">
      <formula>NOT(ISERROR(SEARCH("Fully Achieved",G54)))</formula>
    </cfRule>
    <cfRule type="containsText" dxfId="2925" priority="3273" operator="containsText" text="Fully Achieved">
      <formula>NOT(ISERROR(SEARCH("Fully Achieved",G54)))</formula>
    </cfRule>
    <cfRule type="containsText" dxfId="2924" priority="3274" operator="containsText" text="Fully Achieved">
      <formula>NOT(ISERROR(SEARCH("Fully Achieved",G54)))</formula>
    </cfRule>
    <cfRule type="containsText" dxfId="2923" priority="3275" operator="containsText" text="Deferred">
      <formula>NOT(ISERROR(SEARCH("Deferred",G54)))</formula>
    </cfRule>
    <cfRule type="containsText" dxfId="2922" priority="3276" operator="containsText" text="Deleted">
      <formula>NOT(ISERROR(SEARCH("Deleted",G54)))</formula>
    </cfRule>
    <cfRule type="containsText" dxfId="2921" priority="3277" operator="containsText" text="In Danger of Falling Behind Target">
      <formula>NOT(ISERROR(SEARCH("In Danger of Falling Behind Target",G54)))</formula>
    </cfRule>
    <cfRule type="containsText" dxfId="2920" priority="3278" operator="containsText" text="Not yet due">
      <formula>NOT(ISERROR(SEARCH("Not yet due",G54)))</formula>
    </cfRule>
    <cfRule type="containsText" dxfId="2919" priority="3279" operator="containsText" text="Update not Provided">
      <formula>NOT(ISERROR(SEARCH("Update not Provided",G54)))</formula>
    </cfRule>
  </conditionalFormatting>
  <conditionalFormatting sqref="G54">
    <cfRule type="containsText" dxfId="2918" priority="3208" operator="containsText" text="On track to be achieved">
      <formula>NOT(ISERROR(SEARCH("On track to be achieved",G54)))</formula>
    </cfRule>
    <cfRule type="containsText" dxfId="2917" priority="3209" operator="containsText" text="Deferred">
      <formula>NOT(ISERROR(SEARCH("Deferred",G54)))</formula>
    </cfRule>
    <cfRule type="containsText" dxfId="2916" priority="3210" operator="containsText" text="Deleted">
      <formula>NOT(ISERROR(SEARCH("Deleted",G54)))</formula>
    </cfRule>
    <cfRule type="containsText" dxfId="2915" priority="3211" operator="containsText" text="In Danger of Falling Behind Target">
      <formula>NOT(ISERROR(SEARCH("In Danger of Falling Behind Target",G54)))</formula>
    </cfRule>
    <cfRule type="containsText" dxfId="2914" priority="3212" operator="containsText" text="Not yet due">
      <formula>NOT(ISERROR(SEARCH("Not yet due",G54)))</formula>
    </cfRule>
    <cfRule type="containsText" dxfId="2913" priority="3213" operator="containsText" text="Update not Provided">
      <formula>NOT(ISERROR(SEARCH("Update not Provided",G54)))</formula>
    </cfRule>
    <cfRule type="containsText" dxfId="2912" priority="3214" operator="containsText" text="Not yet due">
      <formula>NOT(ISERROR(SEARCH("Not yet due",G54)))</formula>
    </cfRule>
    <cfRule type="containsText" dxfId="2911" priority="3215" operator="containsText" text="Completed Behind Schedule">
      <formula>NOT(ISERROR(SEARCH("Completed Behind Schedule",G54)))</formula>
    </cfRule>
    <cfRule type="containsText" dxfId="2910" priority="3216" operator="containsText" text="Off Target">
      <formula>NOT(ISERROR(SEARCH("Off Target",G54)))</formula>
    </cfRule>
    <cfRule type="containsText" dxfId="2909" priority="3217" operator="containsText" text="On Track to be Achieved">
      <formula>NOT(ISERROR(SEARCH("On Track to be Achieved",G54)))</formula>
    </cfRule>
    <cfRule type="containsText" dxfId="2908" priority="3218" operator="containsText" text="Fully Achieved">
      <formula>NOT(ISERROR(SEARCH("Fully Achieved",G54)))</formula>
    </cfRule>
    <cfRule type="containsText" dxfId="2907" priority="3219" operator="containsText" text="Not yet due">
      <formula>NOT(ISERROR(SEARCH("Not yet due",G54)))</formula>
    </cfRule>
    <cfRule type="containsText" dxfId="2906" priority="3220" operator="containsText" text="Not Yet Due">
      <formula>NOT(ISERROR(SEARCH("Not Yet Due",G54)))</formula>
    </cfRule>
    <cfRule type="containsText" dxfId="2905" priority="3221" operator="containsText" text="Deferred">
      <formula>NOT(ISERROR(SEARCH("Deferred",G54)))</formula>
    </cfRule>
    <cfRule type="containsText" dxfId="2904" priority="3222" operator="containsText" text="Deleted">
      <formula>NOT(ISERROR(SEARCH("Deleted",G54)))</formula>
    </cfRule>
    <cfRule type="containsText" dxfId="2903" priority="3223" operator="containsText" text="In Danger of Falling Behind Target">
      <formula>NOT(ISERROR(SEARCH("In Danger of Falling Behind Target",G54)))</formula>
    </cfRule>
    <cfRule type="containsText" dxfId="2902" priority="3224" operator="containsText" text="Not yet due">
      <formula>NOT(ISERROR(SEARCH("Not yet due",G54)))</formula>
    </cfRule>
    <cfRule type="containsText" dxfId="2901" priority="3225" operator="containsText" text="Completed Behind Schedule">
      <formula>NOT(ISERROR(SEARCH("Completed Behind Schedule",G54)))</formula>
    </cfRule>
    <cfRule type="containsText" dxfId="2900" priority="3226" operator="containsText" text="Off Target">
      <formula>NOT(ISERROR(SEARCH("Off Target",G54)))</formula>
    </cfRule>
    <cfRule type="containsText" dxfId="2899" priority="3227" operator="containsText" text="In Danger of Falling Behind Target">
      <formula>NOT(ISERROR(SEARCH("In Danger of Falling Behind Target",G54)))</formula>
    </cfRule>
    <cfRule type="containsText" dxfId="2898" priority="3228" operator="containsText" text="On Track to be Achieved">
      <formula>NOT(ISERROR(SEARCH("On Track to be Achieved",G54)))</formula>
    </cfRule>
    <cfRule type="containsText" dxfId="2897" priority="3229" operator="containsText" text="Fully Achieved">
      <formula>NOT(ISERROR(SEARCH("Fully Achieved",G54)))</formula>
    </cfRule>
    <cfRule type="containsText" dxfId="2896" priority="3230" operator="containsText" text="Update not Provided">
      <formula>NOT(ISERROR(SEARCH("Update not Provided",G54)))</formula>
    </cfRule>
    <cfRule type="containsText" dxfId="2895" priority="3231" operator="containsText" text="Not yet due">
      <formula>NOT(ISERROR(SEARCH("Not yet due",G54)))</formula>
    </cfRule>
    <cfRule type="containsText" dxfId="2894" priority="3232" operator="containsText" text="Completed Behind Schedule">
      <formula>NOT(ISERROR(SEARCH("Completed Behind Schedule",G54)))</formula>
    </cfRule>
    <cfRule type="containsText" dxfId="2893" priority="3233" operator="containsText" text="Off Target">
      <formula>NOT(ISERROR(SEARCH("Off Target",G54)))</formula>
    </cfRule>
    <cfRule type="containsText" dxfId="2892" priority="3234" operator="containsText" text="In Danger of Falling Behind Target">
      <formula>NOT(ISERROR(SEARCH("In Danger of Falling Behind Target",G54)))</formula>
    </cfRule>
    <cfRule type="containsText" dxfId="2891" priority="3235" operator="containsText" text="On Track to be Achieved">
      <formula>NOT(ISERROR(SEARCH("On Track to be Achieved",G54)))</formula>
    </cfRule>
    <cfRule type="containsText" dxfId="2890" priority="3236" operator="containsText" text="Fully Achieved">
      <formula>NOT(ISERROR(SEARCH("Fully Achieved",G54)))</formula>
    </cfRule>
    <cfRule type="containsText" dxfId="2889" priority="3237" operator="containsText" text="Fully Achieved">
      <formula>NOT(ISERROR(SEARCH("Fully Achieved",G54)))</formula>
    </cfRule>
    <cfRule type="containsText" dxfId="2888" priority="3238" operator="containsText" text="Fully Achieved">
      <formula>NOT(ISERROR(SEARCH("Fully Achieved",G54)))</formula>
    </cfRule>
    <cfRule type="containsText" dxfId="2887" priority="3239" operator="containsText" text="Deferred">
      <formula>NOT(ISERROR(SEARCH("Deferred",G54)))</formula>
    </cfRule>
    <cfRule type="containsText" dxfId="2886" priority="3240" operator="containsText" text="Deleted">
      <formula>NOT(ISERROR(SEARCH("Deleted",G54)))</formula>
    </cfRule>
    <cfRule type="containsText" dxfId="2885" priority="3241" operator="containsText" text="In Danger of Falling Behind Target">
      <formula>NOT(ISERROR(SEARCH("In Danger of Falling Behind Target",G54)))</formula>
    </cfRule>
    <cfRule type="containsText" dxfId="2884" priority="3242" operator="containsText" text="Not yet due">
      <formula>NOT(ISERROR(SEARCH("Not yet due",G54)))</formula>
    </cfRule>
    <cfRule type="containsText" dxfId="2883" priority="3243" operator="containsText" text="Update not Provided">
      <formula>NOT(ISERROR(SEARCH("Update not Provided",G54)))</formula>
    </cfRule>
  </conditionalFormatting>
  <conditionalFormatting sqref="G55:G60">
    <cfRule type="containsText" dxfId="2882" priority="3172" operator="containsText" text="On track to be achieved">
      <formula>NOT(ISERROR(SEARCH("On track to be achieved",G55)))</formula>
    </cfRule>
    <cfRule type="containsText" dxfId="2881" priority="3173" operator="containsText" text="Deferred">
      <formula>NOT(ISERROR(SEARCH("Deferred",G55)))</formula>
    </cfRule>
    <cfRule type="containsText" dxfId="2880" priority="3174" operator="containsText" text="Deleted">
      <formula>NOT(ISERROR(SEARCH("Deleted",G55)))</formula>
    </cfRule>
    <cfRule type="containsText" dxfId="2879" priority="3175" operator="containsText" text="In Danger of Falling Behind Target">
      <formula>NOT(ISERROR(SEARCH("In Danger of Falling Behind Target",G55)))</formula>
    </cfRule>
    <cfRule type="containsText" dxfId="2878" priority="3176" operator="containsText" text="Not yet due">
      <formula>NOT(ISERROR(SEARCH("Not yet due",G55)))</formula>
    </cfRule>
    <cfRule type="containsText" dxfId="2877" priority="3177" operator="containsText" text="Update not Provided">
      <formula>NOT(ISERROR(SEARCH("Update not Provided",G55)))</formula>
    </cfRule>
    <cfRule type="containsText" dxfId="2876" priority="3178" operator="containsText" text="Not yet due">
      <formula>NOT(ISERROR(SEARCH("Not yet due",G55)))</formula>
    </cfRule>
    <cfRule type="containsText" dxfId="2875" priority="3179" operator="containsText" text="Completed Behind Schedule">
      <formula>NOT(ISERROR(SEARCH("Completed Behind Schedule",G55)))</formula>
    </cfRule>
    <cfRule type="containsText" dxfId="2874" priority="3180" operator="containsText" text="Off Target">
      <formula>NOT(ISERROR(SEARCH("Off Target",G55)))</formula>
    </cfRule>
    <cfRule type="containsText" dxfId="2873" priority="3181" operator="containsText" text="On Track to be Achieved">
      <formula>NOT(ISERROR(SEARCH("On Track to be Achieved",G55)))</formula>
    </cfRule>
    <cfRule type="containsText" dxfId="2872" priority="3182" operator="containsText" text="Fully Achieved">
      <formula>NOT(ISERROR(SEARCH("Fully Achieved",G55)))</formula>
    </cfRule>
    <cfRule type="containsText" dxfId="2871" priority="3183" operator="containsText" text="Not yet due">
      <formula>NOT(ISERROR(SEARCH("Not yet due",G55)))</formula>
    </cfRule>
    <cfRule type="containsText" dxfId="2870" priority="3184" operator="containsText" text="Not Yet Due">
      <formula>NOT(ISERROR(SEARCH("Not Yet Due",G55)))</formula>
    </cfRule>
    <cfRule type="containsText" dxfId="2869" priority="3185" operator="containsText" text="Deferred">
      <formula>NOT(ISERROR(SEARCH("Deferred",G55)))</formula>
    </cfRule>
    <cfRule type="containsText" dxfId="2868" priority="3186" operator="containsText" text="Deleted">
      <formula>NOT(ISERROR(SEARCH("Deleted",G55)))</formula>
    </cfRule>
    <cfRule type="containsText" dxfId="2867" priority="3187" operator="containsText" text="In Danger of Falling Behind Target">
      <formula>NOT(ISERROR(SEARCH("In Danger of Falling Behind Target",G55)))</formula>
    </cfRule>
    <cfRule type="containsText" dxfId="2866" priority="3188" operator="containsText" text="Not yet due">
      <formula>NOT(ISERROR(SEARCH("Not yet due",G55)))</formula>
    </cfRule>
    <cfRule type="containsText" dxfId="2865" priority="3189" operator="containsText" text="Completed Behind Schedule">
      <formula>NOT(ISERROR(SEARCH("Completed Behind Schedule",G55)))</formula>
    </cfRule>
    <cfRule type="containsText" dxfId="2864" priority="3190" operator="containsText" text="Off Target">
      <formula>NOT(ISERROR(SEARCH("Off Target",G55)))</formula>
    </cfRule>
    <cfRule type="containsText" dxfId="2863" priority="3191" operator="containsText" text="In Danger of Falling Behind Target">
      <formula>NOT(ISERROR(SEARCH("In Danger of Falling Behind Target",G55)))</formula>
    </cfRule>
    <cfRule type="containsText" dxfId="2862" priority="3192" operator="containsText" text="On Track to be Achieved">
      <formula>NOT(ISERROR(SEARCH("On Track to be Achieved",G55)))</formula>
    </cfRule>
    <cfRule type="containsText" dxfId="2861" priority="3193" operator="containsText" text="Fully Achieved">
      <formula>NOT(ISERROR(SEARCH("Fully Achieved",G55)))</formula>
    </cfRule>
    <cfRule type="containsText" dxfId="2860" priority="3194" operator="containsText" text="Update not Provided">
      <formula>NOT(ISERROR(SEARCH("Update not Provided",G55)))</formula>
    </cfRule>
    <cfRule type="containsText" dxfId="2859" priority="3195" operator="containsText" text="Not yet due">
      <formula>NOT(ISERROR(SEARCH("Not yet due",G55)))</formula>
    </cfRule>
    <cfRule type="containsText" dxfId="2858" priority="3196" operator="containsText" text="Completed Behind Schedule">
      <formula>NOT(ISERROR(SEARCH("Completed Behind Schedule",G55)))</formula>
    </cfRule>
    <cfRule type="containsText" dxfId="2857" priority="3197" operator="containsText" text="Off Target">
      <formula>NOT(ISERROR(SEARCH("Off Target",G55)))</formula>
    </cfRule>
    <cfRule type="containsText" dxfId="2856" priority="3198" operator="containsText" text="In Danger of Falling Behind Target">
      <formula>NOT(ISERROR(SEARCH("In Danger of Falling Behind Target",G55)))</formula>
    </cfRule>
    <cfRule type="containsText" dxfId="2855" priority="3199" operator="containsText" text="On Track to be Achieved">
      <formula>NOT(ISERROR(SEARCH("On Track to be Achieved",G55)))</formula>
    </cfRule>
    <cfRule type="containsText" dxfId="2854" priority="3200" operator="containsText" text="Fully Achieved">
      <formula>NOT(ISERROR(SEARCH("Fully Achieved",G55)))</formula>
    </cfRule>
    <cfRule type="containsText" dxfId="2853" priority="3201" operator="containsText" text="Fully Achieved">
      <formula>NOT(ISERROR(SEARCH("Fully Achieved",G55)))</formula>
    </cfRule>
    <cfRule type="containsText" dxfId="2852" priority="3202" operator="containsText" text="Fully Achieved">
      <formula>NOT(ISERROR(SEARCH("Fully Achieved",G55)))</formula>
    </cfRule>
    <cfRule type="containsText" dxfId="2851" priority="3203" operator="containsText" text="Deferred">
      <formula>NOT(ISERROR(SEARCH("Deferred",G55)))</formula>
    </cfRule>
    <cfRule type="containsText" dxfId="2850" priority="3204" operator="containsText" text="Deleted">
      <formula>NOT(ISERROR(SEARCH("Deleted",G55)))</formula>
    </cfRule>
    <cfRule type="containsText" dxfId="2849" priority="3205" operator="containsText" text="In Danger of Falling Behind Target">
      <formula>NOT(ISERROR(SEARCH("In Danger of Falling Behind Target",G55)))</formula>
    </cfRule>
    <cfRule type="containsText" dxfId="2848" priority="3206" operator="containsText" text="Not yet due">
      <formula>NOT(ISERROR(SEARCH("Not yet due",G55)))</formula>
    </cfRule>
    <cfRule type="containsText" dxfId="2847" priority="3207" operator="containsText" text="Update not Provided">
      <formula>NOT(ISERROR(SEARCH("Update not Provided",G55)))</formula>
    </cfRule>
  </conditionalFormatting>
  <conditionalFormatting sqref="G62:G68">
    <cfRule type="containsText" dxfId="2846" priority="3136" operator="containsText" text="On track to be achieved">
      <formula>NOT(ISERROR(SEARCH("On track to be achieved",G62)))</formula>
    </cfRule>
    <cfRule type="containsText" dxfId="2845" priority="3137" operator="containsText" text="Deferred">
      <formula>NOT(ISERROR(SEARCH("Deferred",G62)))</formula>
    </cfRule>
    <cfRule type="containsText" dxfId="2844" priority="3138" operator="containsText" text="Deleted">
      <formula>NOT(ISERROR(SEARCH("Deleted",G62)))</formula>
    </cfRule>
    <cfRule type="containsText" dxfId="2843" priority="3139" operator="containsText" text="In Danger of Falling Behind Target">
      <formula>NOT(ISERROR(SEARCH("In Danger of Falling Behind Target",G62)))</formula>
    </cfRule>
    <cfRule type="containsText" dxfId="2842" priority="3140" operator="containsText" text="Not yet due">
      <formula>NOT(ISERROR(SEARCH("Not yet due",G62)))</formula>
    </cfRule>
    <cfRule type="containsText" dxfId="2841" priority="3141" operator="containsText" text="Update not Provided">
      <formula>NOT(ISERROR(SEARCH("Update not Provided",G62)))</formula>
    </cfRule>
    <cfRule type="containsText" dxfId="2840" priority="3142" operator="containsText" text="Not yet due">
      <formula>NOT(ISERROR(SEARCH("Not yet due",G62)))</formula>
    </cfRule>
    <cfRule type="containsText" dxfId="2839" priority="3143" operator="containsText" text="Completed Behind Schedule">
      <formula>NOT(ISERROR(SEARCH("Completed Behind Schedule",G62)))</formula>
    </cfRule>
    <cfRule type="containsText" dxfId="2838" priority="3144" operator="containsText" text="Off Target">
      <formula>NOT(ISERROR(SEARCH("Off Target",G62)))</formula>
    </cfRule>
    <cfRule type="containsText" dxfId="2837" priority="3145" operator="containsText" text="On Track to be Achieved">
      <formula>NOT(ISERROR(SEARCH("On Track to be Achieved",G62)))</formula>
    </cfRule>
    <cfRule type="containsText" dxfId="2836" priority="3146" operator="containsText" text="Fully Achieved">
      <formula>NOT(ISERROR(SEARCH("Fully Achieved",G62)))</formula>
    </cfRule>
    <cfRule type="containsText" dxfId="2835" priority="3147" operator="containsText" text="Not yet due">
      <formula>NOT(ISERROR(SEARCH("Not yet due",G62)))</formula>
    </cfRule>
    <cfRule type="containsText" dxfId="2834" priority="3148" operator="containsText" text="Not Yet Due">
      <formula>NOT(ISERROR(SEARCH("Not Yet Due",G62)))</formula>
    </cfRule>
    <cfRule type="containsText" dxfId="2833" priority="3149" operator="containsText" text="Deferred">
      <formula>NOT(ISERROR(SEARCH("Deferred",G62)))</formula>
    </cfRule>
    <cfRule type="containsText" dxfId="2832" priority="3150" operator="containsText" text="Deleted">
      <formula>NOT(ISERROR(SEARCH("Deleted",G62)))</formula>
    </cfRule>
    <cfRule type="containsText" dxfId="2831" priority="3151" operator="containsText" text="In Danger of Falling Behind Target">
      <formula>NOT(ISERROR(SEARCH("In Danger of Falling Behind Target",G62)))</formula>
    </cfRule>
    <cfRule type="containsText" dxfId="2830" priority="3152" operator="containsText" text="Not yet due">
      <formula>NOT(ISERROR(SEARCH("Not yet due",G62)))</formula>
    </cfRule>
    <cfRule type="containsText" dxfId="2829" priority="3153" operator="containsText" text="Completed Behind Schedule">
      <formula>NOT(ISERROR(SEARCH("Completed Behind Schedule",G62)))</formula>
    </cfRule>
    <cfRule type="containsText" dxfId="2828" priority="3154" operator="containsText" text="Off Target">
      <formula>NOT(ISERROR(SEARCH("Off Target",G62)))</formula>
    </cfRule>
    <cfRule type="containsText" dxfId="2827" priority="3155" operator="containsText" text="In Danger of Falling Behind Target">
      <formula>NOT(ISERROR(SEARCH("In Danger of Falling Behind Target",G62)))</formula>
    </cfRule>
    <cfRule type="containsText" dxfId="2826" priority="3156" operator="containsText" text="On Track to be Achieved">
      <formula>NOT(ISERROR(SEARCH("On Track to be Achieved",G62)))</formula>
    </cfRule>
    <cfRule type="containsText" dxfId="2825" priority="3157" operator="containsText" text="Fully Achieved">
      <formula>NOT(ISERROR(SEARCH("Fully Achieved",G62)))</formula>
    </cfRule>
    <cfRule type="containsText" dxfId="2824" priority="3158" operator="containsText" text="Update not Provided">
      <formula>NOT(ISERROR(SEARCH("Update not Provided",G62)))</formula>
    </cfRule>
    <cfRule type="containsText" dxfId="2823" priority="3159" operator="containsText" text="Not yet due">
      <formula>NOT(ISERROR(SEARCH("Not yet due",G62)))</formula>
    </cfRule>
    <cfRule type="containsText" dxfId="2822" priority="3160" operator="containsText" text="Completed Behind Schedule">
      <formula>NOT(ISERROR(SEARCH("Completed Behind Schedule",G62)))</formula>
    </cfRule>
    <cfRule type="containsText" dxfId="2821" priority="3161" operator="containsText" text="Off Target">
      <formula>NOT(ISERROR(SEARCH("Off Target",G62)))</formula>
    </cfRule>
    <cfRule type="containsText" dxfId="2820" priority="3162" operator="containsText" text="In Danger of Falling Behind Target">
      <formula>NOT(ISERROR(SEARCH("In Danger of Falling Behind Target",G62)))</formula>
    </cfRule>
    <cfRule type="containsText" dxfId="2819" priority="3163" operator="containsText" text="On Track to be Achieved">
      <formula>NOT(ISERROR(SEARCH("On Track to be Achieved",G62)))</formula>
    </cfRule>
    <cfRule type="containsText" dxfId="2818" priority="3164" operator="containsText" text="Fully Achieved">
      <formula>NOT(ISERROR(SEARCH("Fully Achieved",G62)))</formula>
    </cfRule>
    <cfRule type="containsText" dxfId="2817" priority="3165" operator="containsText" text="Fully Achieved">
      <formula>NOT(ISERROR(SEARCH("Fully Achieved",G62)))</formula>
    </cfRule>
    <cfRule type="containsText" dxfId="2816" priority="3166" operator="containsText" text="Fully Achieved">
      <formula>NOT(ISERROR(SEARCH("Fully Achieved",G62)))</formula>
    </cfRule>
    <cfRule type="containsText" dxfId="2815" priority="3167" operator="containsText" text="Deferred">
      <formula>NOT(ISERROR(SEARCH("Deferred",G62)))</formula>
    </cfRule>
    <cfRule type="containsText" dxfId="2814" priority="3168" operator="containsText" text="Deleted">
      <formula>NOT(ISERROR(SEARCH("Deleted",G62)))</formula>
    </cfRule>
    <cfRule type="containsText" dxfId="2813" priority="3169" operator="containsText" text="In Danger of Falling Behind Target">
      <formula>NOT(ISERROR(SEARCH("In Danger of Falling Behind Target",G62)))</formula>
    </cfRule>
    <cfRule type="containsText" dxfId="2812" priority="3170" operator="containsText" text="Not yet due">
      <formula>NOT(ISERROR(SEARCH("Not yet due",G62)))</formula>
    </cfRule>
    <cfRule type="containsText" dxfId="2811" priority="3171" operator="containsText" text="Update not Provided">
      <formula>NOT(ISERROR(SEARCH("Update not Provided",G62)))</formula>
    </cfRule>
  </conditionalFormatting>
  <conditionalFormatting sqref="G69">
    <cfRule type="containsText" dxfId="2810" priority="3100" operator="containsText" text="On track to be achieved">
      <formula>NOT(ISERROR(SEARCH("On track to be achieved",G69)))</formula>
    </cfRule>
    <cfRule type="containsText" dxfId="2809" priority="3101" operator="containsText" text="Deferred">
      <formula>NOT(ISERROR(SEARCH("Deferred",G69)))</formula>
    </cfRule>
    <cfRule type="containsText" dxfId="2808" priority="3102" operator="containsText" text="Deleted">
      <formula>NOT(ISERROR(SEARCH("Deleted",G69)))</formula>
    </cfRule>
    <cfRule type="containsText" dxfId="2807" priority="3103" operator="containsText" text="In Danger of Falling Behind Target">
      <formula>NOT(ISERROR(SEARCH("In Danger of Falling Behind Target",G69)))</formula>
    </cfRule>
    <cfRule type="containsText" dxfId="2806" priority="3104" operator="containsText" text="Not yet due">
      <formula>NOT(ISERROR(SEARCH("Not yet due",G69)))</formula>
    </cfRule>
    <cfRule type="containsText" dxfId="2805" priority="3105" operator="containsText" text="Update not Provided">
      <formula>NOT(ISERROR(SEARCH("Update not Provided",G69)))</formula>
    </cfRule>
    <cfRule type="containsText" dxfId="2804" priority="3106" operator="containsText" text="Not yet due">
      <formula>NOT(ISERROR(SEARCH("Not yet due",G69)))</formula>
    </cfRule>
    <cfRule type="containsText" dxfId="2803" priority="3107" operator="containsText" text="Completed Behind Schedule">
      <formula>NOT(ISERROR(SEARCH("Completed Behind Schedule",G69)))</formula>
    </cfRule>
    <cfRule type="containsText" dxfId="2802" priority="3108" operator="containsText" text="Off Target">
      <formula>NOT(ISERROR(SEARCH("Off Target",G69)))</formula>
    </cfRule>
    <cfRule type="containsText" dxfId="2801" priority="3109" operator="containsText" text="On Track to be Achieved">
      <formula>NOT(ISERROR(SEARCH("On Track to be Achieved",G69)))</formula>
    </cfRule>
    <cfRule type="containsText" dxfId="2800" priority="3110" operator="containsText" text="Fully Achieved">
      <formula>NOT(ISERROR(SEARCH("Fully Achieved",G69)))</formula>
    </cfRule>
    <cfRule type="containsText" dxfId="2799" priority="3111" operator="containsText" text="Not yet due">
      <formula>NOT(ISERROR(SEARCH("Not yet due",G69)))</formula>
    </cfRule>
    <cfRule type="containsText" dxfId="2798" priority="3112" operator="containsText" text="Not Yet Due">
      <formula>NOT(ISERROR(SEARCH("Not Yet Due",G69)))</formula>
    </cfRule>
    <cfRule type="containsText" dxfId="2797" priority="3113" operator="containsText" text="Deferred">
      <formula>NOT(ISERROR(SEARCH("Deferred",G69)))</formula>
    </cfRule>
    <cfRule type="containsText" dxfId="2796" priority="3114" operator="containsText" text="Deleted">
      <formula>NOT(ISERROR(SEARCH("Deleted",G69)))</formula>
    </cfRule>
    <cfRule type="containsText" dxfId="2795" priority="3115" operator="containsText" text="In Danger of Falling Behind Target">
      <formula>NOT(ISERROR(SEARCH("In Danger of Falling Behind Target",G69)))</formula>
    </cfRule>
    <cfRule type="containsText" dxfId="2794" priority="3116" operator="containsText" text="Not yet due">
      <formula>NOT(ISERROR(SEARCH("Not yet due",G69)))</formula>
    </cfRule>
    <cfRule type="containsText" dxfId="2793" priority="3117" operator="containsText" text="Completed Behind Schedule">
      <formula>NOT(ISERROR(SEARCH("Completed Behind Schedule",G69)))</formula>
    </cfRule>
    <cfRule type="containsText" dxfId="2792" priority="3118" operator="containsText" text="Off Target">
      <formula>NOT(ISERROR(SEARCH("Off Target",G69)))</formula>
    </cfRule>
    <cfRule type="containsText" dxfId="2791" priority="3119" operator="containsText" text="In Danger of Falling Behind Target">
      <formula>NOT(ISERROR(SEARCH("In Danger of Falling Behind Target",G69)))</formula>
    </cfRule>
    <cfRule type="containsText" dxfId="2790" priority="3120" operator="containsText" text="On Track to be Achieved">
      <formula>NOT(ISERROR(SEARCH("On Track to be Achieved",G69)))</formula>
    </cfRule>
    <cfRule type="containsText" dxfId="2789" priority="3121" operator="containsText" text="Fully Achieved">
      <formula>NOT(ISERROR(SEARCH("Fully Achieved",G69)))</formula>
    </cfRule>
    <cfRule type="containsText" dxfId="2788" priority="3122" operator="containsText" text="Update not Provided">
      <formula>NOT(ISERROR(SEARCH("Update not Provided",G69)))</formula>
    </cfRule>
    <cfRule type="containsText" dxfId="2787" priority="3123" operator="containsText" text="Not yet due">
      <formula>NOT(ISERROR(SEARCH("Not yet due",G69)))</formula>
    </cfRule>
    <cfRule type="containsText" dxfId="2786" priority="3124" operator="containsText" text="Completed Behind Schedule">
      <formula>NOT(ISERROR(SEARCH("Completed Behind Schedule",G69)))</formula>
    </cfRule>
    <cfRule type="containsText" dxfId="2785" priority="3125" operator="containsText" text="Off Target">
      <formula>NOT(ISERROR(SEARCH("Off Target",G69)))</formula>
    </cfRule>
    <cfRule type="containsText" dxfId="2784" priority="3126" operator="containsText" text="In Danger of Falling Behind Target">
      <formula>NOT(ISERROR(SEARCH("In Danger of Falling Behind Target",G69)))</formula>
    </cfRule>
    <cfRule type="containsText" dxfId="2783" priority="3127" operator="containsText" text="On Track to be Achieved">
      <formula>NOT(ISERROR(SEARCH("On Track to be Achieved",G69)))</formula>
    </cfRule>
    <cfRule type="containsText" dxfId="2782" priority="3128" operator="containsText" text="Fully Achieved">
      <formula>NOT(ISERROR(SEARCH("Fully Achieved",G69)))</formula>
    </cfRule>
    <cfRule type="containsText" dxfId="2781" priority="3129" operator="containsText" text="Fully Achieved">
      <formula>NOT(ISERROR(SEARCH("Fully Achieved",G69)))</formula>
    </cfRule>
    <cfRule type="containsText" dxfId="2780" priority="3130" operator="containsText" text="Fully Achieved">
      <formula>NOT(ISERROR(SEARCH("Fully Achieved",G69)))</formula>
    </cfRule>
    <cfRule type="containsText" dxfId="2779" priority="3131" operator="containsText" text="Deferred">
      <formula>NOT(ISERROR(SEARCH("Deferred",G69)))</formula>
    </cfRule>
    <cfRule type="containsText" dxfId="2778" priority="3132" operator="containsText" text="Deleted">
      <formula>NOT(ISERROR(SEARCH("Deleted",G69)))</formula>
    </cfRule>
    <cfRule type="containsText" dxfId="2777" priority="3133" operator="containsText" text="In Danger of Falling Behind Target">
      <formula>NOT(ISERROR(SEARCH("In Danger of Falling Behind Target",G69)))</formula>
    </cfRule>
    <cfRule type="containsText" dxfId="2776" priority="3134" operator="containsText" text="Not yet due">
      <formula>NOT(ISERROR(SEARCH("Not yet due",G69)))</formula>
    </cfRule>
    <cfRule type="containsText" dxfId="2775" priority="3135" operator="containsText" text="Update not Provided">
      <formula>NOT(ISERROR(SEARCH("Update not Provided",G69)))</formula>
    </cfRule>
  </conditionalFormatting>
  <conditionalFormatting sqref="G69">
    <cfRule type="containsText" dxfId="2774" priority="3064" operator="containsText" text="On track to be achieved">
      <formula>NOT(ISERROR(SEARCH("On track to be achieved",G69)))</formula>
    </cfRule>
    <cfRule type="containsText" dxfId="2773" priority="3065" operator="containsText" text="Deferred">
      <formula>NOT(ISERROR(SEARCH("Deferred",G69)))</formula>
    </cfRule>
    <cfRule type="containsText" dxfId="2772" priority="3066" operator="containsText" text="Deleted">
      <formula>NOT(ISERROR(SEARCH("Deleted",G69)))</formula>
    </cfRule>
    <cfRule type="containsText" dxfId="2771" priority="3067" operator="containsText" text="In Danger of Falling Behind Target">
      <formula>NOT(ISERROR(SEARCH("In Danger of Falling Behind Target",G69)))</formula>
    </cfRule>
    <cfRule type="containsText" dxfId="2770" priority="3068" operator="containsText" text="Not yet due">
      <formula>NOT(ISERROR(SEARCH("Not yet due",G69)))</formula>
    </cfRule>
    <cfRule type="containsText" dxfId="2769" priority="3069" operator="containsText" text="Update not Provided">
      <formula>NOT(ISERROR(SEARCH("Update not Provided",G69)))</formula>
    </cfRule>
    <cfRule type="containsText" dxfId="2768" priority="3070" operator="containsText" text="Not yet due">
      <formula>NOT(ISERROR(SEARCH("Not yet due",G69)))</formula>
    </cfRule>
    <cfRule type="containsText" dxfId="2767" priority="3071" operator="containsText" text="Completed Behind Schedule">
      <formula>NOT(ISERROR(SEARCH("Completed Behind Schedule",G69)))</formula>
    </cfRule>
    <cfRule type="containsText" dxfId="2766" priority="3072" operator="containsText" text="Off Target">
      <formula>NOT(ISERROR(SEARCH("Off Target",G69)))</formula>
    </cfRule>
    <cfRule type="containsText" dxfId="2765" priority="3073" operator="containsText" text="On Track to be Achieved">
      <formula>NOT(ISERROR(SEARCH("On Track to be Achieved",G69)))</formula>
    </cfRule>
    <cfRule type="containsText" dxfId="2764" priority="3074" operator="containsText" text="Fully Achieved">
      <formula>NOT(ISERROR(SEARCH("Fully Achieved",G69)))</formula>
    </cfRule>
    <cfRule type="containsText" dxfId="2763" priority="3075" operator="containsText" text="Not yet due">
      <formula>NOT(ISERROR(SEARCH("Not yet due",G69)))</formula>
    </cfRule>
    <cfRule type="containsText" dxfId="2762" priority="3076" operator="containsText" text="Not Yet Due">
      <formula>NOT(ISERROR(SEARCH("Not Yet Due",G69)))</formula>
    </cfRule>
    <cfRule type="containsText" dxfId="2761" priority="3077" operator="containsText" text="Deferred">
      <formula>NOT(ISERROR(SEARCH("Deferred",G69)))</formula>
    </cfRule>
    <cfRule type="containsText" dxfId="2760" priority="3078" operator="containsText" text="Deleted">
      <formula>NOT(ISERROR(SEARCH("Deleted",G69)))</formula>
    </cfRule>
    <cfRule type="containsText" dxfId="2759" priority="3079" operator="containsText" text="In Danger of Falling Behind Target">
      <formula>NOT(ISERROR(SEARCH("In Danger of Falling Behind Target",G69)))</formula>
    </cfRule>
    <cfRule type="containsText" dxfId="2758" priority="3080" operator="containsText" text="Not yet due">
      <formula>NOT(ISERROR(SEARCH("Not yet due",G69)))</formula>
    </cfRule>
    <cfRule type="containsText" dxfId="2757" priority="3081" operator="containsText" text="Completed Behind Schedule">
      <formula>NOT(ISERROR(SEARCH("Completed Behind Schedule",G69)))</formula>
    </cfRule>
    <cfRule type="containsText" dxfId="2756" priority="3082" operator="containsText" text="Off Target">
      <formula>NOT(ISERROR(SEARCH("Off Target",G69)))</formula>
    </cfRule>
    <cfRule type="containsText" dxfId="2755" priority="3083" operator="containsText" text="In Danger of Falling Behind Target">
      <formula>NOT(ISERROR(SEARCH("In Danger of Falling Behind Target",G69)))</formula>
    </cfRule>
    <cfRule type="containsText" dxfId="2754" priority="3084" operator="containsText" text="On Track to be Achieved">
      <formula>NOT(ISERROR(SEARCH("On Track to be Achieved",G69)))</formula>
    </cfRule>
    <cfRule type="containsText" dxfId="2753" priority="3085" operator="containsText" text="Fully Achieved">
      <formula>NOT(ISERROR(SEARCH("Fully Achieved",G69)))</formula>
    </cfRule>
    <cfRule type="containsText" dxfId="2752" priority="3086" operator="containsText" text="Update not Provided">
      <formula>NOT(ISERROR(SEARCH("Update not Provided",G69)))</formula>
    </cfRule>
    <cfRule type="containsText" dxfId="2751" priority="3087" operator="containsText" text="Not yet due">
      <formula>NOT(ISERROR(SEARCH("Not yet due",G69)))</formula>
    </cfRule>
    <cfRule type="containsText" dxfId="2750" priority="3088" operator="containsText" text="Completed Behind Schedule">
      <formula>NOT(ISERROR(SEARCH("Completed Behind Schedule",G69)))</formula>
    </cfRule>
    <cfRule type="containsText" dxfId="2749" priority="3089" operator="containsText" text="Off Target">
      <formula>NOT(ISERROR(SEARCH("Off Target",G69)))</formula>
    </cfRule>
    <cfRule type="containsText" dxfId="2748" priority="3090" operator="containsText" text="In Danger of Falling Behind Target">
      <formula>NOT(ISERROR(SEARCH("In Danger of Falling Behind Target",G69)))</formula>
    </cfRule>
    <cfRule type="containsText" dxfId="2747" priority="3091" operator="containsText" text="On Track to be Achieved">
      <formula>NOT(ISERROR(SEARCH("On Track to be Achieved",G69)))</formula>
    </cfRule>
    <cfRule type="containsText" dxfId="2746" priority="3092" operator="containsText" text="Fully Achieved">
      <formula>NOT(ISERROR(SEARCH("Fully Achieved",G69)))</formula>
    </cfRule>
    <cfRule type="containsText" dxfId="2745" priority="3093" operator="containsText" text="Fully Achieved">
      <formula>NOT(ISERROR(SEARCH("Fully Achieved",G69)))</formula>
    </cfRule>
    <cfRule type="containsText" dxfId="2744" priority="3094" operator="containsText" text="Fully Achieved">
      <formula>NOT(ISERROR(SEARCH("Fully Achieved",G69)))</formula>
    </cfRule>
    <cfRule type="containsText" dxfId="2743" priority="3095" operator="containsText" text="Deferred">
      <formula>NOT(ISERROR(SEARCH("Deferred",G69)))</formula>
    </cfRule>
    <cfRule type="containsText" dxfId="2742" priority="3096" operator="containsText" text="Deleted">
      <formula>NOT(ISERROR(SEARCH("Deleted",G69)))</formula>
    </cfRule>
    <cfRule type="containsText" dxfId="2741" priority="3097" operator="containsText" text="In Danger of Falling Behind Target">
      <formula>NOT(ISERROR(SEARCH("In Danger of Falling Behind Target",G69)))</formula>
    </cfRule>
    <cfRule type="containsText" dxfId="2740" priority="3098" operator="containsText" text="Not yet due">
      <formula>NOT(ISERROR(SEARCH("Not yet due",G69)))</formula>
    </cfRule>
    <cfRule type="containsText" dxfId="2739" priority="3099" operator="containsText" text="Update not Provided">
      <formula>NOT(ISERROR(SEARCH("Update not Provided",G69)))</formula>
    </cfRule>
  </conditionalFormatting>
  <conditionalFormatting sqref="G69">
    <cfRule type="containsText" dxfId="2738" priority="3028" operator="containsText" text="On track to be achieved">
      <formula>NOT(ISERROR(SEARCH("On track to be achieved",G69)))</formula>
    </cfRule>
    <cfRule type="containsText" dxfId="2737" priority="3029" operator="containsText" text="Deferred">
      <formula>NOT(ISERROR(SEARCH("Deferred",G69)))</formula>
    </cfRule>
    <cfRule type="containsText" dxfId="2736" priority="3030" operator="containsText" text="Deleted">
      <formula>NOT(ISERROR(SEARCH("Deleted",G69)))</formula>
    </cfRule>
    <cfRule type="containsText" dxfId="2735" priority="3031" operator="containsText" text="In Danger of Falling Behind Target">
      <formula>NOT(ISERROR(SEARCH("In Danger of Falling Behind Target",G69)))</formula>
    </cfRule>
    <cfRule type="containsText" dxfId="2734" priority="3032" operator="containsText" text="Not yet due">
      <formula>NOT(ISERROR(SEARCH("Not yet due",G69)))</formula>
    </cfRule>
    <cfRule type="containsText" dxfId="2733" priority="3033" operator="containsText" text="Update not Provided">
      <formula>NOT(ISERROR(SEARCH("Update not Provided",G69)))</formula>
    </cfRule>
    <cfRule type="containsText" dxfId="2732" priority="3034" operator="containsText" text="Not yet due">
      <formula>NOT(ISERROR(SEARCH("Not yet due",G69)))</formula>
    </cfRule>
    <cfRule type="containsText" dxfId="2731" priority="3035" operator="containsText" text="Completed Behind Schedule">
      <formula>NOT(ISERROR(SEARCH("Completed Behind Schedule",G69)))</formula>
    </cfRule>
    <cfRule type="containsText" dxfId="2730" priority="3036" operator="containsText" text="Off Target">
      <formula>NOT(ISERROR(SEARCH("Off Target",G69)))</formula>
    </cfRule>
    <cfRule type="containsText" dxfId="2729" priority="3037" operator="containsText" text="On Track to be Achieved">
      <formula>NOT(ISERROR(SEARCH("On Track to be Achieved",G69)))</formula>
    </cfRule>
    <cfRule type="containsText" dxfId="2728" priority="3038" operator="containsText" text="Fully Achieved">
      <formula>NOT(ISERROR(SEARCH("Fully Achieved",G69)))</formula>
    </cfRule>
    <cfRule type="containsText" dxfId="2727" priority="3039" operator="containsText" text="Not yet due">
      <formula>NOT(ISERROR(SEARCH("Not yet due",G69)))</formula>
    </cfRule>
    <cfRule type="containsText" dxfId="2726" priority="3040" operator="containsText" text="Not Yet Due">
      <formula>NOT(ISERROR(SEARCH("Not Yet Due",G69)))</formula>
    </cfRule>
    <cfRule type="containsText" dxfId="2725" priority="3041" operator="containsText" text="Deferred">
      <formula>NOT(ISERROR(SEARCH("Deferred",G69)))</formula>
    </cfRule>
    <cfRule type="containsText" dxfId="2724" priority="3042" operator="containsText" text="Deleted">
      <formula>NOT(ISERROR(SEARCH("Deleted",G69)))</formula>
    </cfRule>
    <cfRule type="containsText" dxfId="2723" priority="3043" operator="containsText" text="In Danger of Falling Behind Target">
      <formula>NOT(ISERROR(SEARCH("In Danger of Falling Behind Target",G69)))</formula>
    </cfRule>
    <cfRule type="containsText" dxfId="2722" priority="3044" operator="containsText" text="Not yet due">
      <formula>NOT(ISERROR(SEARCH("Not yet due",G69)))</formula>
    </cfRule>
    <cfRule type="containsText" dxfId="2721" priority="3045" operator="containsText" text="Completed Behind Schedule">
      <formula>NOT(ISERROR(SEARCH("Completed Behind Schedule",G69)))</formula>
    </cfRule>
    <cfRule type="containsText" dxfId="2720" priority="3046" operator="containsText" text="Off Target">
      <formula>NOT(ISERROR(SEARCH("Off Target",G69)))</formula>
    </cfRule>
    <cfRule type="containsText" dxfId="2719" priority="3047" operator="containsText" text="In Danger of Falling Behind Target">
      <formula>NOT(ISERROR(SEARCH("In Danger of Falling Behind Target",G69)))</formula>
    </cfRule>
    <cfRule type="containsText" dxfId="2718" priority="3048" operator="containsText" text="On Track to be Achieved">
      <formula>NOT(ISERROR(SEARCH("On Track to be Achieved",G69)))</formula>
    </cfRule>
    <cfRule type="containsText" dxfId="2717" priority="3049" operator="containsText" text="Fully Achieved">
      <formula>NOT(ISERROR(SEARCH("Fully Achieved",G69)))</formula>
    </cfRule>
    <cfRule type="containsText" dxfId="2716" priority="3050" operator="containsText" text="Update not Provided">
      <formula>NOT(ISERROR(SEARCH("Update not Provided",G69)))</formula>
    </cfRule>
    <cfRule type="containsText" dxfId="2715" priority="3051" operator="containsText" text="Not yet due">
      <formula>NOT(ISERROR(SEARCH("Not yet due",G69)))</formula>
    </cfRule>
    <cfRule type="containsText" dxfId="2714" priority="3052" operator="containsText" text="Completed Behind Schedule">
      <formula>NOT(ISERROR(SEARCH("Completed Behind Schedule",G69)))</formula>
    </cfRule>
    <cfRule type="containsText" dxfId="2713" priority="3053" operator="containsText" text="Off Target">
      <formula>NOT(ISERROR(SEARCH("Off Target",G69)))</formula>
    </cfRule>
    <cfRule type="containsText" dxfId="2712" priority="3054" operator="containsText" text="In Danger of Falling Behind Target">
      <formula>NOT(ISERROR(SEARCH("In Danger of Falling Behind Target",G69)))</formula>
    </cfRule>
    <cfRule type="containsText" dxfId="2711" priority="3055" operator="containsText" text="On Track to be Achieved">
      <formula>NOT(ISERROR(SEARCH("On Track to be Achieved",G69)))</formula>
    </cfRule>
    <cfRule type="containsText" dxfId="2710" priority="3056" operator="containsText" text="Fully Achieved">
      <formula>NOT(ISERROR(SEARCH("Fully Achieved",G69)))</formula>
    </cfRule>
    <cfRule type="containsText" dxfId="2709" priority="3057" operator="containsText" text="Fully Achieved">
      <formula>NOT(ISERROR(SEARCH("Fully Achieved",G69)))</formula>
    </cfRule>
    <cfRule type="containsText" dxfId="2708" priority="3058" operator="containsText" text="Fully Achieved">
      <formula>NOT(ISERROR(SEARCH("Fully Achieved",G69)))</formula>
    </cfRule>
    <cfRule type="containsText" dxfId="2707" priority="3059" operator="containsText" text="Deferred">
      <formula>NOT(ISERROR(SEARCH("Deferred",G69)))</formula>
    </cfRule>
    <cfRule type="containsText" dxfId="2706" priority="3060" operator="containsText" text="Deleted">
      <formula>NOT(ISERROR(SEARCH("Deleted",G69)))</formula>
    </cfRule>
    <cfRule type="containsText" dxfId="2705" priority="3061" operator="containsText" text="In Danger of Falling Behind Target">
      <formula>NOT(ISERROR(SEARCH("In Danger of Falling Behind Target",G69)))</formula>
    </cfRule>
    <cfRule type="containsText" dxfId="2704" priority="3062" operator="containsText" text="Not yet due">
      <formula>NOT(ISERROR(SEARCH("Not yet due",G69)))</formula>
    </cfRule>
    <cfRule type="containsText" dxfId="2703" priority="3063" operator="containsText" text="Update not Provided">
      <formula>NOT(ISERROR(SEARCH("Update not Provided",G69)))</formula>
    </cfRule>
  </conditionalFormatting>
  <conditionalFormatting sqref="G70:G71">
    <cfRule type="containsText" dxfId="2702" priority="2992" operator="containsText" text="On track to be achieved">
      <formula>NOT(ISERROR(SEARCH("On track to be achieved",G70)))</formula>
    </cfRule>
    <cfRule type="containsText" dxfId="2701" priority="2993" operator="containsText" text="Deferred">
      <formula>NOT(ISERROR(SEARCH("Deferred",G70)))</formula>
    </cfRule>
    <cfRule type="containsText" dxfId="2700" priority="2994" operator="containsText" text="Deleted">
      <formula>NOT(ISERROR(SEARCH("Deleted",G70)))</formula>
    </cfRule>
    <cfRule type="containsText" dxfId="2699" priority="2995" operator="containsText" text="In Danger of Falling Behind Target">
      <formula>NOT(ISERROR(SEARCH("In Danger of Falling Behind Target",G70)))</formula>
    </cfRule>
    <cfRule type="containsText" dxfId="2698" priority="2996" operator="containsText" text="Not yet due">
      <formula>NOT(ISERROR(SEARCH("Not yet due",G70)))</formula>
    </cfRule>
    <cfRule type="containsText" dxfId="2697" priority="2997" operator="containsText" text="Update not Provided">
      <formula>NOT(ISERROR(SEARCH("Update not Provided",G70)))</formula>
    </cfRule>
    <cfRule type="containsText" dxfId="2696" priority="2998" operator="containsText" text="Not yet due">
      <formula>NOT(ISERROR(SEARCH("Not yet due",G70)))</formula>
    </cfRule>
    <cfRule type="containsText" dxfId="2695" priority="2999" operator="containsText" text="Completed Behind Schedule">
      <formula>NOT(ISERROR(SEARCH("Completed Behind Schedule",G70)))</formula>
    </cfRule>
    <cfRule type="containsText" dxfId="2694" priority="3000" operator="containsText" text="Off Target">
      <formula>NOT(ISERROR(SEARCH("Off Target",G70)))</formula>
    </cfRule>
    <cfRule type="containsText" dxfId="2693" priority="3001" operator="containsText" text="On Track to be Achieved">
      <formula>NOT(ISERROR(SEARCH("On Track to be Achieved",G70)))</formula>
    </cfRule>
    <cfRule type="containsText" dxfId="2692" priority="3002" operator="containsText" text="Fully Achieved">
      <formula>NOT(ISERROR(SEARCH("Fully Achieved",G70)))</formula>
    </cfRule>
    <cfRule type="containsText" dxfId="2691" priority="3003" operator="containsText" text="Not yet due">
      <formula>NOT(ISERROR(SEARCH("Not yet due",G70)))</formula>
    </cfRule>
    <cfRule type="containsText" dxfId="2690" priority="3004" operator="containsText" text="Not Yet Due">
      <formula>NOT(ISERROR(SEARCH("Not Yet Due",G70)))</formula>
    </cfRule>
    <cfRule type="containsText" dxfId="2689" priority="3005" operator="containsText" text="Deferred">
      <formula>NOT(ISERROR(SEARCH("Deferred",G70)))</formula>
    </cfRule>
    <cfRule type="containsText" dxfId="2688" priority="3006" operator="containsText" text="Deleted">
      <formula>NOT(ISERROR(SEARCH("Deleted",G70)))</formula>
    </cfRule>
    <cfRule type="containsText" dxfId="2687" priority="3007" operator="containsText" text="In Danger of Falling Behind Target">
      <formula>NOT(ISERROR(SEARCH("In Danger of Falling Behind Target",G70)))</formula>
    </cfRule>
    <cfRule type="containsText" dxfId="2686" priority="3008" operator="containsText" text="Not yet due">
      <formula>NOT(ISERROR(SEARCH("Not yet due",G70)))</formula>
    </cfRule>
    <cfRule type="containsText" dxfId="2685" priority="3009" operator="containsText" text="Completed Behind Schedule">
      <formula>NOT(ISERROR(SEARCH("Completed Behind Schedule",G70)))</formula>
    </cfRule>
    <cfRule type="containsText" dxfId="2684" priority="3010" operator="containsText" text="Off Target">
      <formula>NOT(ISERROR(SEARCH("Off Target",G70)))</formula>
    </cfRule>
    <cfRule type="containsText" dxfId="2683" priority="3011" operator="containsText" text="In Danger of Falling Behind Target">
      <formula>NOT(ISERROR(SEARCH("In Danger of Falling Behind Target",G70)))</formula>
    </cfRule>
    <cfRule type="containsText" dxfId="2682" priority="3012" operator="containsText" text="On Track to be Achieved">
      <formula>NOT(ISERROR(SEARCH("On Track to be Achieved",G70)))</formula>
    </cfRule>
    <cfRule type="containsText" dxfId="2681" priority="3013" operator="containsText" text="Fully Achieved">
      <formula>NOT(ISERROR(SEARCH("Fully Achieved",G70)))</formula>
    </cfRule>
    <cfRule type="containsText" dxfId="2680" priority="3014" operator="containsText" text="Update not Provided">
      <formula>NOT(ISERROR(SEARCH("Update not Provided",G70)))</formula>
    </cfRule>
    <cfRule type="containsText" dxfId="2679" priority="3015" operator="containsText" text="Not yet due">
      <formula>NOT(ISERROR(SEARCH("Not yet due",G70)))</formula>
    </cfRule>
    <cfRule type="containsText" dxfId="2678" priority="3016" operator="containsText" text="Completed Behind Schedule">
      <formula>NOT(ISERROR(SEARCH("Completed Behind Schedule",G70)))</formula>
    </cfRule>
    <cfRule type="containsText" dxfId="2677" priority="3017" operator="containsText" text="Off Target">
      <formula>NOT(ISERROR(SEARCH("Off Target",G70)))</formula>
    </cfRule>
    <cfRule type="containsText" dxfId="2676" priority="3018" operator="containsText" text="In Danger of Falling Behind Target">
      <formula>NOT(ISERROR(SEARCH("In Danger of Falling Behind Target",G70)))</formula>
    </cfRule>
    <cfRule type="containsText" dxfId="2675" priority="3019" operator="containsText" text="On Track to be Achieved">
      <formula>NOT(ISERROR(SEARCH("On Track to be Achieved",G70)))</formula>
    </cfRule>
    <cfRule type="containsText" dxfId="2674" priority="3020" operator="containsText" text="Fully Achieved">
      <formula>NOT(ISERROR(SEARCH("Fully Achieved",G70)))</formula>
    </cfRule>
    <cfRule type="containsText" dxfId="2673" priority="3021" operator="containsText" text="Fully Achieved">
      <formula>NOT(ISERROR(SEARCH("Fully Achieved",G70)))</formula>
    </cfRule>
    <cfRule type="containsText" dxfId="2672" priority="3022" operator="containsText" text="Fully Achieved">
      <formula>NOT(ISERROR(SEARCH("Fully Achieved",G70)))</formula>
    </cfRule>
    <cfRule type="containsText" dxfId="2671" priority="3023" operator="containsText" text="Deferred">
      <formula>NOT(ISERROR(SEARCH("Deferred",G70)))</formula>
    </cfRule>
    <cfRule type="containsText" dxfId="2670" priority="3024" operator="containsText" text="Deleted">
      <formula>NOT(ISERROR(SEARCH("Deleted",G70)))</formula>
    </cfRule>
    <cfRule type="containsText" dxfId="2669" priority="3025" operator="containsText" text="In Danger of Falling Behind Target">
      <formula>NOT(ISERROR(SEARCH("In Danger of Falling Behind Target",G70)))</formula>
    </cfRule>
    <cfRule type="containsText" dxfId="2668" priority="3026" operator="containsText" text="Not yet due">
      <formula>NOT(ISERROR(SEARCH("Not yet due",G70)))</formula>
    </cfRule>
    <cfRule type="containsText" dxfId="2667" priority="3027" operator="containsText" text="Update not Provided">
      <formula>NOT(ISERROR(SEARCH("Update not Provided",G70)))</formula>
    </cfRule>
  </conditionalFormatting>
  <conditionalFormatting sqref="G70:G71">
    <cfRule type="containsText" dxfId="2666" priority="2956" operator="containsText" text="On track to be achieved">
      <formula>NOT(ISERROR(SEARCH("On track to be achieved",G70)))</formula>
    </cfRule>
    <cfRule type="containsText" dxfId="2665" priority="2957" operator="containsText" text="Deferred">
      <formula>NOT(ISERROR(SEARCH("Deferred",G70)))</formula>
    </cfRule>
    <cfRule type="containsText" dxfId="2664" priority="2958" operator="containsText" text="Deleted">
      <formula>NOT(ISERROR(SEARCH("Deleted",G70)))</formula>
    </cfRule>
    <cfRule type="containsText" dxfId="2663" priority="2959" operator="containsText" text="In Danger of Falling Behind Target">
      <formula>NOT(ISERROR(SEARCH("In Danger of Falling Behind Target",G70)))</formula>
    </cfRule>
    <cfRule type="containsText" dxfId="2662" priority="2960" operator="containsText" text="Not yet due">
      <formula>NOT(ISERROR(SEARCH("Not yet due",G70)))</formula>
    </cfRule>
    <cfRule type="containsText" dxfId="2661" priority="2961" operator="containsText" text="Update not Provided">
      <formula>NOT(ISERROR(SEARCH("Update not Provided",G70)))</formula>
    </cfRule>
    <cfRule type="containsText" dxfId="2660" priority="2962" operator="containsText" text="Not yet due">
      <formula>NOT(ISERROR(SEARCH("Not yet due",G70)))</formula>
    </cfRule>
    <cfRule type="containsText" dxfId="2659" priority="2963" operator="containsText" text="Completed Behind Schedule">
      <formula>NOT(ISERROR(SEARCH("Completed Behind Schedule",G70)))</formula>
    </cfRule>
    <cfRule type="containsText" dxfId="2658" priority="2964" operator="containsText" text="Off Target">
      <formula>NOT(ISERROR(SEARCH("Off Target",G70)))</formula>
    </cfRule>
    <cfRule type="containsText" dxfId="2657" priority="2965" operator="containsText" text="On Track to be Achieved">
      <formula>NOT(ISERROR(SEARCH("On Track to be Achieved",G70)))</formula>
    </cfRule>
    <cfRule type="containsText" dxfId="2656" priority="2966" operator="containsText" text="Fully Achieved">
      <formula>NOT(ISERROR(SEARCH("Fully Achieved",G70)))</formula>
    </cfRule>
    <cfRule type="containsText" dxfId="2655" priority="2967" operator="containsText" text="Not yet due">
      <formula>NOT(ISERROR(SEARCH("Not yet due",G70)))</formula>
    </cfRule>
    <cfRule type="containsText" dxfId="2654" priority="2968" operator="containsText" text="Not Yet Due">
      <formula>NOT(ISERROR(SEARCH("Not Yet Due",G70)))</formula>
    </cfRule>
    <cfRule type="containsText" dxfId="2653" priority="2969" operator="containsText" text="Deferred">
      <formula>NOT(ISERROR(SEARCH("Deferred",G70)))</formula>
    </cfRule>
    <cfRule type="containsText" dxfId="2652" priority="2970" operator="containsText" text="Deleted">
      <formula>NOT(ISERROR(SEARCH("Deleted",G70)))</formula>
    </cfRule>
    <cfRule type="containsText" dxfId="2651" priority="2971" operator="containsText" text="In Danger of Falling Behind Target">
      <formula>NOT(ISERROR(SEARCH("In Danger of Falling Behind Target",G70)))</formula>
    </cfRule>
    <cfRule type="containsText" dxfId="2650" priority="2972" operator="containsText" text="Not yet due">
      <formula>NOT(ISERROR(SEARCH("Not yet due",G70)))</formula>
    </cfRule>
    <cfRule type="containsText" dxfId="2649" priority="2973" operator="containsText" text="Completed Behind Schedule">
      <formula>NOT(ISERROR(SEARCH("Completed Behind Schedule",G70)))</formula>
    </cfRule>
    <cfRule type="containsText" dxfId="2648" priority="2974" operator="containsText" text="Off Target">
      <formula>NOT(ISERROR(SEARCH("Off Target",G70)))</formula>
    </cfRule>
    <cfRule type="containsText" dxfId="2647" priority="2975" operator="containsText" text="In Danger of Falling Behind Target">
      <formula>NOT(ISERROR(SEARCH("In Danger of Falling Behind Target",G70)))</formula>
    </cfRule>
    <cfRule type="containsText" dxfId="2646" priority="2976" operator="containsText" text="On Track to be Achieved">
      <formula>NOT(ISERROR(SEARCH("On Track to be Achieved",G70)))</formula>
    </cfRule>
    <cfRule type="containsText" dxfId="2645" priority="2977" operator="containsText" text="Fully Achieved">
      <formula>NOT(ISERROR(SEARCH("Fully Achieved",G70)))</formula>
    </cfRule>
    <cfRule type="containsText" dxfId="2644" priority="2978" operator="containsText" text="Update not Provided">
      <formula>NOT(ISERROR(SEARCH("Update not Provided",G70)))</formula>
    </cfRule>
    <cfRule type="containsText" dxfId="2643" priority="2979" operator="containsText" text="Not yet due">
      <formula>NOT(ISERROR(SEARCH("Not yet due",G70)))</formula>
    </cfRule>
    <cfRule type="containsText" dxfId="2642" priority="2980" operator="containsText" text="Completed Behind Schedule">
      <formula>NOT(ISERROR(SEARCH("Completed Behind Schedule",G70)))</formula>
    </cfRule>
    <cfRule type="containsText" dxfId="2641" priority="2981" operator="containsText" text="Off Target">
      <formula>NOT(ISERROR(SEARCH("Off Target",G70)))</formula>
    </cfRule>
    <cfRule type="containsText" dxfId="2640" priority="2982" operator="containsText" text="In Danger of Falling Behind Target">
      <formula>NOT(ISERROR(SEARCH("In Danger of Falling Behind Target",G70)))</formula>
    </cfRule>
    <cfRule type="containsText" dxfId="2639" priority="2983" operator="containsText" text="On Track to be Achieved">
      <formula>NOT(ISERROR(SEARCH("On Track to be Achieved",G70)))</formula>
    </cfRule>
    <cfRule type="containsText" dxfId="2638" priority="2984" operator="containsText" text="Fully Achieved">
      <formula>NOT(ISERROR(SEARCH("Fully Achieved",G70)))</formula>
    </cfRule>
    <cfRule type="containsText" dxfId="2637" priority="2985" operator="containsText" text="Fully Achieved">
      <formula>NOT(ISERROR(SEARCH("Fully Achieved",G70)))</formula>
    </cfRule>
    <cfRule type="containsText" dxfId="2636" priority="2986" operator="containsText" text="Fully Achieved">
      <formula>NOT(ISERROR(SEARCH("Fully Achieved",G70)))</formula>
    </cfRule>
    <cfRule type="containsText" dxfId="2635" priority="2987" operator="containsText" text="Deferred">
      <formula>NOT(ISERROR(SEARCH("Deferred",G70)))</formula>
    </cfRule>
    <cfRule type="containsText" dxfId="2634" priority="2988" operator="containsText" text="Deleted">
      <formula>NOT(ISERROR(SEARCH("Deleted",G70)))</formula>
    </cfRule>
    <cfRule type="containsText" dxfId="2633" priority="2989" operator="containsText" text="In Danger of Falling Behind Target">
      <formula>NOT(ISERROR(SEARCH("In Danger of Falling Behind Target",G70)))</formula>
    </cfRule>
    <cfRule type="containsText" dxfId="2632" priority="2990" operator="containsText" text="Not yet due">
      <formula>NOT(ISERROR(SEARCH("Not yet due",G70)))</formula>
    </cfRule>
    <cfRule type="containsText" dxfId="2631" priority="2991" operator="containsText" text="Update not Provided">
      <formula>NOT(ISERROR(SEARCH("Update not Provided",G70)))</formula>
    </cfRule>
  </conditionalFormatting>
  <conditionalFormatting sqref="G70:G71">
    <cfRule type="containsText" dxfId="2630" priority="2920" operator="containsText" text="On track to be achieved">
      <formula>NOT(ISERROR(SEARCH("On track to be achieved",G70)))</formula>
    </cfRule>
    <cfRule type="containsText" dxfId="2629" priority="2921" operator="containsText" text="Deferred">
      <formula>NOT(ISERROR(SEARCH("Deferred",G70)))</formula>
    </cfRule>
    <cfRule type="containsText" dxfId="2628" priority="2922" operator="containsText" text="Deleted">
      <formula>NOT(ISERROR(SEARCH("Deleted",G70)))</formula>
    </cfRule>
    <cfRule type="containsText" dxfId="2627" priority="2923" operator="containsText" text="In Danger of Falling Behind Target">
      <formula>NOT(ISERROR(SEARCH("In Danger of Falling Behind Target",G70)))</formula>
    </cfRule>
    <cfRule type="containsText" dxfId="2626" priority="2924" operator="containsText" text="Not yet due">
      <formula>NOT(ISERROR(SEARCH("Not yet due",G70)))</formula>
    </cfRule>
    <cfRule type="containsText" dxfId="2625" priority="2925" operator="containsText" text="Update not Provided">
      <formula>NOT(ISERROR(SEARCH("Update not Provided",G70)))</formula>
    </cfRule>
    <cfRule type="containsText" dxfId="2624" priority="2926" operator="containsText" text="Not yet due">
      <formula>NOT(ISERROR(SEARCH("Not yet due",G70)))</formula>
    </cfRule>
    <cfRule type="containsText" dxfId="2623" priority="2927" operator="containsText" text="Completed Behind Schedule">
      <formula>NOT(ISERROR(SEARCH("Completed Behind Schedule",G70)))</formula>
    </cfRule>
    <cfRule type="containsText" dxfId="2622" priority="2928" operator="containsText" text="Off Target">
      <formula>NOT(ISERROR(SEARCH("Off Target",G70)))</formula>
    </cfRule>
    <cfRule type="containsText" dxfId="2621" priority="2929" operator="containsText" text="On Track to be Achieved">
      <formula>NOT(ISERROR(SEARCH("On Track to be Achieved",G70)))</formula>
    </cfRule>
    <cfRule type="containsText" dxfId="2620" priority="2930" operator="containsText" text="Fully Achieved">
      <formula>NOT(ISERROR(SEARCH("Fully Achieved",G70)))</formula>
    </cfRule>
    <cfRule type="containsText" dxfId="2619" priority="2931" operator="containsText" text="Not yet due">
      <formula>NOT(ISERROR(SEARCH("Not yet due",G70)))</formula>
    </cfRule>
    <cfRule type="containsText" dxfId="2618" priority="2932" operator="containsText" text="Not Yet Due">
      <formula>NOT(ISERROR(SEARCH("Not Yet Due",G70)))</formula>
    </cfRule>
    <cfRule type="containsText" dxfId="2617" priority="2933" operator="containsText" text="Deferred">
      <formula>NOT(ISERROR(SEARCH("Deferred",G70)))</formula>
    </cfRule>
    <cfRule type="containsText" dxfId="2616" priority="2934" operator="containsText" text="Deleted">
      <formula>NOT(ISERROR(SEARCH("Deleted",G70)))</formula>
    </cfRule>
    <cfRule type="containsText" dxfId="2615" priority="2935" operator="containsText" text="In Danger of Falling Behind Target">
      <formula>NOT(ISERROR(SEARCH("In Danger of Falling Behind Target",G70)))</formula>
    </cfRule>
    <cfRule type="containsText" dxfId="2614" priority="2936" operator="containsText" text="Not yet due">
      <formula>NOT(ISERROR(SEARCH("Not yet due",G70)))</formula>
    </cfRule>
    <cfRule type="containsText" dxfId="2613" priority="2937" operator="containsText" text="Completed Behind Schedule">
      <formula>NOT(ISERROR(SEARCH("Completed Behind Schedule",G70)))</formula>
    </cfRule>
    <cfRule type="containsText" dxfId="2612" priority="2938" operator="containsText" text="Off Target">
      <formula>NOT(ISERROR(SEARCH("Off Target",G70)))</formula>
    </cfRule>
    <cfRule type="containsText" dxfId="2611" priority="2939" operator="containsText" text="In Danger of Falling Behind Target">
      <formula>NOT(ISERROR(SEARCH("In Danger of Falling Behind Target",G70)))</formula>
    </cfRule>
    <cfRule type="containsText" dxfId="2610" priority="2940" operator="containsText" text="On Track to be Achieved">
      <formula>NOT(ISERROR(SEARCH("On Track to be Achieved",G70)))</formula>
    </cfRule>
    <cfRule type="containsText" dxfId="2609" priority="2941" operator="containsText" text="Fully Achieved">
      <formula>NOT(ISERROR(SEARCH("Fully Achieved",G70)))</formula>
    </cfRule>
    <cfRule type="containsText" dxfId="2608" priority="2942" operator="containsText" text="Update not Provided">
      <formula>NOT(ISERROR(SEARCH("Update not Provided",G70)))</formula>
    </cfRule>
    <cfRule type="containsText" dxfId="2607" priority="2943" operator="containsText" text="Not yet due">
      <formula>NOT(ISERROR(SEARCH("Not yet due",G70)))</formula>
    </cfRule>
    <cfRule type="containsText" dxfId="2606" priority="2944" operator="containsText" text="Completed Behind Schedule">
      <formula>NOT(ISERROR(SEARCH("Completed Behind Schedule",G70)))</formula>
    </cfRule>
    <cfRule type="containsText" dxfId="2605" priority="2945" operator="containsText" text="Off Target">
      <formula>NOT(ISERROR(SEARCH("Off Target",G70)))</formula>
    </cfRule>
    <cfRule type="containsText" dxfId="2604" priority="2946" operator="containsText" text="In Danger of Falling Behind Target">
      <formula>NOT(ISERROR(SEARCH("In Danger of Falling Behind Target",G70)))</formula>
    </cfRule>
    <cfRule type="containsText" dxfId="2603" priority="2947" operator="containsText" text="On Track to be Achieved">
      <formula>NOT(ISERROR(SEARCH("On Track to be Achieved",G70)))</formula>
    </cfRule>
    <cfRule type="containsText" dxfId="2602" priority="2948" operator="containsText" text="Fully Achieved">
      <formula>NOT(ISERROR(SEARCH("Fully Achieved",G70)))</formula>
    </cfRule>
    <cfRule type="containsText" dxfId="2601" priority="2949" operator="containsText" text="Fully Achieved">
      <formula>NOT(ISERROR(SEARCH("Fully Achieved",G70)))</formula>
    </cfRule>
    <cfRule type="containsText" dxfId="2600" priority="2950" operator="containsText" text="Fully Achieved">
      <formula>NOT(ISERROR(SEARCH("Fully Achieved",G70)))</formula>
    </cfRule>
    <cfRule type="containsText" dxfId="2599" priority="2951" operator="containsText" text="Deferred">
      <formula>NOT(ISERROR(SEARCH("Deferred",G70)))</formula>
    </cfRule>
    <cfRule type="containsText" dxfId="2598" priority="2952" operator="containsText" text="Deleted">
      <formula>NOT(ISERROR(SEARCH("Deleted",G70)))</formula>
    </cfRule>
    <cfRule type="containsText" dxfId="2597" priority="2953" operator="containsText" text="In Danger of Falling Behind Target">
      <formula>NOT(ISERROR(SEARCH("In Danger of Falling Behind Target",G70)))</formula>
    </cfRule>
    <cfRule type="containsText" dxfId="2596" priority="2954" operator="containsText" text="Not yet due">
      <formula>NOT(ISERROR(SEARCH("Not yet due",G70)))</formula>
    </cfRule>
    <cfRule type="containsText" dxfId="2595" priority="2955" operator="containsText" text="Update not Provided">
      <formula>NOT(ISERROR(SEARCH("Update not Provided",G70)))</formula>
    </cfRule>
  </conditionalFormatting>
  <conditionalFormatting sqref="G72:G73">
    <cfRule type="containsText" dxfId="2594" priority="2884" operator="containsText" text="On track to be achieved">
      <formula>NOT(ISERROR(SEARCH("On track to be achieved",G72)))</formula>
    </cfRule>
    <cfRule type="containsText" dxfId="2593" priority="2885" operator="containsText" text="Deferred">
      <formula>NOT(ISERROR(SEARCH("Deferred",G72)))</formula>
    </cfRule>
    <cfRule type="containsText" dxfId="2592" priority="2886" operator="containsText" text="Deleted">
      <formula>NOT(ISERROR(SEARCH("Deleted",G72)))</formula>
    </cfRule>
    <cfRule type="containsText" dxfId="2591" priority="2887" operator="containsText" text="In Danger of Falling Behind Target">
      <formula>NOT(ISERROR(SEARCH("In Danger of Falling Behind Target",G72)))</formula>
    </cfRule>
    <cfRule type="containsText" dxfId="2590" priority="2888" operator="containsText" text="Not yet due">
      <formula>NOT(ISERROR(SEARCH("Not yet due",G72)))</formula>
    </cfRule>
    <cfRule type="containsText" dxfId="2589" priority="2889" operator="containsText" text="Update not Provided">
      <formula>NOT(ISERROR(SEARCH("Update not Provided",G72)))</formula>
    </cfRule>
    <cfRule type="containsText" dxfId="2588" priority="2890" operator="containsText" text="Not yet due">
      <formula>NOT(ISERROR(SEARCH("Not yet due",G72)))</formula>
    </cfRule>
    <cfRule type="containsText" dxfId="2587" priority="2891" operator="containsText" text="Completed Behind Schedule">
      <formula>NOT(ISERROR(SEARCH("Completed Behind Schedule",G72)))</formula>
    </cfRule>
    <cfRule type="containsText" dxfId="2586" priority="2892" operator="containsText" text="Off Target">
      <formula>NOT(ISERROR(SEARCH("Off Target",G72)))</formula>
    </cfRule>
    <cfRule type="containsText" dxfId="2585" priority="2893" operator="containsText" text="On Track to be Achieved">
      <formula>NOT(ISERROR(SEARCH("On Track to be Achieved",G72)))</formula>
    </cfRule>
    <cfRule type="containsText" dxfId="2584" priority="2894" operator="containsText" text="Fully Achieved">
      <formula>NOT(ISERROR(SEARCH("Fully Achieved",G72)))</formula>
    </cfRule>
    <cfRule type="containsText" dxfId="2583" priority="2895" operator="containsText" text="Not yet due">
      <formula>NOT(ISERROR(SEARCH("Not yet due",G72)))</formula>
    </cfRule>
    <cfRule type="containsText" dxfId="2582" priority="2896" operator="containsText" text="Not Yet Due">
      <formula>NOT(ISERROR(SEARCH("Not Yet Due",G72)))</formula>
    </cfRule>
    <cfRule type="containsText" dxfId="2581" priority="2897" operator="containsText" text="Deferred">
      <formula>NOT(ISERROR(SEARCH("Deferred",G72)))</formula>
    </cfRule>
    <cfRule type="containsText" dxfId="2580" priority="2898" operator="containsText" text="Deleted">
      <formula>NOT(ISERROR(SEARCH("Deleted",G72)))</formula>
    </cfRule>
    <cfRule type="containsText" dxfId="2579" priority="2899" operator="containsText" text="In Danger of Falling Behind Target">
      <formula>NOT(ISERROR(SEARCH("In Danger of Falling Behind Target",G72)))</formula>
    </cfRule>
    <cfRule type="containsText" dxfId="2578" priority="2900" operator="containsText" text="Not yet due">
      <formula>NOT(ISERROR(SEARCH("Not yet due",G72)))</formula>
    </cfRule>
    <cfRule type="containsText" dxfId="2577" priority="2901" operator="containsText" text="Completed Behind Schedule">
      <formula>NOT(ISERROR(SEARCH("Completed Behind Schedule",G72)))</formula>
    </cfRule>
    <cfRule type="containsText" dxfId="2576" priority="2902" operator="containsText" text="Off Target">
      <formula>NOT(ISERROR(SEARCH("Off Target",G72)))</formula>
    </cfRule>
    <cfRule type="containsText" dxfId="2575" priority="2903" operator="containsText" text="In Danger of Falling Behind Target">
      <formula>NOT(ISERROR(SEARCH("In Danger of Falling Behind Target",G72)))</formula>
    </cfRule>
    <cfRule type="containsText" dxfId="2574" priority="2904" operator="containsText" text="On Track to be Achieved">
      <formula>NOT(ISERROR(SEARCH("On Track to be Achieved",G72)))</formula>
    </cfRule>
    <cfRule type="containsText" dxfId="2573" priority="2905" operator="containsText" text="Fully Achieved">
      <formula>NOT(ISERROR(SEARCH("Fully Achieved",G72)))</formula>
    </cfRule>
    <cfRule type="containsText" dxfId="2572" priority="2906" operator="containsText" text="Update not Provided">
      <formula>NOT(ISERROR(SEARCH("Update not Provided",G72)))</formula>
    </cfRule>
    <cfRule type="containsText" dxfId="2571" priority="2907" operator="containsText" text="Not yet due">
      <formula>NOT(ISERROR(SEARCH("Not yet due",G72)))</formula>
    </cfRule>
    <cfRule type="containsText" dxfId="2570" priority="2908" operator="containsText" text="Completed Behind Schedule">
      <formula>NOT(ISERROR(SEARCH("Completed Behind Schedule",G72)))</formula>
    </cfRule>
    <cfRule type="containsText" dxfId="2569" priority="2909" operator="containsText" text="Off Target">
      <formula>NOT(ISERROR(SEARCH("Off Target",G72)))</formula>
    </cfRule>
    <cfRule type="containsText" dxfId="2568" priority="2910" operator="containsText" text="In Danger of Falling Behind Target">
      <formula>NOT(ISERROR(SEARCH("In Danger of Falling Behind Target",G72)))</formula>
    </cfRule>
    <cfRule type="containsText" dxfId="2567" priority="2911" operator="containsText" text="On Track to be Achieved">
      <formula>NOT(ISERROR(SEARCH("On Track to be Achieved",G72)))</formula>
    </cfRule>
    <cfRule type="containsText" dxfId="2566" priority="2912" operator="containsText" text="Fully Achieved">
      <formula>NOT(ISERROR(SEARCH("Fully Achieved",G72)))</formula>
    </cfRule>
    <cfRule type="containsText" dxfId="2565" priority="2913" operator="containsText" text="Fully Achieved">
      <formula>NOT(ISERROR(SEARCH("Fully Achieved",G72)))</formula>
    </cfRule>
    <cfRule type="containsText" dxfId="2564" priority="2914" operator="containsText" text="Fully Achieved">
      <formula>NOT(ISERROR(SEARCH("Fully Achieved",G72)))</formula>
    </cfRule>
    <cfRule type="containsText" dxfId="2563" priority="2915" operator="containsText" text="Deferred">
      <formula>NOT(ISERROR(SEARCH("Deferred",G72)))</formula>
    </cfRule>
    <cfRule type="containsText" dxfId="2562" priority="2916" operator="containsText" text="Deleted">
      <formula>NOT(ISERROR(SEARCH("Deleted",G72)))</formula>
    </cfRule>
    <cfRule type="containsText" dxfId="2561" priority="2917" operator="containsText" text="In Danger of Falling Behind Target">
      <formula>NOT(ISERROR(SEARCH("In Danger of Falling Behind Target",G72)))</formula>
    </cfRule>
    <cfRule type="containsText" dxfId="2560" priority="2918" operator="containsText" text="Not yet due">
      <formula>NOT(ISERROR(SEARCH("Not yet due",G72)))</formula>
    </cfRule>
    <cfRule type="containsText" dxfId="2559" priority="2919" operator="containsText" text="Update not Provided">
      <formula>NOT(ISERROR(SEARCH("Update not Provided",G72)))</formula>
    </cfRule>
  </conditionalFormatting>
  <conditionalFormatting sqref="G74">
    <cfRule type="containsText" dxfId="2558" priority="2848" operator="containsText" text="On track to be achieved">
      <formula>NOT(ISERROR(SEARCH("On track to be achieved",G74)))</formula>
    </cfRule>
    <cfRule type="containsText" dxfId="2557" priority="2849" operator="containsText" text="Deferred">
      <formula>NOT(ISERROR(SEARCH("Deferred",G74)))</formula>
    </cfRule>
    <cfRule type="containsText" dxfId="2556" priority="2850" operator="containsText" text="Deleted">
      <formula>NOT(ISERROR(SEARCH("Deleted",G74)))</formula>
    </cfRule>
    <cfRule type="containsText" dxfId="2555" priority="2851" operator="containsText" text="In Danger of Falling Behind Target">
      <formula>NOT(ISERROR(SEARCH("In Danger of Falling Behind Target",G74)))</formula>
    </cfRule>
    <cfRule type="containsText" dxfId="2554" priority="2852" operator="containsText" text="Not yet due">
      <formula>NOT(ISERROR(SEARCH("Not yet due",G74)))</formula>
    </cfRule>
    <cfRule type="containsText" dxfId="2553" priority="2853" operator="containsText" text="Update not Provided">
      <formula>NOT(ISERROR(SEARCH("Update not Provided",G74)))</formula>
    </cfRule>
    <cfRule type="containsText" dxfId="2552" priority="2854" operator="containsText" text="Not yet due">
      <formula>NOT(ISERROR(SEARCH("Not yet due",G74)))</formula>
    </cfRule>
    <cfRule type="containsText" dxfId="2551" priority="2855" operator="containsText" text="Completed Behind Schedule">
      <formula>NOT(ISERROR(SEARCH("Completed Behind Schedule",G74)))</formula>
    </cfRule>
    <cfRule type="containsText" dxfId="2550" priority="2856" operator="containsText" text="Off Target">
      <formula>NOT(ISERROR(SEARCH("Off Target",G74)))</formula>
    </cfRule>
    <cfRule type="containsText" dxfId="2549" priority="2857" operator="containsText" text="On Track to be Achieved">
      <formula>NOT(ISERROR(SEARCH("On Track to be Achieved",G74)))</formula>
    </cfRule>
    <cfRule type="containsText" dxfId="2548" priority="2858" operator="containsText" text="Fully Achieved">
      <formula>NOT(ISERROR(SEARCH("Fully Achieved",G74)))</formula>
    </cfRule>
    <cfRule type="containsText" dxfId="2547" priority="2859" operator="containsText" text="Not yet due">
      <formula>NOT(ISERROR(SEARCH("Not yet due",G74)))</formula>
    </cfRule>
    <cfRule type="containsText" dxfId="2546" priority="2860" operator="containsText" text="Not Yet Due">
      <formula>NOT(ISERROR(SEARCH("Not Yet Due",G74)))</formula>
    </cfRule>
    <cfRule type="containsText" dxfId="2545" priority="2861" operator="containsText" text="Deferred">
      <formula>NOT(ISERROR(SEARCH("Deferred",G74)))</formula>
    </cfRule>
    <cfRule type="containsText" dxfId="2544" priority="2862" operator="containsText" text="Deleted">
      <formula>NOT(ISERROR(SEARCH("Deleted",G74)))</formula>
    </cfRule>
    <cfRule type="containsText" dxfId="2543" priority="2863" operator="containsText" text="In Danger of Falling Behind Target">
      <formula>NOT(ISERROR(SEARCH("In Danger of Falling Behind Target",G74)))</formula>
    </cfRule>
    <cfRule type="containsText" dxfId="2542" priority="2864" operator="containsText" text="Not yet due">
      <formula>NOT(ISERROR(SEARCH("Not yet due",G74)))</formula>
    </cfRule>
    <cfRule type="containsText" dxfId="2541" priority="2865" operator="containsText" text="Completed Behind Schedule">
      <formula>NOT(ISERROR(SEARCH("Completed Behind Schedule",G74)))</formula>
    </cfRule>
    <cfRule type="containsText" dxfId="2540" priority="2866" operator="containsText" text="Off Target">
      <formula>NOT(ISERROR(SEARCH("Off Target",G74)))</formula>
    </cfRule>
    <cfRule type="containsText" dxfId="2539" priority="2867" operator="containsText" text="In Danger of Falling Behind Target">
      <formula>NOT(ISERROR(SEARCH("In Danger of Falling Behind Target",G74)))</formula>
    </cfRule>
    <cfRule type="containsText" dxfId="2538" priority="2868" operator="containsText" text="On Track to be Achieved">
      <formula>NOT(ISERROR(SEARCH("On Track to be Achieved",G74)))</formula>
    </cfRule>
    <cfRule type="containsText" dxfId="2537" priority="2869" operator="containsText" text="Fully Achieved">
      <formula>NOT(ISERROR(SEARCH("Fully Achieved",G74)))</formula>
    </cfRule>
    <cfRule type="containsText" dxfId="2536" priority="2870" operator="containsText" text="Update not Provided">
      <formula>NOT(ISERROR(SEARCH("Update not Provided",G74)))</formula>
    </cfRule>
    <cfRule type="containsText" dxfId="2535" priority="2871" operator="containsText" text="Not yet due">
      <formula>NOT(ISERROR(SEARCH("Not yet due",G74)))</formula>
    </cfRule>
    <cfRule type="containsText" dxfId="2534" priority="2872" operator="containsText" text="Completed Behind Schedule">
      <formula>NOT(ISERROR(SEARCH("Completed Behind Schedule",G74)))</formula>
    </cfRule>
    <cfRule type="containsText" dxfId="2533" priority="2873" operator="containsText" text="Off Target">
      <formula>NOT(ISERROR(SEARCH("Off Target",G74)))</formula>
    </cfRule>
    <cfRule type="containsText" dxfId="2532" priority="2874" operator="containsText" text="In Danger of Falling Behind Target">
      <formula>NOT(ISERROR(SEARCH("In Danger of Falling Behind Target",G74)))</formula>
    </cfRule>
    <cfRule type="containsText" dxfId="2531" priority="2875" operator="containsText" text="On Track to be Achieved">
      <formula>NOT(ISERROR(SEARCH("On Track to be Achieved",G74)))</formula>
    </cfRule>
    <cfRule type="containsText" dxfId="2530" priority="2876" operator="containsText" text="Fully Achieved">
      <formula>NOT(ISERROR(SEARCH("Fully Achieved",G74)))</formula>
    </cfRule>
    <cfRule type="containsText" dxfId="2529" priority="2877" operator="containsText" text="Fully Achieved">
      <formula>NOT(ISERROR(SEARCH("Fully Achieved",G74)))</formula>
    </cfRule>
    <cfRule type="containsText" dxfId="2528" priority="2878" operator="containsText" text="Fully Achieved">
      <formula>NOT(ISERROR(SEARCH("Fully Achieved",G74)))</formula>
    </cfRule>
    <cfRule type="containsText" dxfId="2527" priority="2879" operator="containsText" text="Deferred">
      <formula>NOT(ISERROR(SEARCH("Deferred",G74)))</formula>
    </cfRule>
    <cfRule type="containsText" dxfId="2526" priority="2880" operator="containsText" text="Deleted">
      <formula>NOT(ISERROR(SEARCH("Deleted",G74)))</formula>
    </cfRule>
    <cfRule type="containsText" dxfId="2525" priority="2881" operator="containsText" text="In Danger of Falling Behind Target">
      <formula>NOT(ISERROR(SEARCH("In Danger of Falling Behind Target",G74)))</formula>
    </cfRule>
    <cfRule type="containsText" dxfId="2524" priority="2882" operator="containsText" text="Not yet due">
      <formula>NOT(ISERROR(SEARCH("Not yet due",G74)))</formula>
    </cfRule>
    <cfRule type="containsText" dxfId="2523" priority="2883" operator="containsText" text="Update not Provided">
      <formula>NOT(ISERROR(SEARCH("Update not Provided",G74)))</formula>
    </cfRule>
  </conditionalFormatting>
  <conditionalFormatting sqref="G74">
    <cfRule type="containsText" dxfId="2522" priority="2812" operator="containsText" text="On track to be achieved">
      <formula>NOT(ISERROR(SEARCH("On track to be achieved",G74)))</formula>
    </cfRule>
    <cfRule type="containsText" dxfId="2521" priority="2813" operator="containsText" text="Deferred">
      <formula>NOT(ISERROR(SEARCH("Deferred",G74)))</formula>
    </cfRule>
    <cfRule type="containsText" dxfId="2520" priority="2814" operator="containsText" text="Deleted">
      <formula>NOT(ISERROR(SEARCH("Deleted",G74)))</formula>
    </cfRule>
    <cfRule type="containsText" dxfId="2519" priority="2815" operator="containsText" text="In Danger of Falling Behind Target">
      <formula>NOT(ISERROR(SEARCH("In Danger of Falling Behind Target",G74)))</formula>
    </cfRule>
    <cfRule type="containsText" dxfId="2518" priority="2816" operator="containsText" text="Not yet due">
      <formula>NOT(ISERROR(SEARCH("Not yet due",G74)))</formula>
    </cfRule>
    <cfRule type="containsText" dxfId="2517" priority="2817" operator="containsText" text="Update not Provided">
      <formula>NOT(ISERROR(SEARCH("Update not Provided",G74)))</formula>
    </cfRule>
    <cfRule type="containsText" dxfId="2516" priority="2818" operator="containsText" text="Not yet due">
      <formula>NOT(ISERROR(SEARCH("Not yet due",G74)))</formula>
    </cfRule>
    <cfRule type="containsText" dxfId="2515" priority="2819" operator="containsText" text="Completed Behind Schedule">
      <formula>NOT(ISERROR(SEARCH("Completed Behind Schedule",G74)))</formula>
    </cfRule>
    <cfRule type="containsText" dxfId="2514" priority="2820" operator="containsText" text="Off Target">
      <formula>NOT(ISERROR(SEARCH("Off Target",G74)))</formula>
    </cfRule>
    <cfRule type="containsText" dxfId="2513" priority="2821" operator="containsText" text="On Track to be Achieved">
      <formula>NOT(ISERROR(SEARCH("On Track to be Achieved",G74)))</formula>
    </cfRule>
    <cfRule type="containsText" dxfId="2512" priority="2822" operator="containsText" text="Fully Achieved">
      <formula>NOT(ISERROR(SEARCH("Fully Achieved",G74)))</formula>
    </cfRule>
    <cfRule type="containsText" dxfId="2511" priority="2823" operator="containsText" text="Not yet due">
      <formula>NOT(ISERROR(SEARCH("Not yet due",G74)))</formula>
    </cfRule>
    <cfRule type="containsText" dxfId="2510" priority="2824" operator="containsText" text="Not Yet Due">
      <formula>NOT(ISERROR(SEARCH("Not Yet Due",G74)))</formula>
    </cfRule>
    <cfRule type="containsText" dxfId="2509" priority="2825" operator="containsText" text="Deferred">
      <formula>NOT(ISERROR(SEARCH("Deferred",G74)))</formula>
    </cfRule>
    <cfRule type="containsText" dxfId="2508" priority="2826" operator="containsText" text="Deleted">
      <formula>NOT(ISERROR(SEARCH("Deleted",G74)))</formula>
    </cfRule>
    <cfRule type="containsText" dxfId="2507" priority="2827" operator="containsText" text="In Danger of Falling Behind Target">
      <formula>NOT(ISERROR(SEARCH("In Danger of Falling Behind Target",G74)))</formula>
    </cfRule>
    <cfRule type="containsText" dxfId="2506" priority="2828" operator="containsText" text="Not yet due">
      <formula>NOT(ISERROR(SEARCH("Not yet due",G74)))</formula>
    </cfRule>
    <cfRule type="containsText" dxfId="2505" priority="2829" operator="containsText" text="Completed Behind Schedule">
      <formula>NOT(ISERROR(SEARCH("Completed Behind Schedule",G74)))</formula>
    </cfRule>
    <cfRule type="containsText" dxfId="2504" priority="2830" operator="containsText" text="Off Target">
      <formula>NOT(ISERROR(SEARCH("Off Target",G74)))</formula>
    </cfRule>
    <cfRule type="containsText" dxfId="2503" priority="2831" operator="containsText" text="In Danger of Falling Behind Target">
      <formula>NOT(ISERROR(SEARCH("In Danger of Falling Behind Target",G74)))</formula>
    </cfRule>
    <cfRule type="containsText" dxfId="2502" priority="2832" operator="containsText" text="On Track to be Achieved">
      <formula>NOT(ISERROR(SEARCH("On Track to be Achieved",G74)))</formula>
    </cfRule>
    <cfRule type="containsText" dxfId="2501" priority="2833" operator="containsText" text="Fully Achieved">
      <formula>NOT(ISERROR(SEARCH("Fully Achieved",G74)))</formula>
    </cfRule>
    <cfRule type="containsText" dxfId="2500" priority="2834" operator="containsText" text="Update not Provided">
      <formula>NOT(ISERROR(SEARCH("Update not Provided",G74)))</formula>
    </cfRule>
    <cfRule type="containsText" dxfId="2499" priority="2835" operator="containsText" text="Not yet due">
      <formula>NOT(ISERROR(SEARCH("Not yet due",G74)))</formula>
    </cfRule>
    <cfRule type="containsText" dxfId="2498" priority="2836" operator="containsText" text="Completed Behind Schedule">
      <formula>NOT(ISERROR(SEARCH("Completed Behind Schedule",G74)))</formula>
    </cfRule>
    <cfRule type="containsText" dxfId="2497" priority="2837" operator="containsText" text="Off Target">
      <formula>NOT(ISERROR(SEARCH("Off Target",G74)))</formula>
    </cfRule>
    <cfRule type="containsText" dxfId="2496" priority="2838" operator="containsText" text="In Danger of Falling Behind Target">
      <formula>NOT(ISERROR(SEARCH("In Danger of Falling Behind Target",G74)))</formula>
    </cfRule>
    <cfRule type="containsText" dxfId="2495" priority="2839" operator="containsText" text="On Track to be Achieved">
      <formula>NOT(ISERROR(SEARCH("On Track to be Achieved",G74)))</formula>
    </cfRule>
    <cfRule type="containsText" dxfId="2494" priority="2840" operator="containsText" text="Fully Achieved">
      <formula>NOT(ISERROR(SEARCH("Fully Achieved",G74)))</formula>
    </cfRule>
    <cfRule type="containsText" dxfId="2493" priority="2841" operator="containsText" text="Fully Achieved">
      <formula>NOT(ISERROR(SEARCH("Fully Achieved",G74)))</formula>
    </cfRule>
    <cfRule type="containsText" dxfId="2492" priority="2842" operator="containsText" text="Fully Achieved">
      <formula>NOT(ISERROR(SEARCH("Fully Achieved",G74)))</formula>
    </cfRule>
    <cfRule type="containsText" dxfId="2491" priority="2843" operator="containsText" text="Deferred">
      <formula>NOT(ISERROR(SEARCH("Deferred",G74)))</formula>
    </cfRule>
    <cfRule type="containsText" dxfId="2490" priority="2844" operator="containsText" text="Deleted">
      <formula>NOT(ISERROR(SEARCH("Deleted",G74)))</formula>
    </cfRule>
    <cfRule type="containsText" dxfId="2489" priority="2845" operator="containsText" text="In Danger of Falling Behind Target">
      <formula>NOT(ISERROR(SEARCH("In Danger of Falling Behind Target",G74)))</formula>
    </cfRule>
    <cfRule type="containsText" dxfId="2488" priority="2846" operator="containsText" text="Not yet due">
      <formula>NOT(ISERROR(SEARCH("Not yet due",G74)))</formula>
    </cfRule>
    <cfRule type="containsText" dxfId="2487" priority="2847" operator="containsText" text="Update not Provided">
      <formula>NOT(ISERROR(SEARCH("Update not Provided",G74)))</formula>
    </cfRule>
  </conditionalFormatting>
  <conditionalFormatting sqref="G75:G77">
    <cfRule type="containsText" dxfId="2486" priority="2776" operator="containsText" text="On track to be achieved">
      <formula>NOT(ISERROR(SEARCH("On track to be achieved",G75)))</formula>
    </cfRule>
    <cfRule type="containsText" dxfId="2485" priority="2777" operator="containsText" text="Deferred">
      <formula>NOT(ISERROR(SEARCH("Deferred",G75)))</formula>
    </cfRule>
    <cfRule type="containsText" dxfId="2484" priority="2778" operator="containsText" text="Deleted">
      <formula>NOT(ISERROR(SEARCH("Deleted",G75)))</formula>
    </cfRule>
    <cfRule type="containsText" dxfId="2483" priority="2779" operator="containsText" text="In Danger of Falling Behind Target">
      <formula>NOT(ISERROR(SEARCH("In Danger of Falling Behind Target",G75)))</formula>
    </cfRule>
    <cfRule type="containsText" dxfId="2482" priority="2780" operator="containsText" text="Not yet due">
      <formula>NOT(ISERROR(SEARCH("Not yet due",G75)))</formula>
    </cfRule>
    <cfRule type="containsText" dxfId="2481" priority="2781" operator="containsText" text="Update not Provided">
      <formula>NOT(ISERROR(SEARCH("Update not Provided",G75)))</formula>
    </cfRule>
    <cfRule type="containsText" dxfId="2480" priority="2782" operator="containsText" text="Not yet due">
      <formula>NOT(ISERROR(SEARCH("Not yet due",G75)))</formula>
    </cfRule>
    <cfRule type="containsText" dxfId="2479" priority="2783" operator="containsText" text="Completed Behind Schedule">
      <formula>NOT(ISERROR(SEARCH("Completed Behind Schedule",G75)))</formula>
    </cfRule>
    <cfRule type="containsText" dxfId="2478" priority="2784" operator="containsText" text="Off Target">
      <formula>NOT(ISERROR(SEARCH("Off Target",G75)))</formula>
    </cfRule>
    <cfRule type="containsText" dxfId="2477" priority="2785" operator="containsText" text="On Track to be Achieved">
      <formula>NOT(ISERROR(SEARCH("On Track to be Achieved",G75)))</formula>
    </cfRule>
    <cfRule type="containsText" dxfId="2476" priority="2786" operator="containsText" text="Fully Achieved">
      <formula>NOT(ISERROR(SEARCH("Fully Achieved",G75)))</formula>
    </cfRule>
    <cfRule type="containsText" dxfId="2475" priority="2787" operator="containsText" text="Not yet due">
      <formula>NOT(ISERROR(SEARCH("Not yet due",G75)))</formula>
    </cfRule>
    <cfRule type="containsText" dxfId="2474" priority="2788" operator="containsText" text="Not Yet Due">
      <formula>NOT(ISERROR(SEARCH("Not Yet Due",G75)))</formula>
    </cfRule>
    <cfRule type="containsText" dxfId="2473" priority="2789" operator="containsText" text="Deferred">
      <formula>NOT(ISERROR(SEARCH("Deferred",G75)))</formula>
    </cfRule>
    <cfRule type="containsText" dxfId="2472" priority="2790" operator="containsText" text="Deleted">
      <formula>NOT(ISERROR(SEARCH("Deleted",G75)))</formula>
    </cfRule>
    <cfRule type="containsText" dxfId="2471" priority="2791" operator="containsText" text="In Danger of Falling Behind Target">
      <formula>NOT(ISERROR(SEARCH("In Danger of Falling Behind Target",G75)))</formula>
    </cfRule>
    <cfRule type="containsText" dxfId="2470" priority="2792" operator="containsText" text="Not yet due">
      <formula>NOT(ISERROR(SEARCH("Not yet due",G75)))</formula>
    </cfRule>
    <cfRule type="containsText" dxfId="2469" priority="2793" operator="containsText" text="Completed Behind Schedule">
      <formula>NOT(ISERROR(SEARCH("Completed Behind Schedule",G75)))</formula>
    </cfRule>
    <cfRule type="containsText" dxfId="2468" priority="2794" operator="containsText" text="Off Target">
      <formula>NOT(ISERROR(SEARCH("Off Target",G75)))</formula>
    </cfRule>
    <cfRule type="containsText" dxfId="2467" priority="2795" operator="containsText" text="In Danger of Falling Behind Target">
      <formula>NOT(ISERROR(SEARCH("In Danger of Falling Behind Target",G75)))</formula>
    </cfRule>
    <cfRule type="containsText" dxfId="2466" priority="2796" operator="containsText" text="On Track to be Achieved">
      <formula>NOT(ISERROR(SEARCH("On Track to be Achieved",G75)))</formula>
    </cfRule>
    <cfRule type="containsText" dxfId="2465" priority="2797" operator="containsText" text="Fully Achieved">
      <formula>NOT(ISERROR(SEARCH("Fully Achieved",G75)))</formula>
    </cfRule>
    <cfRule type="containsText" dxfId="2464" priority="2798" operator="containsText" text="Update not Provided">
      <formula>NOT(ISERROR(SEARCH("Update not Provided",G75)))</formula>
    </cfRule>
    <cfRule type="containsText" dxfId="2463" priority="2799" operator="containsText" text="Not yet due">
      <formula>NOT(ISERROR(SEARCH("Not yet due",G75)))</formula>
    </cfRule>
    <cfRule type="containsText" dxfId="2462" priority="2800" operator="containsText" text="Completed Behind Schedule">
      <formula>NOT(ISERROR(SEARCH("Completed Behind Schedule",G75)))</formula>
    </cfRule>
    <cfRule type="containsText" dxfId="2461" priority="2801" operator="containsText" text="Off Target">
      <formula>NOT(ISERROR(SEARCH("Off Target",G75)))</formula>
    </cfRule>
    <cfRule type="containsText" dxfId="2460" priority="2802" operator="containsText" text="In Danger of Falling Behind Target">
      <formula>NOT(ISERROR(SEARCH("In Danger of Falling Behind Target",G75)))</formula>
    </cfRule>
    <cfRule type="containsText" dxfId="2459" priority="2803" operator="containsText" text="On Track to be Achieved">
      <formula>NOT(ISERROR(SEARCH("On Track to be Achieved",G75)))</formula>
    </cfRule>
    <cfRule type="containsText" dxfId="2458" priority="2804" operator="containsText" text="Fully Achieved">
      <formula>NOT(ISERROR(SEARCH("Fully Achieved",G75)))</formula>
    </cfRule>
    <cfRule type="containsText" dxfId="2457" priority="2805" operator="containsText" text="Fully Achieved">
      <formula>NOT(ISERROR(SEARCH("Fully Achieved",G75)))</formula>
    </cfRule>
    <cfRule type="containsText" dxfId="2456" priority="2806" operator="containsText" text="Fully Achieved">
      <formula>NOT(ISERROR(SEARCH("Fully Achieved",G75)))</formula>
    </cfRule>
    <cfRule type="containsText" dxfId="2455" priority="2807" operator="containsText" text="Deferred">
      <formula>NOT(ISERROR(SEARCH("Deferred",G75)))</formula>
    </cfRule>
    <cfRule type="containsText" dxfId="2454" priority="2808" operator="containsText" text="Deleted">
      <formula>NOT(ISERROR(SEARCH("Deleted",G75)))</formula>
    </cfRule>
    <cfRule type="containsText" dxfId="2453" priority="2809" operator="containsText" text="In Danger of Falling Behind Target">
      <formula>NOT(ISERROR(SEARCH("In Danger of Falling Behind Target",G75)))</formula>
    </cfRule>
    <cfRule type="containsText" dxfId="2452" priority="2810" operator="containsText" text="Not yet due">
      <formula>NOT(ISERROR(SEARCH("Not yet due",G75)))</formula>
    </cfRule>
    <cfRule type="containsText" dxfId="2451" priority="2811" operator="containsText" text="Update not Provided">
      <formula>NOT(ISERROR(SEARCH("Update not Provided",G75)))</formula>
    </cfRule>
  </conditionalFormatting>
  <conditionalFormatting sqref="G79:G82">
    <cfRule type="containsText" dxfId="2450" priority="2740" operator="containsText" text="On track to be achieved">
      <formula>NOT(ISERROR(SEARCH("On track to be achieved",G79)))</formula>
    </cfRule>
    <cfRule type="containsText" dxfId="2449" priority="2741" operator="containsText" text="Deferred">
      <formula>NOT(ISERROR(SEARCH("Deferred",G79)))</formula>
    </cfRule>
    <cfRule type="containsText" dxfId="2448" priority="2742" operator="containsText" text="Deleted">
      <formula>NOT(ISERROR(SEARCH("Deleted",G79)))</formula>
    </cfRule>
    <cfRule type="containsText" dxfId="2447" priority="2743" operator="containsText" text="In Danger of Falling Behind Target">
      <formula>NOT(ISERROR(SEARCH("In Danger of Falling Behind Target",G79)))</formula>
    </cfRule>
    <cfRule type="containsText" dxfId="2446" priority="2744" operator="containsText" text="Not yet due">
      <formula>NOT(ISERROR(SEARCH("Not yet due",G79)))</formula>
    </cfRule>
    <cfRule type="containsText" dxfId="2445" priority="2745" operator="containsText" text="Update not Provided">
      <formula>NOT(ISERROR(SEARCH("Update not Provided",G79)))</formula>
    </cfRule>
    <cfRule type="containsText" dxfId="2444" priority="2746" operator="containsText" text="Not yet due">
      <formula>NOT(ISERROR(SEARCH("Not yet due",G79)))</formula>
    </cfRule>
    <cfRule type="containsText" dxfId="2443" priority="2747" operator="containsText" text="Completed Behind Schedule">
      <formula>NOT(ISERROR(SEARCH("Completed Behind Schedule",G79)))</formula>
    </cfRule>
    <cfRule type="containsText" dxfId="2442" priority="2748" operator="containsText" text="Off Target">
      <formula>NOT(ISERROR(SEARCH("Off Target",G79)))</formula>
    </cfRule>
    <cfRule type="containsText" dxfId="2441" priority="2749" operator="containsText" text="On Track to be Achieved">
      <formula>NOT(ISERROR(SEARCH("On Track to be Achieved",G79)))</formula>
    </cfRule>
    <cfRule type="containsText" dxfId="2440" priority="2750" operator="containsText" text="Fully Achieved">
      <formula>NOT(ISERROR(SEARCH("Fully Achieved",G79)))</formula>
    </cfRule>
    <cfRule type="containsText" dxfId="2439" priority="2751" operator="containsText" text="Not yet due">
      <formula>NOT(ISERROR(SEARCH("Not yet due",G79)))</formula>
    </cfRule>
    <cfRule type="containsText" dxfId="2438" priority="2752" operator="containsText" text="Not Yet Due">
      <formula>NOT(ISERROR(SEARCH("Not Yet Due",G79)))</formula>
    </cfRule>
    <cfRule type="containsText" dxfId="2437" priority="2753" operator="containsText" text="Deferred">
      <formula>NOT(ISERROR(SEARCH("Deferred",G79)))</formula>
    </cfRule>
    <cfRule type="containsText" dxfId="2436" priority="2754" operator="containsText" text="Deleted">
      <formula>NOT(ISERROR(SEARCH("Deleted",G79)))</formula>
    </cfRule>
    <cfRule type="containsText" dxfId="2435" priority="2755" operator="containsText" text="In Danger of Falling Behind Target">
      <formula>NOT(ISERROR(SEARCH("In Danger of Falling Behind Target",G79)))</formula>
    </cfRule>
    <cfRule type="containsText" dxfId="2434" priority="2756" operator="containsText" text="Not yet due">
      <formula>NOT(ISERROR(SEARCH("Not yet due",G79)))</formula>
    </cfRule>
    <cfRule type="containsText" dxfId="2433" priority="2757" operator="containsText" text="Completed Behind Schedule">
      <formula>NOT(ISERROR(SEARCH("Completed Behind Schedule",G79)))</formula>
    </cfRule>
    <cfRule type="containsText" dxfId="2432" priority="2758" operator="containsText" text="Off Target">
      <formula>NOT(ISERROR(SEARCH("Off Target",G79)))</formula>
    </cfRule>
    <cfRule type="containsText" dxfId="2431" priority="2759" operator="containsText" text="In Danger of Falling Behind Target">
      <formula>NOT(ISERROR(SEARCH("In Danger of Falling Behind Target",G79)))</formula>
    </cfRule>
    <cfRule type="containsText" dxfId="2430" priority="2760" operator="containsText" text="On Track to be Achieved">
      <formula>NOT(ISERROR(SEARCH("On Track to be Achieved",G79)))</formula>
    </cfRule>
    <cfRule type="containsText" dxfId="2429" priority="2761" operator="containsText" text="Fully Achieved">
      <formula>NOT(ISERROR(SEARCH("Fully Achieved",G79)))</formula>
    </cfRule>
    <cfRule type="containsText" dxfId="2428" priority="2762" operator="containsText" text="Update not Provided">
      <formula>NOT(ISERROR(SEARCH("Update not Provided",G79)))</formula>
    </cfRule>
    <cfRule type="containsText" dxfId="2427" priority="2763" operator="containsText" text="Not yet due">
      <formula>NOT(ISERROR(SEARCH("Not yet due",G79)))</formula>
    </cfRule>
    <cfRule type="containsText" dxfId="2426" priority="2764" operator="containsText" text="Completed Behind Schedule">
      <formula>NOT(ISERROR(SEARCH("Completed Behind Schedule",G79)))</formula>
    </cfRule>
    <cfRule type="containsText" dxfId="2425" priority="2765" operator="containsText" text="Off Target">
      <formula>NOT(ISERROR(SEARCH("Off Target",G79)))</formula>
    </cfRule>
    <cfRule type="containsText" dxfId="2424" priority="2766" operator="containsText" text="In Danger of Falling Behind Target">
      <formula>NOT(ISERROR(SEARCH("In Danger of Falling Behind Target",G79)))</formula>
    </cfRule>
    <cfRule type="containsText" dxfId="2423" priority="2767" operator="containsText" text="On Track to be Achieved">
      <formula>NOT(ISERROR(SEARCH("On Track to be Achieved",G79)))</formula>
    </cfRule>
    <cfRule type="containsText" dxfId="2422" priority="2768" operator="containsText" text="Fully Achieved">
      <formula>NOT(ISERROR(SEARCH("Fully Achieved",G79)))</formula>
    </cfRule>
    <cfRule type="containsText" dxfId="2421" priority="2769" operator="containsText" text="Fully Achieved">
      <formula>NOT(ISERROR(SEARCH("Fully Achieved",G79)))</formula>
    </cfRule>
    <cfRule type="containsText" dxfId="2420" priority="2770" operator="containsText" text="Fully Achieved">
      <formula>NOT(ISERROR(SEARCH("Fully Achieved",G79)))</formula>
    </cfRule>
    <cfRule type="containsText" dxfId="2419" priority="2771" operator="containsText" text="Deferred">
      <formula>NOT(ISERROR(SEARCH("Deferred",G79)))</formula>
    </cfRule>
    <cfRule type="containsText" dxfId="2418" priority="2772" operator="containsText" text="Deleted">
      <formula>NOT(ISERROR(SEARCH("Deleted",G79)))</formula>
    </cfRule>
    <cfRule type="containsText" dxfId="2417" priority="2773" operator="containsText" text="In Danger of Falling Behind Target">
      <formula>NOT(ISERROR(SEARCH("In Danger of Falling Behind Target",G79)))</formula>
    </cfRule>
    <cfRule type="containsText" dxfId="2416" priority="2774" operator="containsText" text="Not yet due">
      <formula>NOT(ISERROR(SEARCH("Not yet due",G79)))</formula>
    </cfRule>
    <cfRule type="containsText" dxfId="2415" priority="2775" operator="containsText" text="Update not Provided">
      <formula>NOT(ISERROR(SEARCH("Update not Provided",G79)))</formula>
    </cfRule>
  </conditionalFormatting>
  <conditionalFormatting sqref="G84:G85">
    <cfRule type="containsText" dxfId="2414" priority="2704" operator="containsText" text="On track to be achieved">
      <formula>NOT(ISERROR(SEARCH("On track to be achieved",G84)))</formula>
    </cfRule>
    <cfRule type="containsText" dxfId="2413" priority="2705" operator="containsText" text="Deferred">
      <formula>NOT(ISERROR(SEARCH("Deferred",G84)))</formula>
    </cfRule>
    <cfRule type="containsText" dxfId="2412" priority="2706" operator="containsText" text="Deleted">
      <formula>NOT(ISERROR(SEARCH("Deleted",G84)))</formula>
    </cfRule>
    <cfRule type="containsText" dxfId="2411" priority="2707" operator="containsText" text="In Danger of Falling Behind Target">
      <formula>NOT(ISERROR(SEARCH("In Danger of Falling Behind Target",G84)))</formula>
    </cfRule>
    <cfRule type="containsText" dxfId="2410" priority="2708" operator="containsText" text="Not yet due">
      <formula>NOT(ISERROR(SEARCH("Not yet due",G84)))</formula>
    </cfRule>
    <cfRule type="containsText" dxfId="2409" priority="2709" operator="containsText" text="Update not Provided">
      <formula>NOT(ISERROR(SEARCH("Update not Provided",G84)))</formula>
    </cfRule>
    <cfRule type="containsText" dxfId="2408" priority="2710" operator="containsText" text="Not yet due">
      <formula>NOT(ISERROR(SEARCH("Not yet due",G84)))</formula>
    </cfRule>
    <cfRule type="containsText" dxfId="2407" priority="2711" operator="containsText" text="Completed Behind Schedule">
      <formula>NOT(ISERROR(SEARCH("Completed Behind Schedule",G84)))</formula>
    </cfRule>
    <cfRule type="containsText" dxfId="2406" priority="2712" operator="containsText" text="Off Target">
      <formula>NOT(ISERROR(SEARCH("Off Target",G84)))</formula>
    </cfRule>
    <cfRule type="containsText" dxfId="2405" priority="2713" operator="containsText" text="On Track to be Achieved">
      <formula>NOT(ISERROR(SEARCH("On Track to be Achieved",G84)))</formula>
    </cfRule>
    <cfRule type="containsText" dxfId="2404" priority="2714" operator="containsText" text="Fully Achieved">
      <formula>NOT(ISERROR(SEARCH("Fully Achieved",G84)))</formula>
    </cfRule>
    <cfRule type="containsText" dxfId="2403" priority="2715" operator="containsText" text="Not yet due">
      <formula>NOT(ISERROR(SEARCH("Not yet due",G84)))</formula>
    </cfRule>
    <cfRule type="containsText" dxfId="2402" priority="2716" operator="containsText" text="Not Yet Due">
      <formula>NOT(ISERROR(SEARCH("Not Yet Due",G84)))</formula>
    </cfRule>
    <cfRule type="containsText" dxfId="2401" priority="2717" operator="containsText" text="Deferred">
      <formula>NOT(ISERROR(SEARCH("Deferred",G84)))</formula>
    </cfRule>
    <cfRule type="containsText" dxfId="2400" priority="2718" operator="containsText" text="Deleted">
      <formula>NOT(ISERROR(SEARCH("Deleted",G84)))</formula>
    </cfRule>
    <cfRule type="containsText" dxfId="2399" priority="2719" operator="containsText" text="In Danger of Falling Behind Target">
      <formula>NOT(ISERROR(SEARCH("In Danger of Falling Behind Target",G84)))</formula>
    </cfRule>
    <cfRule type="containsText" dxfId="2398" priority="2720" operator="containsText" text="Not yet due">
      <formula>NOT(ISERROR(SEARCH("Not yet due",G84)))</formula>
    </cfRule>
    <cfRule type="containsText" dxfId="2397" priority="2721" operator="containsText" text="Completed Behind Schedule">
      <formula>NOT(ISERROR(SEARCH("Completed Behind Schedule",G84)))</formula>
    </cfRule>
    <cfRule type="containsText" dxfId="2396" priority="2722" operator="containsText" text="Off Target">
      <formula>NOT(ISERROR(SEARCH("Off Target",G84)))</formula>
    </cfRule>
    <cfRule type="containsText" dxfId="2395" priority="2723" operator="containsText" text="In Danger of Falling Behind Target">
      <formula>NOT(ISERROR(SEARCH("In Danger of Falling Behind Target",G84)))</formula>
    </cfRule>
    <cfRule type="containsText" dxfId="2394" priority="2724" operator="containsText" text="On Track to be Achieved">
      <formula>NOT(ISERROR(SEARCH("On Track to be Achieved",G84)))</formula>
    </cfRule>
    <cfRule type="containsText" dxfId="2393" priority="2725" operator="containsText" text="Fully Achieved">
      <formula>NOT(ISERROR(SEARCH("Fully Achieved",G84)))</formula>
    </cfRule>
    <cfRule type="containsText" dxfId="2392" priority="2726" operator="containsText" text="Update not Provided">
      <formula>NOT(ISERROR(SEARCH("Update not Provided",G84)))</formula>
    </cfRule>
    <cfRule type="containsText" dxfId="2391" priority="2727" operator="containsText" text="Not yet due">
      <formula>NOT(ISERROR(SEARCH("Not yet due",G84)))</formula>
    </cfRule>
    <cfRule type="containsText" dxfId="2390" priority="2728" operator="containsText" text="Completed Behind Schedule">
      <formula>NOT(ISERROR(SEARCH("Completed Behind Schedule",G84)))</formula>
    </cfRule>
    <cfRule type="containsText" dxfId="2389" priority="2729" operator="containsText" text="Off Target">
      <formula>NOT(ISERROR(SEARCH("Off Target",G84)))</formula>
    </cfRule>
    <cfRule type="containsText" dxfId="2388" priority="2730" operator="containsText" text="In Danger of Falling Behind Target">
      <formula>NOT(ISERROR(SEARCH("In Danger of Falling Behind Target",G84)))</formula>
    </cfRule>
    <cfRule type="containsText" dxfId="2387" priority="2731" operator="containsText" text="On Track to be Achieved">
      <formula>NOT(ISERROR(SEARCH("On Track to be Achieved",G84)))</formula>
    </cfRule>
    <cfRule type="containsText" dxfId="2386" priority="2732" operator="containsText" text="Fully Achieved">
      <formula>NOT(ISERROR(SEARCH("Fully Achieved",G84)))</formula>
    </cfRule>
    <cfRule type="containsText" dxfId="2385" priority="2733" operator="containsText" text="Fully Achieved">
      <formula>NOT(ISERROR(SEARCH("Fully Achieved",G84)))</formula>
    </cfRule>
    <cfRule type="containsText" dxfId="2384" priority="2734" operator="containsText" text="Fully Achieved">
      <formula>NOT(ISERROR(SEARCH("Fully Achieved",G84)))</formula>
    </cfRule>
    <cfRule type="containsText" dxfId="2383" priority="2735" operator="containsText" text="Deferred">
      <formula>NOT(ISERROR(SEARCH("Deferred",G84)))</formula>
    </cfRule>
    <cfRule type="containsText" dxfId="2382" priority="2736" operator="containsText" text="Deleted">
      <formula>NOT(ISERROR(SEARCH("Deleted",G84)))</formula>
    </cfRule>
    <cfRule type="containsText" dxfId="2381" priority="2737" operator="containsText" text="In Danger of Falling Behind Target">
      <formula>NOT(ISERROR(SEARCH("In Danger of Falling Behind Target",G84)))</formula>
    </cfRule>
    <cfRule type="containsText" dxfId="2380" priority="2738" operator="containsText" text="Not yet due">
      <formula>NOT(ISERROR(SEARCH("Not yet due",G84)))</formula>
    </cfRule>
    <cfRule type="containsText" dxfId="2379" priority="2739" operator="containsText" text="Update not Provided">
      <formula>NOT(ISERROR(SEARCH("Update not Provided",G84)))</formula>
    </cfRule>
  </conditionalFormatting>
  <conditionalFormatting sqref="G86">
    <cfRule type="containsText" dxfId="2378" priority="2668" operator="containsText" text="On track to be achieved">
      <formula>NOT(ISERROR(SEARCH("On track to be achieved",G86)))</formula>
    </cfRule>
    <cfRule type="containsText" dxfId="2377" priority="2669" operator="containsText" text="Deferred">
      <formula>NOT(ISERROR(SEARCH("Deferred",G86)))</formula>
    </cfRule>
    <cfRule type="containsText" dxfId="2376" priority="2670" operator="containsText" text="Deleted">
      <formula>NOT(ISERROR(SEARCH("Deleted",G86)))</formula>
    </cfRule>
    <cfRule type="containsText" dxfId="2375" priority="2671" operator="containsText" text="In Danger of Falling Behind Target">
      <formula>NOT(ISERROR(SEARCH("In Danger of Falling Behind Target",G86)))</formula>
    </cfRule>
    <cfRule type="containsText" dxfId="2374" priority="2672" operator="containsText" text="Not yet due">
      <formula>NOT(ISERROR(SEARCH("Not yet due",G86)))</formula>
    </cfRule>
    <cfRule type="containsText" dxfId="2373" priority="2673" operator="containsText" text="Update not Provided">
      <formula>NOT(ISERROR(SEARCH("Update not Provided",G86)))</formula>
    </cfRule>
    <cfRule type="containsText" dxfId="2372" priority="2674" operator="containsText" text="Not yet due">
      <formula>NOT(ISERROR(SEARCH("Not yet due",G86)))</formula>
    </cfRule>
    <cfRule type="containsText" dxfId="2371" priority="2675" operator="containsText" text="Completed Behind Schedule">
      <formula>NOT(ISERROR(SEARCH("Completed Behind Schedule",G86)))</formula>
    </cfRule>
    <cfRule type="containsText" dxfId="2370" priority="2676" operator="containsText" text="Off Target">
      <formula>NOT(ISERROR(SEARCH("Off Target",G86)))</formula>
    </cfRule>
    <cfRule type="containsText" dxfId="2369" priority="2677" operator="containsText" text="On Track to be Achieved">
      <formula>NOT(ISERROR(SEARCH("On Track to be Achieved",G86)))</formula>
    </cfRule>
    <cfRule type="containsText" dxfId="2368" priority="2678" operator="containsText" text="Fully Achieved">
      <formula>NOT(ISERROR(SEARCH("Fully Achieved",G86)))</formula>
    </cfRule>
    <cfRule type="containsText" dxfId="2367" priority="2679" operator="containsText" text="Not yet due">
      <formula>NOT(ISERROR(SEARCH("Not yet due",G86)))</formula>
    </cfRule>
    <cfRule type="containsText" dxfId="2366" priority="2680" operator="containsText" text="Not Yet Due">
      <formula>NOT(ISERROR(SEARCH("Not Yet Due",G86)))</formula>
    </cfRule>
    <cfRule type="containsText" dxfId="2365" priority="2681" operator="containsText" text="Deferred">
      <formula>NOT(ISERROR(SEARCH("Deferred",G86)))</formula>
    </cfRule>
    <cfRule type="containsText" dxfId="2364" priority="2682" operator="containsText" text="Deleted">
      <formula>NOT(ISERROR(SEARCH("Deleted",G86)))</formula>
    </cfRule>
    <cfRule type="containsText" dxfId="2363" priority="2683" operator="containsText" text="In Danger of Falling Behind Target">
      <formula>NOT(ISERROR(SEARCH("In Danger of Falling Behind Target",G86)))</formula>
    </cfRule>
    <cfRule type="containsText" dxfId="2362" priority="2684" operator="containsText" text="Not yet due">
      <formula>NOT(ISERROR(SEARCH("Not yet due",G86)))</formula>
    </cfRule>
    <cfRule type="containsText" dxfId="2361" priority="2685" operator="containsText" text="Completed Behind Schedule">
      <formula>NOT(ISERROR(SEARCH("Completed Behind Schedule",G86)))</formula>
    </cfRule>
    <cfRule type="containsText" dxfId="2360" priority="2686" operator="containsText" text="Off Target">
      <formula>NOT(ISERROR(SEARCH("Off Target",G86)))</formula>
    </cfRule>
    <cfRule type="containsText" dxfId="2359" priority="2687" operator="containsText" text="In Danger of Falling Behind Target">
      <formula>NOT(ISERROR(SEARCH("In Danger of Falling Behind Target",G86)))</formula>
    </cfRule>
    <cfRule type="containsText" dxfId="2358" priority="2688" operator="containsText" text="On Track to be Achieved">
      <formula>NOT(ISERROR(SEARCH("On Track to be Achieved",G86)))</formula>
    </cfRule>
    <cfRule type="containsText" dxfId="2357" priority="2689" operator="containsText" text="Fully Achieved">
      <formula>NOT(ISERROR(SEARCH("Fully Achieved",G86)))</formula>
    </cfRule>
    <cfRule type="containsText" dxfId="2356" priority="2690" operator="containsText" text="Update not Provided">
      <formula>NOT(ISERROR(SEARCH("Update not Provided",G86)))</formula>
    </cfRule>
    <cfRule type="containsText" dxfId="2355" priority="2691" operator="containsText" text="Not yet due">
      <formula>NOT(ISERROR(SEARCH("Not yet due",G86)))</formula>
    </cfRule>
    <cfRule type="containsText" dxfId="2354" priority="2692" operator="containsText" text="Completed Behind Schedule">
      <formula>NOT(ISERROR(SEARCH("Completed Behind Schedule",G86)))</formula>
    </cfRule>
    <cfRule type="containsText" dxfId="2353" priority="2693" operator="containsText" text="Off Target">
      <formula>NOT(ISERROR(SEARCH("Off Target",G86)))</formula>
    </cfRule>
    <cfRule type="containsText" dxfId="2352" priority="2694" operator="containsText" text="In Danger of Falling Behind Target">
      <formula>NOT(ISERROR(SEARCH("In Danger of Falling Behind Target",G86)))</formula>
    </cfRule>
    <cfRule type="containsText" dxfId="2351" priority="2695" operator="containsText" text="On Track to be Achieved">
      <formula>NOT(ISERROR(SEARCH("On Track to be Achieved",G86)))</formula>
    </cfRule>
    <cfRule type="containsText" dxfId="2350" priority="2696" operator="containsText" text="Fully Achieved">
      <formula>NOT(ISERROR(SEARCH("Fully Achieved",G86)))</formula>
    </cfRule>
    <cfRule type="containsText" dxfId="2349" priority="2697" operator="containsText" text="Fully Achieved">
      <formula>NOT(ISERROR(SEARCH("Fully Achieved",G86)))</formula>
    </cfRule>
    <cfRule type="containsText" dxfId="2348" priority="2698" operator="containsText" text="Fully Achieved">
      <formula>NOT(ISERROR(SEARCH("Fully Achieved",G86)))</formula>
    </cfRule>
    <cfRule type="containsText" dxfId="2347" priority="2699" operator="containsText" text="Deferred">
      <formula>NOT(ISERROR(SEARCH("Deferred",G86)))</formula>
    </cfRule>
    <cfRule type="containsText" dxfId="2346" priority="2700" operator="containsText" text="Deleted">
      <formula>NOT(ISERROR(SEARCH("Deleted",G86)))</formula>
    </cfRule>
    <cfRule type="containsText" dxfId="2345" priority="2701" operator="containsText" text="In Danger of Falling Behind Target">
      <formula>NOT(ISERROR(SEARCH("In Danger of Falling Behind Target",G86)))</formula>
    </cfRule>
    <cfRule type="containsText" dxfId="2344" priority="2702" operator="containsText" text="Not yet due">
      <formula>NOT(ISERROR(SEARCH("Not yet due",G86)))</formula>
    </cfRule>
    <cfRule type="containsText" dxfId="2343" priority="2703" operator="containsText" text="Update not Provided">
      <formula>NOT(ISERROR(SEARCH("Update not Provided",G86)))</formula>
    </cfRule>
  </conditionalFormatting>
  <conditionalFormatting sqref="G86">
    <cfRule type="containsText" dxfId="2342" priority="2632" operator="containsText" text="On track to be achieved">
      <formula>NOT(ISERROR(SEARCH("On track to be achieved",G86)))</formula>
    </cfRule>
    <cfRule type="containsText" dxfId="2341" priority="2633" operator="containsText" text="Deferred">
      <formula>NOT(ISERROR(SEARCH("Deferred",G86)))</formula>
    </cfRule>
    <cfRule type="containsText" dxfId="2340" priority="2634" operator="containsText" text="Deleted">
      <formula>NOT(ISERROR(SEARCH("Deleted",G86)))</formula>
    </cfRule>
    <cfRule type="containsText" dxfId="2339" priority="2635" operator="containsText" text="In Danger of Falling Behind Target">
      <formula>NOT(ISERROR(SEARCH("In Danger of Falling Behind Target",G86)))</formula>
    </cfRule>
    <cfRule type="containsText" dxfId="2338" priority="2636" operator="containsText" text="Not yet due">
      <formula>NOT(ISERROR(SEARCH("Not yet due",G86)))</formula>
    </cfRule>
    <cfRule type="containsText" dxfId="2337" priority="2637" operator="containsText" text="Update not Provided">
      <formula>NOT(ISERROR(SEARCH("Update not Provided",G86)))</formula>
    </cfRule>
    <cfRule type="containsText" dxfId="2336" priority="2638" operator="containsText" text="Not yet due">
      <formula>NOT(ISERROR(SEARCH("Not yet due",G86)))</formula>
    </cfRule>
    <cfRule type="containsText" dxfId="2335" priority="2639" operator="containsText" text="Completed Behind Schedule">
      <formula>NOT(ISERROR(SEARCH("Completed Behind Schedule",G86)))</formula>
    </cfRule>
    <cfRule type="containsText" dxfId="2334" priority="2640" operator="containsText" text="Off Target">
      <formula>NOT(ISERROR(SEARCH("Off Target",G86)))</formula>
    </cfRule>
    <cfRule type="containsText" dxfId="2333" priority="2641" operator="containsText" text="On Track to be Achieved">
      <formula>NOT(ISERROR(SEARCH("On Track to be Achieved",G86)))</formula>
    </cfRule>
    <cfRule type="containsText" dxfId="2332" priority="2642" operator="containsText" text="Fully Achieved">
      <formula>NOT(ISERROR(SEARCH("Fully Achieved",G86)))</formula>
    </cfRule>
    <cfRule type="containsText" dxfId="2331" priority="2643" operator="containsText" text="Not yet due">
      <formula>NOT(ISERROR(SEARCH("Not yet due",G86)))</formula>
    </cfRule>
    <cfRule type="containsText" dxfId="2330" priority="2644" operator="containsText" text="Not Yet Due">
      <formula>NOT(ISERROR(SEARCH("Not Yet Due",G86)))</formula>
    </cfRule>
    <cfRule type="containsText" dxfId="2329" priority="2645" operator="containsText" text="Deferred">
      <formula>NOT(ISERROR(SEARCH("Deferred",G86)))</formula>
    </cfRule>
    <cfRule type="containsText" dxfId="2328" priority="2646" operator="containsText" text="Deleted">
      <formula>NOT(ISERROR(SEARCH("Deleted",G86)))</formula>
    </cfRule>
    <cfRule type="containsText" dxfId="2327" priority="2647" operator="containsText" text="In Danger of Falling Behind Target">
      <formula>NOT(ISERROR(SEARCH("In Danger of Falling Behind Target",G86)))</formula>
    </cfRule>
    <cfRule type="containsText" dxfId="2326" priority="2648" operator="containsText" text="Not yet due">
      <formula>NOT(ISERROR(SEARCH("Not yet due",G86)))</formula>
    </cfRule>
    <cfRule type="containsText" dxfId="2325" priority="2649" operator="containsText" text="Completed Behind Schedule">
      <formula>NOT(ISERROR(SEARCH("Completed Behind Schedule",G86)))</formula>
    </cfRule>
    <cfRule type="containsText" dxfId="2324" priority="2650" operator="containsText" text="Off Target">
      <formula>NOT(ISERROR(SEARCH("Off Target",G86)))</formula>
    </cfRule>
    <cfRule type="containsText" dxfId="2323" priority="2651" operator="containsText" text="In Danger of Falling Behind Target">
      <formula>NOT(ISERROR(SEARCH("In Danger of Falling Behind Target",G86)))</formula>
    </cfRule>
    <cfRule type="containsText" dxfId="2322" priority="2652" operator="containsText" text="On Track to be Achieved">
      <formula>NOT(ISERROR(SEARCH("On Track to be Achieved",G86)))</formula>
    </cfRule>
    <cfRule type="containsText" dxfId="2321" priority="2653" operator="containsText" text="Fully Achieved">
      <formula>NOT(ISERROR(SEARCH("Fully Achieved",G86)))</formula>
    </cfRule>
    <cfRule type="containsText" dxfId="2320" priority="2654" operator="containsText" text="Update not Provided">
      <formula>NOT(ISERROR(SEARCH("Update not Provided",G86)))</formula>
    </cfRule>
    <cfRule type="containsText" dxfId="2319" priority="2655" operator="containsText" text="Not yet due">
      <formula>NOT(ISERROR(SEARCH("Not yet due",G86)))</formula>
    </cfRule>
    <cfRule type="containsText" dxfId="2318" priority="2656" operator="containsText" text="Completed Behind Schedule">
      <formula>NOT(ISERROR(SEARCH("Completed Behind Schedule",G86)))</formula>
    </cfRule>
    <cfRule type="containsText" dxfId="2317" priority="2657" operator="containsText" text="Off Target">
      <formula>NOT(ISERROR(SEARCH("Off Target",G86)))</formula>
    </cfRule>
    <cfRule type="containsText" dxfId="2316" priority="2658" operator="containsText" text="In Danger of Falling Behind Target">
      <formula>NOT(ISERROR(SEARCH("In Danger of Falling Behind Target",G86)))</formula>
    </cfRule>
    <cfRule type="containsText" dxfId="2315" priority="2659" operator="containsText" text="On Track to be Achieved">
      <formula>NOT(ISERROR(SEARCH("On Track to be Achieved",G86)))</formula>
    </cfRule>
    <cfRule type="containsText" dxfId="2314" priority="2660" operator="containsText" text="Fully Achieved">
      <formula>NOT(ISERROR(SEARCH("Fully Achieved",G86)))</formula>
    </cfRule>
    <cfRule type="containsText" dxfId="2313" priority="2661" operator="containsText" text="Fully Achieved">
      <formula>NOT(ISERROR(SEARCH("Fully Achieved",G86)))</formula>
    </cfRule>
    <cfRule type="containsText" dxfId="2312" priority="2662" operator="containsText" text="Fully Achieved">
      <formula>NOT(ISERROR(SEARCH("Fully Achieved",G86)))</formula>
    </cfRule>
    <cfRule type="containsText" dxfId="2311" priority="2663" operator="containsText" text="Deferred">
      <formula>NOT(ISERROR(SEARCH("Deferred",G86)))</formula>
    </cfRule>
    <cfRule type="containsText" dxfId="2310" priority="2664" operator="containsText" text="Deleted">
      <formula>NOT(ISERROR(SEARCH("Deleted",G86)))</formula>
    </cfRule>
    <cfRule type="containsText" dxfId="2309" priority="2665" operator="containsText" text="In Danger of Falling Behind Target">
      <formula>NOT(ISERROR(SEARCH("In Danger of Falling Behind Target",G86)))</formula>
    </cfRule>
    <cfRule type="containsText" dxfId="2308" priority="2666" operator="containsText" text="Not yet due">
      <formula>NOT(ISERROR(SEARCH("Not yet due",G86)))</formula>
    </cfRule>
    <cfRule type="containsText" dxfId="2307" priority="2667" operator="containsText" text="Update not Provided">
      <formula>NOT(ISERROR(SEARCH("Update not Provided",G86)))</formula>
    </cfRule>
  </conditionalFormatting>
  <conditionalFormatting sqref="G87:G97">
    <cfRule type="containsText" dxfId="2306" priority="2596" operator="containsText" text="On track to be achieved">
      <formula>NOT(ISERROR(SEARCH("On track to be achieved",G87)))</formula>
    </cfRule>
    <cfRule type="containsText" dxfId="2305" priority="2597" operator="containsText" text="Deferred">
      <formula>NOT(ISERROR(SEARCH("Deferred",G87)))</formula>
    </cfRule>
    <cfRule type="containsText" dxfId="2304" priority="2598" operator="containsText" text="Deleted">
      <formula>NOT(ISERROR(SEARCH("Deleted",G87)))</formula>
    </cfRule>
    <cfRule type="containsText" dxfId="2303" priority="2599" operator="containsText" text="In Danger of Falling Behind Target">
      <formula>NOT(ISERROR(SEARCH("In Danger of Falling Behind Target",G87)))</formula>
    </cfRule>
    <cfRule type="containsText" dxfId="2302" priority="2600" operator="containsText" text="Not yet due">
      <formula>NOT(ISERROR(SEARCH("Not yet due",G87)))</formula>
    </cfRule>
    <cfRule type="containsText" dxfId="2301" priority="2601" operator="containsText" text="Update not Provided">
      <formula>NOT(ISERROR(SEARCH("Update not Provided",G87)))</formula>
    </cfRule>
    <cfRule type="containsText" dxfId="2300" priority="2602" operator="containsText" text="Not yet due">
      <formula>NOT(ISERROR(SEARCH("Not yet due",G87)))</formula>
    </cfRule>
    <cfRule type="containsText" dxfId="2299" priority="2603" operator="containsText" text="Completed Behind Schedule">
      <formula>NOT(ISERROR(SEARCH("Completed Behind Schedule",G87)))</formula>
    </cfRule>
    <cfRule type="containsText" dxfId="2298" priority="2604" operator="containsText" text="Off Target">
      <formula>NOT(ISERROR(SEARCH("Off Target",G87)))</formula>
    </cfRule>
    <cfRule type="containsText" dxfId="2297" priority="2605" operator="containsText" text="On Track to be Achieved">
      <formula>NOT(ISERROR(SEARCH("On Track to be Achieved",G87)))</formula>
    </cfRule>
    <cfRule type="containsText" dxfId="2296" priority="2606" operator="containsText" text="Fully Achieved">
      <formula>NOT(ISERROR(SEARCH("Fully Achieved",G87)))</formula>
    </cfRule>
    <cfRule type="containsText" dxfId="2295" priority="2607" operator="containsText" text="Not yet due">
      <formula>NOT(ISERROR(SEARCH("Not yet due",G87)))</formula>
    </cfRule>
    <cfRule type="containsText" dxfId="2294" priority="2608" operator="containsText" text="Not Yet Due">
      <formula>NOT(ISERROR(SEARCH("Not Yet Due",G87)))</formula>
    </cfRule>
    <cfRule type="containsText" dxfId="2293" priority="2609" operator="containsText" text="Deferred">
      <formula>NOT(ISERROR(SEARCH("Deferred",G87)))</formula>
    </cfRule>
    <cfRule type="containsText" dxfId="2292" priority="2610" operator="containsText" text="Deleted">
      <formula>NOT(ISERROR(SEARCH("Deleted",G87)))</formula>
    </cfRule>
    <cfRule type="containsText" dxfId="2291" priority="2611" operator="containsText" text="In Danger of Falling Behind Target">
      <formula>NOT(ISERROR(SEARCH("In Danger of Falling Behind Target",G87)))</formula>
    </cfRule>
    <cfRule type="containsText" dxfId="2290" priority="2612" operator="containsText" text="Not yet due">
      <formula>NOT(ISERROR(SEARCH("Not yet due",G87)))</formula>
    </cfRule>
    <cfRule type="containsText" dxfId="2289" priority="2613" operator="containsText" text="Completed Behind Schedule">
      <formula>NOT(ISERROR(SEARCH("Completed Behind Schedule",G87)))</formula>
    </cfRule>
    <cfRule type="containsText" dxfId="2288" priority="2614" operator="containsText" text="Off Target">
      <formula>NOT(ISERROR(SEARCH("Off Target",G87)))</formula>
    </cfRule>
    <cfRule type="containsText" dxfId="2287" priority="2615" operator="containsText" text="In Danger of Falling Behind Target">
      <formula>NOT(ISERROR(SEARCH("In Danger of Falling Behind Target",G87)))</formula>
    </cfRule>
    <cfRule type="containsText" dxfId="2286" priority="2616" operator="containsText" text="On Track to be Achieved">
      <formula>NOT(ISERROR(SEARCH("On Track to be Achieved",G87)))</formula>
    </cfRule>
    <cfRule type="containsText" dxfId="2285" priority="2617" operator="containsText" text="Fully Achieved">
      <formula>NOT(ISERROR(SEARCH("Fully Achieved",G87)))</formula>
    </cfRule>
    <cfRule type="containsText" dxfId="2284" priority="2618" operator="containsText" text="Update not Provided">
      <formula>NOT(ISERROR(SEARCH("Update not Provided",G87)))</formula>
    </cfRule>
    <cfRule type="containsText" dxfId="2283" priority="2619" operator="containsText" text="Not yet due">
      <formula>NOT(ISERROR(SEARCH("Not yet due",G87)))</formula>
    </cfRule>
    <cfRule type="containsText" dxfId="2282" priority="2620" operator="containsText" text="Completed Behind Schedule">
      <formula>NOT(ISERROR(SEARCH("Completed Behind Schedule",G87)))</formula>
    </cfRule>
    <cfRule type="containsText" dxfId="2281" priority="2621" operator="containsText" text="Off Target">
      <formula>NOT(ISERROR(SEARCH("Off Target",G87)))</formula>
    </cfRule>
    <cfRule type="containsText" dxfId="2280" priority="2622" operator="containsText" text="In Danger of Falling Behind Target">
      <formula>NOT(ISERROR(SEARCH("In Danger of Falling Behind Target",G87)))</formula>
    </cfRule>
    <cfRule type="containsText" dxfId="2279" priority="2623" operator="containsText" text="On Track to be Achieved">
      <formula>NOT(ISERROR(SEARCH("On Track to be Achieved",G87)))</formula>
    </cfRule>
    <cfRule type="containsText" dxfId="2278" priority="2624" operator="containsText" text="Fully Achieved">
      <formula>NOT(ISERROR(SEARCH("Fully Achieved",G87)))</formula>
    </cfRule>
    <cfRule type="containsText" dxfId="2277" priority="2625" operator="containsText" text="Fully Achieved">
      <formula>NOT(ISERROR(SEARCH("Fully Achieved",G87)))</formula>
    </cfRule>
    <cfRule type="containsText" dxfId="2276" priority="2626" operator="containsText" text="Fully Achieved">
      <formula>NOT(ISERROR(SEARCH("Fully Achieved",G87)))</formula>
    </cfRule>
    <cfRule type="containsText" dxfId="2275" priority="2627" operator="containsText" text="Deferred">
      <formula>NOT(ISERROR(SEARCH("Deferred",G87)))</formula>
    </cfRule>
    <cfRule type="containsText" dxfId="2274" priority="2628" operator="containsText" text="Deleted">
      <formula>NOT(ISERROR(SEARCH("Deleted",G87)))</formula>
    </cfRule>
    <cfRule type="containsText" dxfId="2273" priority="2629" operator="containsText" text="In Danger of Falling Behind Target">
      <formula>NOT(ISERROR(SEARCH("In Danger of Falling Behind Target",G87)))</formula>
    </cfRule>
    <cfRule type="containsText" dxfId="2272" priority="2630" operator="containsText" text="Not yet due">
      <formula>NOT(ISERROR(SEARCH("Not yet due",G87)))</formula>
    </cfRule>
    <cfRule type="containsText" dxfId="2271" priority="2631" operator="containsText" text="Update not Provided">
      <formula>NOT(ISERROR(SEARCH("Update not Provided",G87)))</formula>
    </cfRule>
  </conditionalFormatting>
  <conditionalFormatting sqref="G98">
    <cfRule type="containsText" dxfId="2270" priority="2560" operator="containsText" text="On track to be achieved">
      <formula>NOT(ISERROR(SEARCH("On track to be achieved",G98)))</formula>
    </cfRule>
    <cfRule type="containsText" dxfId="2269" priority="2561" operator="containsText" text="Deferred">
      <formula>NOT(ISERROR(SEARCH("Deferred",G98)))</formula>
    </cfRule>
    <cfRule type="containsText" dxfId="2268" priority="2562" operator="containsText" text="Deleted">
      <formula>NOT(ISERROR(SEARCH("Deleted",G98)))</formula>
    </cfRule>
    <cfRule type="containsText" dxfId="2267" priority="2563" operator="containsText" text="In Danger of Falling Behind Target">
      <formula>NOT(ISERROR(SEARCH("In Danger of Falling Behind Target",G98)))</formula>
    </cfRule>
    <cfRule type="containsText" dxfId="2266" priority="2564" operator="containsText" text="Not yet due">
      <formula>NOT(ISERROR(SEARCH("Not yet due",G98)))</formula>
    </cfRule>
    <cfRule type="containsText" dxfId="2265" priority="2565" operator="containsText" text="Update not Provided">
      <formula>NOT(ISERROR(SEARCH("Update not Provided",G98)))</formula>
    </cfRule>
    <cfRule type="containsText" dxfId="2264" priority="2566" operator="containsText" text="Not yet due">
      <formula>NOT(ISERROR(SEARCH("Not yet due",G98)))</formula>
    </cfRule>
    <cfRule type="containsText" dxfId="2263" priority="2567" operator="containsText" text="Completed Behind Schedule">
      <formula>NOT(ISERROR(SEARCH("Completed Behind Schedule",G98)))</formula>
    </cfRule>
    <cfRule type="containsText" dxfId="2262" priority="2568" operator="containsText" text="Off Target">
      <formula>NOT(ISERROR(SEARCH("Off Target",G98)))</formula>
    </cfRule>
    <cfRule type="containsText" dxfId="2261" priority="2569" operator="containsText" text="On Track to be Achieved">
      <formula>NOT(ISERROR(SEARCH("On Track to be Achieved",G98)))</formula>
    </cfRule>
    <cfRule type="containsText" dxfId="2260" priority="2570" operator="containsText" text="Fully Achieved">
      <formula>NOT(ISERROR(SEARCH("Fully Achieved",G98)))</formula>
    </cfRule>
    <cfRule type="containsText" dxfId="2259" priority="2571" operator="containsText" text="Not yet due">
      <formula>NOT(ISERROR(SEARCH("Not yet due",G98)))</formula>
    </cfRule>
    <cfRule type="containsText" dxfId="2258" priority="2572" operator="containsText" text="Not Yet Due">
      <formula>NOT(ISERROR(SEARCH("Not Yet Due",G98)))</formula>
    </cfRule>
    <cfRule type="containsText" dxfId="2257" priority="2573" operator="containsText" text="Deferred">
      <formula>NOT(ISERROR(SEARCH("Deferred",G98)))</formula>
    </cfRule>
    <cfRule type="containsText" dxfId="2256" priority="2574" operator="containsText" text="Deleted">
      <formula>NOT(ISERROR(SEARCH("Deleted",G98)))</formula>
    </cfRule>
    <cfRule type="containsText" dxfId="2255" priority="2575" operator="containsText" text="In Danger of Falling Behind Target">
      <formula>NOT(ISERROR(SEARCH("In Danger of Falling Behind Target",G98)))</formula>
    </cfRule>
    <cfRule type="containsText" dxfId="2254" priority="2576" operator="containsText" text="Not yet due">
      <formula>NOT(ISERROR(SEARCH("Not yet due",G98)))</formula>
    </cfRule>
    <cfRule type="containsText" dxfId="2253" priority="2577" operator="containsText" text="Completed Behind Schedule">
      <formula>NOT(ISERROR(SEARCH("Completed Behind Schedule",G98)))</formula>
    </cfRule>
    <cfRule type="containsText" dxfId="2252" priority="2578" operator="containsText" text="Off Target">
      <formula>NOT(ISERROR(SEARCH("Off Target",G98)))</formula>
    </cfRule>
    <cfRule type="containsText" dxfId="2251" priority="2579" operator="containsText" text="In Danger of Falling Behind Target">
      <formula>NOT(ISERROR(SEARCH("In Danger of Falling Behind Target",G98)))</formula>
    </cfRule>
    <cfRule type="containsText" dxfId="2250" priority="2580" operator="containsText" text="On Track to be Achieved">
      <formula>NOT(ISERROR(SEARCH("On Track to be Achieved",G98)))</formula>
    </cfRule>
    <cfRule type="containsText" dxfId="2249" priority="2581" operator="containsText" text="Fully Achieved">
      <formula>NOT(ISERROR(SEARCH("Fully Achieved",G98)))</formula>
    </cfRule>
    <cfRule type="containsText" dxfId="2248" priority="2582" operator="containsText" text="Update not Provided">
      <formula>NOT(ISERROR(SEARCH("Update not Provided",G98)))</formula>
    </cfRule>
    <cfRule type="containsText" dxfId="2247" priority="2583" operator="containsText" text="Not yet due">
      <formula>NOT(ISERROR(SEARCH("Not yet due",G98)))</formula>
    </cfRule>
    <cfRule type="containsText" dxfId="2246" priority="2584" operator="containsText" text="Completed Behind Schedule">
      <formula>NOT(ISERROR(SEARCH("Completed Behind Schedule",G98)))</formula>
    </cfRule>
    <cfRule type="containsText" dxfId="2245" priority="2585" operator="containsText" text="Off Target">
      <formula>NOT(ISERROR(SEARCH("Off Target",G98)))</formula>
    </cfRule>
    <cfRule type="containsText" dxfId="2244" priority="2586" operator="containsText" text="In Danger of Falling Behind Target">
      <formula>NOT(ISERROR(SEARCH("In Danger of Falling Behind Target",G98)))</formula>
    </cfRule>
    <cfRule type="containsText" dxfId="2243" priority="2587" operator="containsText" text="On Track to be Achieved">
      <formula>NOT(ISERROR(SEARCH("On Track to be Achieved",G98)))</formula>
    </cfRule>
    <cfRule type="containsText" dxfId="2242" priority="2588" operator="containsText" text="Fully Achieved">
      <formula>NOT(ISERROR(SEARCH("Fully Achieved",G98)))</formula>
    </cfRule>
    <cfRule type="containsText" dxfId="2241" priority="2589" operator="containsText" text="Fully Achieved">
      <formula>NOT(ISERROR(SEARCH("Fully Achieved",G98)))</formula>
    </cfRule>
    <cfRule type="containsText" dxfId="2240" priority="2590" operator="containsText" text="Fully Achieved">
      <formula>NOT(ISERROR(SEARCH("Fully Achieved",G98)))</formula>
    </cfRule>
    <cfRule type="containsText" dxfId="2239" priority="2591" operator="containsText" text="Deferred">
      <formula>NOT(ISERROR(SEARCH("Deferred",G98)))</formula>
    </cfRule>
    <cfRule type="containsText" dxfId="2238" priority="2592" operator="containsText" text="Deleted">
      <formula>NOT(ISERROR(SEARCH("Deleted",G98)))</formula>
    </cfRule>
    <cfRule type="containsText" dxfId="2237" priority="2593" operator="containsText" text="In Danger of Falling Behind Target">
      <formula>NOT(ISERROR(SEARCH("In Danger of Falling Behind Target",G98)))</formula>
    </cfRule>
    <cfRule type="containsText" dxfId="2236" priority="2594" operator="containsText" text="Not yet due">
      <formula>NOT(ISERROR(SEARCH("Not yet due",G98)))</formula>
    </cfRule>
    <cfRule type="containsText" dxfId="2235" priority="2595" operator="containsText" text="Update not Provided">
      <formula>NOT(ISERROR(SEARCH("Update not Provided",G98)))</formula>
    </cfRule>
  </conditionalFormatting>
  <conditionalFormatting sqref="G98">
    <cfRule type="containsText" dxfId="2234" priority="2524" operator="containsText" text="On track to be achieved">
      <formula>NOT(ISERROR(SEARCH("On track to be achieved",G98)))</formula>
    </cfRule>
    <cfRule type="containsText" dxfId="2233" priority="2525" operator="containsText" text="Deferred">
      <formula>NOT(ISERROR(SEARCH("Deferred",G98)))</formula>
    </cfRule>
    <cfRule type="containsText" dxfId="2232" priority="2526" operator="containsText" text="Deleted">
      <formula>NOT(ISERROR(SEARCH("Deleted",G98)))</formula>
    </cfRule>
    <cfRule type="containsText" dxfId="2231" priority="2527" operator="containsText" text="In Danger of Falling Behind Target">
      <formula>NOT(ISERROR(SEARCH("In Danger of Falling Behind Target",G98)))</formula>
    </cfRule>
    <cfRule type="containsText" dxfId="2230" priority="2528" operator="containsText" text="Not yet due">
      <formula>NOT(ISERROR(SEARCH("Not yet due",G98)))</formula>
    </cfRule>
    <cfRule type="containsText" dxfId="2229" priority="2529" operator="containsText" text="Update not Provided">
      <formula>NOT(ISERROR(SEARCH("Update not Provided",G98)))</formula>
    </cfRule>
    <cfRule type="containsText" dxfId="2228" priority="2530" operator="containsText" text="Not yet due">
      <formula>NOT(ISERROR(SEARCH("Not yet due",G98)))</formula>
    </cfRule>
    <cfRule type="containsText" dxfId="2227" priority="2531" operator="containsText" text="Completed Behind Schedule">
      <formula>NOT(ISERROR(SEARCH("Completed Behind Schedule",G98)))</formula>
    </cfRule>
    <cfRule type="containsText" dxfId="2226" priority="2532" operator="containsText" text="Off Target">
      <formula>NOT(ISERROR(SEARCH("Off Target",G98)))</formula>
    </cfRule>
    <cfRule type="containsText" dxfId="2225" priority="2533" operator="containsText" text="On Track to be Achieved">
      <formula>NOT(ISERROR(SEARCH("On Track to be Achieved",G98)))</formula>
    </cfRule>
    <cfRule type="containsText" dxfId="2224" priority="2534" operator="containsText" text="Fully Achieved">
      <formula>NOT(ISERROR(SEARCH("Fully Achieved",G98)))</formula>
    </cfRule>
    <cfRule type="containsText" dxfId="2223" priority="2535" operator="containsText" text="Not yet due">
      <formula>NOT(ISERROR(SEARCH("Not yet due",G98)))</formula>
    </cfRule>
    <cfRule type="containsText" dxfId="2222" priority="2536" operator="containsText" text="Not Yet Due">
      <formula>NOT(ISERROR(SEARCH("Not Yet Due",G98)))</formula>
    </cfRule>
    <cfRule type="containsText" dxfId="2221" priority="2537" operator="containsText" text="Deferred">
      <formula>NOT(ISERROR(SEARCH("Deferred",G98)))</formula>
    </cfRule>
    <cfRule type="containsText" dxfId="2220" priority="2538" operator="containsText" text="Deleted">
      <formula>NOT(ISERROR(SEARCH("Deleted",G98)))</formula>
    </cfRule>
    <cfRule type="containsText" dxfId="2219" priority="2539" operator="containsText" text="In Danger of Falling Behind Target">
      <formula>NOT(ISERROR(SEARCH("In Danger of Falling Behind Target",G98)))</formula>
    </cfRule>
    <cfRule type="containsText" dxfId="2218" priority="2540" operator="containsText" text="Not yet due">
      <formula>NOT(ISERROR(SEARCH("Not yet due",G98)))</formula>
    </cfRule>
    <cfRule type="containsText" dxfId="2217" priority="2541" operator="containsText" text="Completed Behind Schedule">
      <formula>NOT(ISERROR(SEARCH("Completed Behind Schedule",G98)))</formula>
    </cfRule>
    <cfRule type="containsText" dxfId="2216" priority="2542" operator="containsText" text="Off Target">
      <formula>NOT(ISERROR(SEARCH("Off Target",G98)))</formula>
    </cfRule>
    <cfRule type="containsText" dxfId="2215" priority="2543" operator="containsText" text="In Danger of Falling Behind Target">
      <formula>NOT(ISERROR(SEARCH("In Danger of Falling Behind Target",G98)))</formula>
    </cfRule>
    <cfRule type="containsText" dxfId="2214" priority="2544" operator="containsText" text="On Track to be Achieved">
      <formula>NOT(ISERROR(SEARCH("On Track to be Achieved",G98)))</formula>
    </cfRule>
    <cfRule type="containsText" dxfId="2213" priority="2545" operator="containsText" text="Fully Achieved">
      <formula>NOT(ISERROR(SEARCH("Fully Achieved",G98)))</formula>
    </cfRule>
    <cfRule type="containsText" dxfId="2212" priority="2546" operator="containsText" text="Update not Provided">
      <formula>NOT(ISERROR(SEARCH("Update not Provided",G98)))</formula>
    </cfRule>
    <cfRule type="containsText" dxfId="2211" priority="2547" operator="containsText" text="Not yet due">
      <formula>NOT(ISERROR(SEARCH("Not yet due",G98)))</formula>
    </cfRule>
    <cfRule type="containsText" dxfId="2210" priority="2548" operator="containsText" text="Completed Behind Schedule">
      <formula>NOT(ISERROR(SEARCH("Completed Behind Schedule",G98)))</formula>
    </cfRule>
    <cfRule type="containsText" dxfId="2209" priority="2549" operator="containsText" text="Off Target">
      <formula>NOT(ISERROR(SEARCH("Off Target",G98)))</formula>
    </cfRule>
    <cfRule type="containsText" dxfId="2208" priority="2550" operator="containsText" text="In Danger of Falling Behind Target">
      <formula>NOT(ISERROR(SEARCH("In Danger of Falling Behind Target",G98)))</formula>
    </cfRule>
    <cfRule type="containsText" dxfId="2207" priority="2551" operator="containsText" text="On Track to be Achieved">
      <formula>NOT(ISERROR(SEARCH("On Track to be Achieved",G98)))</formula>
    </cfRule>
    <cfRule type="containsText" dxfId="2206" priority="2552" operator="containsText" text="Fully Achieved">
      <formula>NOT(ISERROR(SEARCH("Fully Achieved",G98)))</formula>
    </cfRule>
    <cfRule type="containsText" dxfId="2205" priority="2553" operator="containsText" text="Fully Achieved">
      <formula>NOT(ISERROR(SEARCH("Fully Achieved",G98)))</formula>
    </cfRule>
    <cfRule type="containsText" dxfId="2204" priority="2554" operator="containsText" text="Fully Achieved">
      <formula>NOT(ISERROR(SEARCH("Fully Achieved",G98)))</formula>
    </cfRule>
    <cfRule type="containsText" dxfId="2203" priority="2555" operator="containsText" text="Deferred">
      <formula>NOT(ISERROR(SEARCH("Deferred",G98)))</formula>
    </cfRule>
    <cfRule type="containsText" dxfId="2202" priority="2556" operator="containsText" text="Deleted">
      <formula>NOT(ISERROR(SEARCH("Deleted",G98)))</formula>
    </cfRule>
    <cfRule type="containsText" dxfId="2201" priority="2557" operator="containsText" text="In Danger of Falling Behind Target">
      <formula>NOT(ISERROR(SEARCH("In Danger of Falling Behind Target",G98)))</formula>
    </cfRule>
    <cfRule type="containsText" dxfId="2200" priority="2558" operator="containsText" text="Not yet due">
      <formula>NOT(ISERROR(SEARCH("Not yet due",G98)))</formula>
    </cfRule>
    <cfRule type="containsText" dxfId="2199" priority="2559" operator="containsText" text="Update not Provided">
      <formula>NOT(ISERROR(SEARCH("Update not Provided",G98)))</formula>
    </cfRule>
  </conditionalFormatting>
  <conditionalFormatting sqref="G100:G110">
    <cfRule type="containsText" dxfId="2198" priority="2488" operator="containsText" text="On track to be achieved">
      <formula>NOT(ISERROR(SEARCH("On track to be achieved",G100)))</formula>
    </cfRule>
    <cfRule type="containsText" dxfId="2197" priority="2489" operator="containsText" text="Deferred">
      <formula>NOT(ISERROR(SEARCH("Deferred",G100)))</formula>
    </cfRule>
    <cfRule type="containsText" dxfId="2196" priority="2490" operator="containsText" text="Deleted">
      <formula>NOT(ISERROR(SEARCH("Deleted",G100)))</formula>
    </cfRule>
    <cfRule type="containsText" dxfId="2195" priority="2491" operator="containsText" text="In Danger of Falling Behind Target">
      <formula>NOT(ISERROR(SEARCH("In Danger of Falling Behind Target",G100)))</formula>
    </cfRule>
    <cfRule type="containsText" dxfId="2194" priority="2492" operator="containsText" text="Not yet due">
      <formula>NOT(ISERROR(SEARCH("Not yet due",G100)))</formula>
    </cfRule>
    <cfRule type="containsText" dxfId="2193" priority="2493" operator="containsText" text="Update not Provided">
      <formula>NOT(ISERROR(SEARCH("Update not Provided",G100)))</formula>
    </cfRule>
    <cfRule type="containsText" dxfId="2192" priority="2494" operator="containsText" text="Not yet due">
      <formula>NOT(ISERROR(SEARCH("Not yet due",G100)))</formula>
    </cfRule>
    <cfRule type="containsText" dxfId="2191" priority="2495" operator="containsText" text="Completed Behind Schedule">
      <formula>NOT(ISERROR(SEARCH("Completed Behind Schedule",G100)))</formula>
    </cfRule>
    <cfRule type="containsText" dxfId="2190" priority="2496" operator="containsText" text="Off Target">
      <formula>NOT(ISERROR(SEARCH("Off Target",G100)))</formula>
    </cfRule>
    <cfRule type="containsText" dxfId="2189" priority="2497" operator="containsText" text="On Track to be Achieved">
      <formula>NOT(ISERROR(SEARCH("On Track to be Achieved",G100)))</formula>
    </cfRule>
    <cfRule type="containsText" dxfId="2188" priority="2498" operator="containsText" text="Fully Achieved">
      <formula>NOT(ISERROR(SEARCH("Fully Achieved",G100)))</formula>
    </cfRule>
    <cfRule type="containsText" dxfId="2187" priority="2499" operator="containsText" text="Not yet due">
      <formula>NOT(ISERROR(SEARCH("Not yet due",G100)))</formula>
    </cfRule>
    <cfRule type="containsText" dxfId="2186" priority="2500" operator="containsText" text="Not Yet Due">
      <formula>NOT(ISERROR(SEARCH("Not Yet Due",G100)))</formula>
    </cfRule>
    <cfRule type="containsText" dxfId="2185" priority="2501" operator="containsText" text="Deferred">
      <formula>NOT(ISERROR(SEARCH("Deferred",G100)))</formula>
    </cfRule>
    <cfRule type="containsText" dxfId="2184" priority="2502" operator="containsText" text="Deleted">
      <formula>NOT(ISERROR(SEARCH("Deleted",G100)))</formula>
    </cfRule>
    <cfRule type="containsText" dxfId="2183" priority="2503" operator="containsText" text="In Danger of Falling Behind Target">
      <formula>NOT(ISERROR(SEARCH("In Danger of Falling Behind Target",G100)))</formula>
    </cfRule>
    <cfRule type="containsText" dxfId="2182" priority="2504" operator="containsText" text="Not yet due">
      <formula>NOT(ISERROR(SEARCH("Not yet due",G100)))</formula>
    </cfRule>
    <cfRule type="containsText" dxfId="2181" priority="2505" operator="containsText" text="Completed Behind Schedule">
      <formula>NOT(ISERROR(SEARCH("Completed Behind Schedule",G100)))</formula>
    </cfRule>
    <cfRule type="containsText" dxfId="2180" priority="2506" operator="containsText" text="Off Target">
      <formula>NOT(ISERROR(SEARCH("Off Target",G100)))</formula>
    </cfRule>
    <cfRule type="containsText" dxfId="2179" priority="2507" operator="containsText" text="In Danger of Falling Behind Target">
      <formula>NOT(ISERROR(SEARCH("In Danger of Falling Behind Target",G100)))</formula>
    </cfRule>
    <cfRule type="containsText" dxfId="2178" priority="2508" operator="containsText" text="On Track to be Achieved">
      <formula>NOT(ISERROR(SEARCH("On Track to be Achieved",G100)))</formula>
    </cfRule>
    <cfRule type="containsText" dxfId="2177" priority="2509" operator="containsText" text="Fully Achieved">
      <formula>NOT(ISERROR(SEARCH("Fully Achieved",G100)))</formula>
    </cfRule>
    <cfRule type="containsText" dxfId="2176" priority="2510" operator="containsText" text="Update not Provided">
      <formula>NOT(ISERROR(SEARCH("Update not Provided",G100)))</formula>
    </cfRule>
    <cfRule type="containsText" dxfId="2175" priority="2511" operator="containsText" text="Not yet due">
      <formula>NOT(ISERROR(SEARCH("Not yet due",G100)))</formula>
    </cfRule>
    <cfRule type="containsText" dxfId="2174" priority="2512" operator="containsText" text="Completed Behind Schedule">
      <formula>NOT(ISERROR(SEARCH("Completed Behind Schedule",G100)))</formula>
    </cfRule>
    <cfRule type="containsText" dxfId="2173" priority="2513" operator="containsText" text="Off Target">
      <formula>NOT(ISERROR(SEARCH("Off Target",G100)))</formula>
    </cfRule>
    <cfRule type="containsText" dxfId="2172" priority="2514" operator="containsText" text="In Danger of Falling Behind Target">
      <formula>NOT(ISERROR(SEARCH("In Danger of Falling Behind Target",G100)))</formula>
    </cfRule>
    <cfRule type="containsText" dxfId="2171" priority="2515" operator="containsText" text="On Track to be Achieved">
      <formula>NOT(ISERROR(SEARCH("On Track to be Achieved",G100)))</formula>
    </cfRule>
    <cfRule type="containsText" dxfId="2170" priority="2516" operator="containsText" text="Fully Achieved">
      <formula>NOT(ISERROR(SEARCH("Fully Achieved",G100)))</formula>
    </cfRule>
    <cfRule type="containsText" dxfId="2169" priority="2517" operator="containsText" text="Fully Achieved">
      <formula>NOT(ISERROR(SEARCH("Fully Achieved",G100)))</formula>
    </cfRule>
    <cfRule type="containsText" dxfId="2168" priority="2518" operator="containsText" text="Fully Achieved">
      <formula>NOT(ISERROR(SEARCH("Fully Achieved",G100)))</formula>
    </cfRule>
    <cfRule type="containsText" dxfId="2167" priority="2519" operator="containsText" text="Deferred">
      <formula>NOT(ISERROR(SEARCH("Deferred",G100)))</formula>
    </cfRule>
    <cfRule type="containsText" dxfId="2166" priority="2520" operator="containsText" text="Deleted">
      <formula>NOT(ISERROR(SEARCH("Deleted",G100)))</formula>
    </cfRule>
    <cfRule type="containsText" dxfId="2165" priority="2521" operator="containsText" text="In Danger of Falling Behind Target">
      <formula>NOT(ISERROR(SEARCH("In Danger of Falling Behind Target",G100)))</formula>
    </cfRule>
    <cfRule type="containsText" dxfId="2164" priority="2522" operator="containsText" text="Not yet due">
      <formula>NOT(ISERROR(SEARCH("Not yet due",G100)))</formula>
    </cfRule>
    <cfRule type="containsText" dxfId="2163" priority="2523" operator="containsText" text="Update not Provided">
      <formula>NOT(ISERROR(SEARCH("Update not Provided",G100)))</formula>
    </cfRule>
  </conditionalFormatting>
  <conditionalFormatting sqref="I3:I11">
    <cfRule type="containsText" dxfId="2162" priority="2380" operator="containsText" text="On track to be achieved">
      <formula>NOT(ISERROR(SEARCH("On track to be achieved",I3)))</formula>
    </cfRule>
    <cfRule type="containsText" dxfId="2161" priority="2381" operator="containsText" text="Deferred">
      <formula>NOT(ISERROR(SEARCH("Deferred",I3)))</formula>
    </cfRule>
    <cfRule type="containsText" dxfId="2160" priority="2382" operator="containsText" text="Deleted">
      <formula>NOT(ISERROR(SEARCH("Deleted",I3)))</formula>
    </cfRule>
    <cfRule type="containsText" dxfId="2159" priority="2383" operator="containsText" text="In Danger of Falling Behind Target">
      <formula>NOT(ISERROR(SEARCH("In Danger of Falling Behind Target",I3)))</formula>
    </cfRule>
    <cfRule type="containsText" dxfId="2158" priority="2384" operator="containsText" text="Not yet due">
      <formula>NOT(ISERROR(SEARCH("Not yet due",I3)))</formula>
    </cfRule>
    <cfRule type="containsText" dxfId="2157" priority="2385" operator="containsText" text="Update not Provided">
      <formula>NOT(ISERROR(SEARCH("Update not Provided",I3)))</formula>
    </cfRule>
    <cfRule type="containsText" dxfId="2156" priority="2386" operator="containsText" text="Not yet due">
      <formula>NOT(ISERROR(SEARCH("Not yet due",I3)))</formula>
    </cfRule>
    <cfRule type="containsText" dxfId="2155" priority="2387" operator="containsText" text="Completed Behind Schedule">
      <formula>NOT(ISERROR(SEARCH("Completed Behind Schedule",I3)))</formula>
    </cfRule>
    <cfRule type="containsText" dxfId="2154" priority="2388" operator="containsText" text="Off Target">
      <formula>NOT(ISERROR(SEARCH("Off Target",I3)))</formula>
    </cfRule>
    <cfRule type="containsText" dxfId="2153" priority="2389" operator="containsText" text="On Track to be Achieved">
      <formula>NOT(ISERROR(SEARCH("On Track to be Achieved",I3)))</formula>
    </cfRule>
    <cfRule type="containsText" dxfId="2152" priority="2390" operator="containsText" text="Fully Achieved">
      <formula>NOT(ISERROR(SEARCH("Fully Achieved",I3)))</formula>
    </cfRule>
    <cfRule type="containsText" dxfId="2151" priority="2391" operator="containsText" text="Not yet due">
      <formula>NOT(ISERROR(SEARCH("Not yet due",I3)))</formula>
    </cfRule>
    <cfRule type="containsText" dxfId="2150" priority="2392" operator="containsText" text="Not Yet Due">
      <formula>NOT(ISERROR(SEARCH("Not Yet Due",I3)))</formula>
    </cfRule>
    <cfRule type="containsText" dxfId="2149" priority="2393" operator="containsText" text="Deferred">
      <formula>NOT(ISERROR(SEARCH("Deferred",I3)))</formula>
    </cfRule>
    <cfRule type="containsText" dxfId="2148" priority="2394" operator="containsText" text="Deleted">
      <formula>NOT(ISERROR(SEARCH("Deleted",I3)))</formula>
    </cfRule>
    <cfRule type="containsText" dxfId="2147" priority="2395" operator="containsText" text="In Danger of Falling Behind Target">
      <formula>NOT(ISERROR(SEARCH("In Danger of Falling Behind Target",I3)))</formula>
    </cfRule>
    <cfRule type="containsText" dxfId="2146" priority="2396" operator="containsText" text="Not yet due">
      <formula>NOT(ISERROR(SEARCH("Not yet due",I3)))</formula>
    </cfRule>
    <cfRule type="containsText" dxfId="2145" priority="2397" operator="containsText" text="Completed Behind Schedule">
      <formula>NOT(ISERROR(SEARCH("Completed Behind Schedule",I3)))</formula>
    </cfRule>
    <cfRule type="containsText" dxfId="2144" priority="2398" operator="containsText" text="Off Target">
      <formula>NOT(ISERROR(SEARCH("Off Target",I3)))</formula>
    </cfRule>
    <cfRule type="containsText" dxfId="2143" priority="2399" operator="containsText" text="In Danger of Falling Behind Target">
      <formula>NOT(ISERROR(SEARCH("In Danger of Falling Behind Target",I3)))</formula>
    </cfRule>
    <cfRule type="containsText" dxfId="2142" priority="2400" operator="containsText" text="On Track to be Achieved">
      <formula>NOT(ISERROR(SEARCH("On Track to be Achieved",I3)))</formula>
    </cfRule>
    <cfRule type="containsText" dxfId="2141" priority="2401" operator="containsText" text="Fully Achieved">
      <formula>NOT(ISERROR(SEARCH("Fully Achieved",I3)))</formula>
    </cfRule>
    <cfRule type="containsText" dxfId="2140" priority="2402" operator="containsText" text="Update not Provided">
      <formula>NOT(ISERROR(SEARCH("Update not Provided",I3)))</formula>
    </cfRule>
    <cfRule type="containsText" dxfId="2139" priority="2403" operator="containsText" text="Not yet due">
      <formula>NOT(ISERROR(SEARCH("Not yet due",I3)))</formula>
    </cfRule>
    <cfRule type="containsText" dxfId="2138" priority="2404" operator="containsText" text="Completed Behind Schedule">
      <formula>NOT(ISERROR(SEARCH("Completed Behind Schedule",I3)))</formula>
    </cfRule>
    <cfRule type="containsText" dxfId="2137" priority="2405" operator="containsText" text="Off Target">
      <formula>NOT(ISERROR(SEARCH("Off Target",I3)))</formula>
    </cfRule>
    <cfRule type="containsText" dxfId="2136" priority="2406" operator="containsText" text="In Danger of Falling Behind Target">
      <formula>NOT(ISERROR(SEARCH("In Danger of Falling Behind Target",I3)))</formula>
    </cfRule>
    <cfRule type="containsText" dxfId="2135" priority="2407" operator="containsText" text="On Track to be Achieved">
      <formula>NOT(ISERROR(SEARCH("On Track to be Achieved",I3)))</formula>
    </cfRule>
    <cfRule type="containsText" dxfId="2134" priority="2408" operator="containsText" text="Fully Achieved">
      <formula>NOT(ISERROR(SEARCH("Fully Achieved",I3)))</formula>
    </cfRule>
    <cfRule type="containsText" dxfId="2133" priority="2409" operator="containsText" text="Fully Achieved">
      <formula>NOT(ISERROR(SEARCH("Fully Achieved",I3)))</formula>
    </cfRule>
    <cfRule type="containsText" dxfId="2132" priority="2410" operator="containsText" text="Fully Achieved">
      <formula>NOT(ISERROR(SEARCH("Fully Achieved",I3)))</formula>
    </cfRule>
    <cfRule type="containsText" dxfId="2131" priority="2411" operator="containsText" text="Deferred">
      <formula>NOT(ISERROR(SEARCH("Deferred",I3)))</formula>
    </cfRule>
    <cfRule type="containsText" dxfId="2130" priority="2412" operator="containsText" text="Deleted">
      <formula>NOT(ISERROR(SEARCH("Deleted",I3)))</formula>
    </cfRule>
    <cfRule type="containsText" dxfId="2129" priority="2413" operator="containsText" text="In Danger of Falling Behind Target">
      <formula>NOT(ISERROR(SEARCH("In Danger of Falling Behind Target",I3)))</formula>
    </cfRule>
    <cfRule type="containsText" dxfId="2128" priority="2414" operator="containsText" text="Not yet due">
      <formula>NOT(ISERROR(SEARCH("Not yet due",I3)))</formula>
    </cfRule>
    <cfRule type="containsText" dxfId="2127" priority="2415" operator="containsText" text="Update not Provided">
      <formula>NOT(ISERROR(SEARCH("Update not Provided",I3)))</formula>
    </cfRule>
  </conditionalFormatting>
  <conditionalFormatting sqref="I13:I30">
    <cfRule type="containsText" dxfId="2126" priority="2344" operator="containsText" text="On track to be achieved">
      <formula>NOT(ISERROR(SEARCH("On track to be achieved",I13)))</formula>
    </cfRule>
    <cfRule type="containsText" dxfId="2125" priority="2345" operator="containsText" text="Deferred">
      <formula>NOT(ISERROR(SEARCH("Deferred",I13)))</formula>
    </cfRule>
    <cfRule type="containsText" dxfId="2124" priority="2346" operator="containsText" text="Deleted">
      <formula>NOT(ISERROR(SEARCH("Deleted",I13)))</formula>
    </cfRule>
    <cfRule type="containsText" dxfId="2123" priority="2347" operator="containsText" text="In Danger of Falling Behind Target">
      <formula>NOT(ISERROR(SEARCH("In Danger of Falling Behind Target",I13)))</formula>
    </cfRule>
    <cfRule type="containsText" dxfId="2122" priority="2348" operator="containsText" text="Not yet due">
      <formula>NOT(ISERROR(SEARCH("Not yet due",I13)))</formula>
    </cfRule>
    <cfRule type="containsText" dxfId="2121" priority="2349" operator="containsText" text="Update not Provided">
      <formula>NOT(ISERROR(SEARCH("Update not Provided",I13)))</formula>
    </cfRule>
    <cfRule type="containsText" dxfId="2120" priority="2350" operator="containsText" text="Not yet due">
      <formula>NOT(ISERROR(SEARCH("Not yet due",I13)))</formula>
    </cfRule>
    <cfRule type="containsText" dxfId="2119" priority="2351" operator="containsText" text="Completed Behind Schedule">
      <formula>NOT(ISERROR(SEARCH("Completed Behind Schedule",I13)))</formula>
    </cfRule>
    <cfRule type="containsText" dxfId="2118" priority="2352" operator="containsText" text="Off Target">
      <formula>NOT(ISERROR(SEARCH("Off Target",I13)))</formula>
    </cfRule>
    <cfRule type="containsText" dxfId="2117" priority="2353" operator="containsText" text="On Track to be Achieved">
      <formula>NOT(ISERROR(SEARCH("On Track to be Achieved",I13)))</formula>
    </cfRule>
    <cfRule type="containsText" dxfId="2116" priority="2354" operator="containsText" text="Fully Achieved">
      <formula>NOT(ISERROR(SEARCH("Fully Achieved",I13)))</formula>
    </cfRule>
    <cfRule type="containsText" dxfId="2115" priority="2355" operator="containsText" text="Not yet due">
      <formula>NOT(ISERROR(SEARCH("Not yet due",I13)))</formula>
    </cfRule>
    <cfRule type="containsText" dxfId="2114" priority="2356" operator="containsText" text="Not Yet Due">
      <formula>NOT(ISERROR(SEARCH("Not Yet Due",I13)))</formula>
    </cfRule>
    <cfRule type="containsText" dxfId="2113" priority="2357" operator="containsText" text="Deferred">
      <formula>NOT(ISERROR(SEARCH("Deferred",I13)))</formula>
    </cfRule>
    <cfRule type="containsText" dxfId="2112" priority="2358" operator="containsText" text="Deleted">
      <formula>NOT(ISERROR(SEARCH("Deleted",I13)))</formula>
    </cfRule>
    <cfRule type="containsText" dxfId="2111" priority="2359" operator="containsText" text="In Danger of Falling Behind Target">
      <formula>NOT(ISERROR(SEARCH("In Danger of Falling Behind Target",I13)))</formula>
    </cfRule>
    <cfRule type="containsText" dxfId="2110" priority="2360" operator="containsText" text="Not yet due">
      <formula>NOT(ISERROR(SEARCH("Not yet due",I13)))</formula>
    </cfRule>
    <cfRule type="containsText" dxfId="2109" priority="2361" operator="containsText" text="Completed Behind Schedule">
      <formula>NOT(ISERROR(SEARCH("Completed Behind Schedule",I13)))</formula>
    </cfRule>
    <cfRule type="containsText" dxfId="2108" priority="2362" operator="containsText" text="Off Target">
      <formula>NOT(ISERROR(SEARCH("Off Target",I13)))</formula>
    </cfRule>
    <cfRule type="containsText" dxfId="2107" priority="2363" operator="containsText" text="In Danger of Falling Behind Target">
      <formula>NOT(ISERROR(SEARCH("In Danger of Falling Behind Target",I13)))</formula>
    </cfRule>
    <cfRule type="containsText" dxfId="2106" priority="2364" operator="containsText" text="On Track to be Achieved">
      <formula>NOT(ISERROR(SEARCH("On Track to be Achieved",I13)))</formula>
    </cfRule>
    <cfRule type="containsText" dxfId="2105" priority="2365" operator="containsText" text="Fully Achieved">
      <formula>NOT(ISERROR(SEARCH("Fully Achieved",I13)))</formula>
    </cfRule>
    <cfRule type="containsText" dxfId="2104" priority="2366" operator="containsText" text="Update not Provided">
      <formula>NOT(ISERROR(SEARCH("Update not Provided",I13)))</formula>
    </cfRule>
    <cfRule type="containsText" dxfId="2103" priority="2367" operator="containsText" text="Not yet due">
      <formula>NOT(ISERROR(SEARCH("Not yet due",I13)))</formula>
    </cfRule>
    <cfRule type="containsText" dxfId="2102" priority="2368" operator="containsText" text="Completed Behind Schedule">
      <formula>NOT(ISERROR(SEARCH("Completed Behind Schedule",I13)))</formula>
    </cfRule>
    <cfRule type="containsText" dxfId="2101" priority="2369" operator="containsText" text="Off Target">
      <formula>NOT(ISERROR(SEARCH("Off Target",I13)))</formula>
    </cfRule>
    <cfRule type="containsText" dxfId="2100" priority="2370" operator="containsText" text="In Danger of Falling Behind Target">
      <formula>NOT(ISERROR(SEARCH("In Danger of Falling Behind Target",I13)))</formula>
    </cfRule>
    <cfRule type="containsText" dxfId="2099" priority="2371" operator="containsText" text="On Track to be Achieved">
      <formula>NOT(ISERROR(SEARCH("On Track to be Achieved",I13)))</formula>
    </cfRule>
    <cfRule type="containsText" dxfId="2098" priority="2372" operator="containsText" text="Fully Achieved">
      <formula>NOT(ISERROR(SEARCH("Fully Achieved",I13)))</formula>
    </cfRule>
    <cfRule type="containsText" dxfId="2097" priority="2373" operator="containsText" text="Fully Achieved">
      <formula>NOT(ISERROR(SEARCH("Fully Achieved",I13)))</formula>
    </cfRule>
    <cfRule type="containsText" dxfId="2096" priority="2374" operator="containsText" text="Fully Achieved">
      <formula>NOT(ISERROR(SEARCH("Fully Achieved",I13)))</formula>
    </cfRule>
    <cfRule type="containsText" dxfId="2095" priority="2375" operator="containsText" text="Deferred">
      <formula>NOT(ISERROR(SEARCH("Deferred",I13)))</formula>
    </cfRule>
    <cfRule type="containsText" dxfId="2094" priority="2376" operator="containsText" text="Deleted">
      <formula>NOT(ISERROR(SEARCH("Deleted",I13)))</formula>
    </cfRule>
    <cfRule type="containsText" dxfId="2093" priority="2377" operator="containsText" text="In Danger of Falling Behind Target">
      <formula>NOT(ISERROR(SEARCH("In Danger of Falling Behind Target",I13)))</formula>
    </cfRule>
    <cfRule type="containsText" dxfId="2092" priority="2378" operator="containsText" text="Not yet due">
      <formula>NOT(ISERROR(SEARCH("Not yet due",I13)))</formula>
    </cfRule>
    <cfRule type="containsText" dxfId="2091" priority="2379" operator="containsText" text="Update not Provided">
      <formula>NOT(ISERROR(SEARCH("Update not Provided",I13)))</formula>
    </cfRule>
  </conditionalFormatting>
  <conditionalFormatting sqref="I31:I41">
    <cfRule type="containsText" dxfId="2090" priority="2308" operator="containsText" text="On track to be achieved">
      <formula>NOT(ISERROR(SEARCH("On track to be achieved",I31)))</formula>
    </cfRule>
    <cfRule type="containsText" dxfId="2089" priority="2309" operator="containsText" text="Deferred">
      <formula>NOT(ISERROR(SEARCH("Deferred",I31)))</formula>
    </cfRule>
    <cfRule type="containsText" dxfId="2088" priority="2310" operator="containsText" text="Deleted">
      <formula>NOT(ISERROR(SEARCH("Deleted",I31)))</formula>
    </cfRule>
    <cfRule type="containsText" dxfId="2087" priority="2311" operator="containsText" text="In Danger of Falling Behind Target">
      <formula>NOT(ISERROR(SEARCH("In Danger of Falling Behind Target",I31)))</formula>
    </cfRule>
    <cfRule type="containsText" dxfId="2086" priority="2312" operator="containsText" text="Not yet due">
      <formula>NOT(ISERROR(SEARCH("Not yet due",I31)))</formula>
    </cfRule>
    <cfRule type="containsText" dxfId="2085" priority="2313" operator="containsText" text="Update not Provided">
      <formula>NOT(ISERROR(SEARCH("Update not Provided",I31)))</formula>
    </cfRule>
    <cfRule type="containsText" dxfId="2084" priority="2314" operator="containsText" text="Not yet due">
      <formula>NOT(ISERROR(SEARCH("Not yet due",I31)))</formula>
    </cfRule>
    <cfRule type="containsText" dxfId="2083" priority="2315" operator="containsText" text="Completed Behind Schedule">
      <formula>NOT(ISERROR(SEARCH("Completed Behind Schedule",I31)))</formula>
    </cfRule>
    <cfRule type="containsText" dxfId="2082" priority="2316" operator="containsText" text="Off Target">
      <formula>NOT(ISERROR(SEARCH("Off Target",I31)))</formula>
    </cfRule>
    <cfRule type="containsText" dxfId="2081" priority="2317" operator="containsText" text="On Track to be Achieved">
      <formula>NOT(ISERROR(SEARCH("On Track to be Achieved",I31)))</formula>
    </cfRule>
    <cfRule type="containsText" dxfId="2080" priority="2318" operator="containsText" text="Fully Achieved">
      <formula>NOT(ISERROR(SEARCH("Fully Achieved",I31)))</formula>
    </cfRule>
    <cfRule type="containsText" dxfId="2079" priority="2319" operator="containsText" text="Not yet due">
      <formula>NOT(ISERROR(SEARCH("Not yet due",I31)))</formula>
    </cfRule>
    <cfRule type="containsText" dxfId="2078" priority="2320" operator="containsText" text="Not Yet Due">
      <formula>NOT(ISERROR(SEARCH("Not Yet Due",I31)))</formula>
    </cfRule>
    <cfRule type="containsText" dxfId="2077" priority="2321" operator="containsText" text="Deferred">
      <formula>NOT(ISERROR(SEARCH("Deferred",I31)))</formula>
    </cfRule>
    <cfRule type="containsText" dxfId="2076" priority="2322" operator="containsText" text="Deleted">
      <formula>NOT(ISERROR(SEARCH("Deleted",I31)))</formula>
    </cfRule>
    <cfRule type="containsText" dxfId="2075" priority="2323" operator="containsText" text="In Danger of Falling Behind Target">
      <formula>NOT(ISERROR(SEARCH("In Danger of Falling Behind Target",I31)))</formula>
    </cfRule>
    <cfRule type="containsText" dxfId="2074" priority="2324" operator="containsText" text="Not yet due">
      <formula>NOT(ISERROR(SEARCH("Not yet due",I31)))</formula>
    </cfRule>
    <cfRule type="containsText" dxfId="2073" priority="2325" operator="containsText" text="Completed Behind Schedule">
      <formula>NOT(ISERROR(SEARCH("Completed Behind Schedule",I31)))</formula>
    </cfRule>
    <cfRule type="containsText" dxfId="2072" priority="2326" operator="containsText" text="Off Target">
      <formula>NOT(ISERROR(SEARCH("Off Target",I31)))</formula>
    </cfRule>
    <cfRule type="containsText" dxfId="2071" priority="2327" operator="containsText" text="In Danger of Falling Behind Target">
      <formula>NOT(ISERROR(SEARCH("In Danger of Falling Behind Target",I31)))</formula>
    </cfRule>
    <cfRule type="containsText" dxfId="2070" priority="2328" operator="containsText" text="On Track to be Achieved">
      <formula>NOT(ISERROR(SEARCH("On Track to be Achieved",I31)))</formula>
    </cfRule>
    <cfRule type="containsText" dxfId="2069" priority="2329" operator="containsText" text="Fully Achieved">
      <formula>NOT(ISERROR(SEARCH("Fully Achieved",I31)))</formula>
    </cfRule>
    <cfRule type="containsText" dxfId="2068" priority="2330" operator="containsText" text="Update not Provided">
      <formula>NOT(ISERROR(SEARCH("Update not Provided",I31)))</formula>
    </cfRule>
    <cfRule type="containsText" dxfId="2067" priority="2331" operator="containsText" text="Not yet due">
      <formula>NOT(ISERROR(SEARCH("Not yet due",I31)))</formula>
    </cfRule>
    <cfRule type="containsText" dxfId="2066" priority="2332" operator="containsText" text="Completed Behind Schedule">
      <formula>NOT(ISERROR(SEARCH("Completed Behind Schedule",I31)))</formula>
    </cfRule>
    <cfRule type="containsText" dxfId="2065" priority="2333" operator="containsText" text="Off Target">
      <formula>NOT(ISERROR(SEARCH("Off Target",I31)))</formula>
    </cfRule>
    <cfRule type="containsText" dxfId="2064" priority="2334" operator="containsText" text="In Danger of Falling Behind Target">
      <formula>NOT(ISERROR(SEARCH("In Danger of Falling Behind Target",I31)))</formula>
    </cfRule>
    <cfRule type="containsText" dxfId="2063" priority="2335" operator="containsText" text="On Track to be Achieved">
      <formula>NOT(ISERROR(SEARCH("On Track to be Achieved",I31)))</formula>
    </cfRule>
    <cfRule type="containsText" dxfId="2062" priority="2336" operator="containsText" text="Fully Achieved">
      <formula>NOT(ISERROR(SEARCH("Fully Achieved",I31)))</formula>
    </cfRule>
    <cfRule type="containsText" dxfId="2061" priority="2337" operator="containsText" text="Fully Achieved">
      <formula>NOT(ISERROR(SEARCH("Fully Achieved",I31)))</formula>
    </cfRule>
    <cfRule type="containsText" dxfId="2060" priority="2338" operator="containsText" text="Fully Achieved">
      <formula>NOT(ISERROR(SEARCH("Fully Achieved",I31)))</formula>
    </cfRule>
    <cfRule type="containsText" dxfId="2059" priority="2339" operator="containsText" text="Deferred">
      <formula>NOT(ISERROR(SEARCH("Deferred",I31)))</formula>
    </cfRule>
    <cfRule type="containsText" dxfId="2058" priority="2340" operator="containsText" text="Deleted">
      <formula>NOT(ISERROR(SEARCH("Deleted",I31)))</formula>
    </cfRule>
    <cfRule type="containsText" dxfId="2057" priority="2341" operator="containsText" text="In Danger of Falling Behind Target">
      <formula>NOT(ISERROR(SEARCH("In Danger of Falling Behind Target",I31)))</formula>
    </cfRule>
    <cfRule type="containsText" dxfId="2056" priority="2342" operator="containsText" text="Not yet due">
      <formula>NOT(ISERROR(SEARCH("Not yet due",I31)))</formula>
    </cfRule>
    <cfRule type="containsText" dxfId="2055" priority="2343" operator="containsText" text="Update not Provided">
      <formula>NOT(ISERROR(SEARCH("Update not Provided",I31)))</formula>
    </cfRule>
  </conditionalFormatting>
  <conditionalFormatting sqref="I42">
    <cfRule type="containsText" dxfId="2054" priority="2272" operator="containsText" text="On track to be achieved">
      <formula>NOT(ISERROR(SEARCH("On track to be achieved",I42)))</formula>
    </cfRule>
    <cfRule type="containsText" dxfId="2053" priority="2273" operator="containsText" text="Deferred">
      <formula>NOT(ISERROR(SEARCH("Deferred",I42)))</formula>
    </cfRule>
    <cfRule type="containsText" dxfId="2052" priority="2274" operator="containsText" text="Deleted">
      <formula>NOT(ISERROR(SEARCH("Deleted",I42)))</formula>
    </cfRule>
    <cfRule type="containsText" dxfId="2051" priority="2275" operator="containsText" text="In Danger of Falling Behind Target">
      <formula>NOT(ISERROR(SEARCH("In Danger of Falling Behind Target",I42)))</formula>
    </cfRule>
    <cfRule type="containsText" dxfId="2050" priority="2276" operator="containsText" text="Not yet due">
      <formula>NOT(ISERROR(SEARCH("Not yet due",I42)))</formula>
    </cfRule>
    <cfRule type="containsText" dxfId="2049" priority="2277" operator="containsText" text="Update not Provided">
      <formula>NOT(ISERROR(SEARCH("Update not Provided",I42)))</formula>
    </cfRule>
    <cfRule type="containsText" dxfId="2048" priority="2278" operator="containsText" text="Not yet due">
      <formula>NOT(ISERROR(SEARCH("Not yet due",I42)))</formula>
    </cfRule>
    <cfRule type="containsText" dxfId="2047" priority="2279" operator="containsText" text="Completed Behind Schedule">
      <formula>NOT(ISERROR(SEARCH("Completed Behind Schedule",I42)))</formula>
    </cfRule>
    <cfRule type="containsText" dxfId="2046" priority="2280" operator="containsText" text="Off Target">
      <formula>NOT(ISERROR(SEARCH("Off Target",I42)))</formula>
    </cfRule>
    <cfRule type="containsText" dxfId="2045" priority="2281" operator="containsText" text="On Track to be Achieved">
      <formula>NOT(ISERROR(SEARCH("On Track to be Achieved",I42)))</formula>
    </cfRule>
    <cfRule type="containsText" dxfId="2044" priority="2282" operator="containsText" text="Fully Achieved">
      <formula>NOT(ISERROR(SEARCH("Fully Achieved",I42)))</formula>
    </cfRule>
    <cfRule type="containsText" dxfId="2043" priority="2283" operator="containsText" text="Not yet due">
      <formula>NOT(ISERROR(SEARCH("Not yet due",I42)))</formula>
    </cfRule>
    <cfRule type="containsText" dxfId="2042" priority="2284" operator="containsText" text="Not Yet Due">
      <formula>NOT(ISERROR(SEARCH("Not Yet Due",I42)))</formula>
    </cfRule>
    <cfRule type="containsText" dxfId="2041" priority="2285" operator="containsText" text="Deferred">
      <formula>NOT(ISERROR(SEARCH("Deferred",I42)))</formula>
    </cfRule>
    <cfRule type="containsText" dxfId="2040" priority="2286" operator="containsText" text="Deleted">
      <formula>NOT(ISERROR(SEARCH("Deleted",I42)))</formula>
    </cfRule>
    <cfRule type="containsText" dxfId="2039" priority="2287" operator="containsText" text="In Danger of Falling Behind Target">
      <formula>NOT(ISERROR(SEARCH("In Danger of Falling Behind Target",I42)))</formula>
    </cfRule>
    <cfRule type="containsText" dxfId="2038" priority="2288" operator="containsText" text="Not yet due">
      <formula>NOT(ISERROR(SEARCH("Not yet due",I42)))</formula>
    </cfRule>
    <cfRule type="containsText" dxfId="2037" priority="2289" operator="containsText" text="Completed Behind Schedule">
      <formula>NOT(ISERROR(SEARCH("Completed Behind Schedule",I42)))</formula>
    </cfRule>
    <cfRule type="containsText" dxfId="2036" priority="2290" operator="containsText" text="Off Target">
      <formula>NOT(ISERROR(SEARCH("Off Target",I42)))</formula>
    </cfRule>
    <cfRule type="containsText" dxfId="2035" priority="2291" operator="containsText" text="In Danger of Falling Behind Target">
      <formula>NOT(ISERROR(SEARCH("In Danger of Falling Behind Target",I42)))</formula>
    </cfRule>
    <cfRule type="containsText" dxfId="2034" priority="2292" operator="containsText" text="On Track to be Achieved">
      <formula>NOT(ISERROR(SEARCH("On Track to be Achieved",I42)))</formula>
    </cfRule>
    <cfRule type="containsText" dxfId="2033" priority="2293" operator="containsText" text="Fully Achieved">
      <formula>NOT(ISERROR(SEARCH("Fully Achieved",I42)))</formula>
    </cfRule>
    <cfRule type="containsText" dxfId="2032" priority="2294" operator="containsText" text="Update not Provided">
      <formula>NOT(ISERROR(SEARCH("Update not Provided",I42)))</formula>
    </cfRule>
    <cfRule type="containsText" dxfId="2031" priority="2295" operator="containsText" text="Not yet due">
      <formula>NOT(ISERROR(SEARCH("Not yet due",I42)))</formula>
    </cfRule>
    <cfRule type="containsText" dxfId="2030" priority="2296" operator="containsText" text="Completed Behind Schedule">
      <formula>NOT(ISERROR(SEARCH("Completed Behind Schedule",I42)))</formula>
    </cfRule>
    <cfRule type="containsText" dxfId="2029" priority="2297" operator="containsText" text="Off Target">
      <formula>NOT(ISERROR(SEARCH("Off Target",I42)))</formula>
    </cfRule>
    <cfRule type="containsText" dxfId="2028" priority="2298" operator="containsText" text="In Danger of Falling Behind Target">
      <formula>NOT(ISERROR(SEARCH("In Danger of Falling Behind Target",I42)))</formula>
    </cfRule>
    <cfRule type="containsText" dxfId="2027" priority="2299" operator="containsText" text="On Track to be Achieved">
      <formula>NOT(ISERROR(SEARCH("On Track to be Achieved",I42)))</formula>
    </cfRule>
    <cfRule type="containsText" dxfId="2026" priority="2300" operator="containsText" text="Fully Achieved">
      <formula>NOT(ISERROR(SEARCH("Fully Achieved",I42)))</formula>
    </cfRule>
    <cfRule type="containsText" dxfId="2025" priority="2301" operator="containsText" text="Fully Achieved">
      <formula>NOT(ISERROR(SEARCH("Fully Achieved",I42)))</formula>
    </cfRule>
    <cfRule type="containsText" dxfId="2024" priority="2302" operator="containsText" text="Fully Achieved">
      <formula>NOT(ISERROR(SEARCH("Fully Achieved",I42)))</formula>
    </cfRule>
    <cfRule type="containsText" dxfId="2023" priority="2303" operator="containsText" text="Deferred">
      <formula>NOT(ISERROR(SEARCH("Deferred",I42)))</formula>
    </cfRule>
    <cfRule type="containsText" dxfId="2022" priority="2304" operator="containsText" text="Deleted">
      <formula>NOT(ISERROR(SEARCH("Deleted",I42)))</formula>
    </cfRule>
    <cfRule type="containsText" dxfId="2021" priority="2305" operator="containsText" text="In Danger of Falling Behind Target">
      <formula>NOT(ISERROR(SEARCH("In Danger of Falling Behind Target",I42)))</formula>
    </cfRule>
    <cfRule type="containsText" dxfId="2020" priority="2306" operator="containsText" text="Not yet due">
      <formula>NOT(ISERROR(SEARCH("Not yet due",I42)))</formula>
    </cfRule>
    <cfRule type="containsText" dxfId="2019" priority="2307" operator="containsText" text="Update not Provided">
      <formula>NOT(ISERROR(SEARCH("Update not Provided",I42)))</formula>
    </cfRule>
  </conditionalFormatting>
  <conditionalFormatting sqref="I42">
    <cfRule type="containsText" dxfId="2018" priority="2236" operator="containsText" text="On track to be achieved">
      <formula>NOT(ISERROR(SEARCH("On track to be achieved",I42)))</formula>
    </cfRule>
    <cfRule type="containsText" dxfId="2017" priority="2237" operator="containsText" text="Deferred">
      <formula>NOT(ISERROR(SEARCH("Deferred",I42)))</formula>
    </cfRule>
    <cfRule type="containsText" dxfId="2016" priority="2238" operator="containsText" text="Deleted">
      <formula>NOT(ISERROR(SEARCH("Deleted",I42)))</formula>
    </cfRule>
    <cfRule type="containsText" dxfId="2015" priority="2239" operator="containsText" text="In Danger of Falling Behind Target">
      <formula>NOT(ISERROR(SEARCH("In Danger of Falling Behind Target",I42)))</formula>
    </cfRule>
    <cfRule type="containsText" dxfId="2014" priority="2240" operator="containsText" text="Not yet due">
      <formula>NOT(ISERROR(SEARCH("Not yet due",I42)))</formula>
    </cfRule>
    <cfRule type="containsText" dxfId="2013" priority="2241" operator="containsText" text="Update not Provided">
      <formula>NOT(ISERROR(SEARCH("Update not Provided",I42)))</formula>
    </cfRule>
    <cfRule type="containsText" dxfId="2012" priority="2242" operator="containsText" text="Not yet due">
      <formula>NOT(ISERROR(SEARCH("Not yet due",I42)))</formula>
    </cfRule>
    <cfRule type="containsText" dxfId="2011" priority="2243" operator="containsText" text="Completed Behind Schedule">
      <formula>NOT(ISERROR(SEARCH("Completed Behind Schedule",I42)))</formula>
    </cfRule>
    <cfRule type="containsText" dxfId="2010" priority="2244" operator="containsText" text="Off Target">
      <formula>NOT(ISERROR(SEARCH("Off Target",I42)))</formula>
    </cfRule>
    <cfRule type="containsText" dxfId="2009" priority="2245" operator="containsText" text="On Track to be Achieved">
      <formula>NOT(ISERROR(SEARCH("On Track to be Achieved",I42)))</formula>
    </cfRule>
    <cfRule type="containsText" dxfId="2008" priority="2246" operator="containsText" text="Fully Achieved">
      <formula>NOT(ISERROR(SEARCH("Fully Achieved",I42)))</formula>
    </cfRule>
    <cfRule type="containsText" dxfId="2007" priority="2247" operator="containsText" text="Not yet due">
      <formula>NOT(ISERROR(SEARCH("Not yet due",I42)))</formula>
    </cfRule>
    <cfRule type="containsText" dxfId="2006" priority="2248" operator="containsText" text="Not Yet Due">
      <formula>NOT(ISERROR(SEARCH("Not Yet Due",I42)))</formula>
    </cfRule>
    <cfRule type="containsText" dxfId="2005" priority="2249" operator="containsText" text="Deferred">
      <formula>NOT(ISERROR(SEARCH("Deferred",I42)))</formula>
    </cfRule>
    <cfRule type="containsText" dxfId="2004" priority="2250" operator="containsText" text="Deleted">
      <formula>NOT(ISERROR(SEARCH("Deleted",I42)))</formula>
    </cfRule>
    <cfRule type="containsText" dxfId="2003" priority="2251" operator="containsText" text="In Danger of Falling Behind Target">
      <formula>NOT(ISERROR(SEARCH("In Danger of Falling Behind Target",I42)))</formula>
    </cfRule>
    <cfRule type="containsText" dxfId="2002" priority="2252" operator="containsText" text="Not yet due">
      <formula>NOT(ISERROR(SEARCH("Not yet due",I42)))</formula>
    </cfRule>
    <cfRule type="containsText" dxfId="2001" priority="2253" operator="containsText" text="Completed Behind Schedule">
      <formula>NOT(ISERROR(SEARCH("Completed Behind Schedule",I42)))</formula>
    </cfRule>
    <cfRule type="containsText" dxfId="2000" priority="2254" operator="containsText" text="Off Target">
      <formula>NOT(ISERROR(SEARCH("Off Target",I42)))</formula>
    </cfRule>
    <cfRule type="containsText" dxfId="1999" priority="2255" operator="containsText" text="In Danger of Falling Behind Target">
      <formula>NOT(ISERROR(SEARCH("In Danger of Falling Behind Target",I42)))</formula>
    </cfRule>
    <cfRule type="containsText" dxfId="1998" priority="2256" operator="containsText" text="On Track to be Achieved">
      <formula>NOT(ISERROR(SEARCH("On Track to be Achieved",I42)))</formula>
    </cfRule>
    <cfRule type="containsText" dxfId="1997" priority="2257" operator="containsText" text="Fully Achieved">
      <formula>NOT(ISERROR(SEARCH("Fully Achieved",I42)))</formula>
    </cfRule>
    <cfRule type="containsText" dxfId="1996" priority="2258" operator="containsText" text="Update not Provided">
      <formula>NOT(ISERROR(SEARCH("Update not Provided",I42)))</formula>
    </cfRule>
    <cfRule type="containsText" dxfId="1995" priority="2259" operator="containsText" text="Not yet due">
      <formula>NOT(ISERROR(SEARCH("Not yet due",I42)))</formula>
    </cfRule>
    <cfRule type="containsText" dxfId="1994" priority="2260" operator="containsText" text="Completed Behind Schedule">
      <formula>NOT(ISERROR(SEARCH("Completed Behind Schedule",I42)))</formula>
    </cfRule>
    <cfRule type="containsText" dxfId="1993" priority="2261" operator="containsText" text="Off Target">
      <formula>NOT(ISERROR(SEARCH("Off Target",I42)))</formula>
    </cfRule>
    <cfRule type="containsText" dxfId="1992" priority="2262" operator="containsText" text="In Danger of Falling Behind Target">
      <formula>NOT(ISERROR(SEARCH("In Danger of Falling Behind Target",I42)))</formula>
    </cfRule>
    <cfRule type="containsText" dxfId="1991" priority="2263" operator="containsText" text="On Track to be Achieved">
      <formula>NOT(ISERROR(SEARCH("On Track to be Achieved",I42)))</formula>
    </cfRule>
    <cfRule type="containsText" dxfId="1990" priority="2264" operator="containsText" text="Fully Achieved">
      <formula>NOT(ISERROR(SEARCH("Fully Achieved",I42)))</formula>
    </cfRule>
    <cfRule type="containsText" dxfId="1989" priority="2265" operator="containsText" text="Fully Achieved">
      <formula>NOT(ISERROR(SEARCH("Fully Achieved",I42)))</formula>
    </cfRule>
    <cfRule type="containsText" dxfId="1988" priority="2266" operator="containsText" text="Fully Achieved">
      <formula>NOT(ISERROR(SEARCH("Fully Achieved",I42)))</formula>
    </cfRule>
    <cfRule type="containsText" dxfId="1987" priority="2267" operator="containsText" text="Deferred">
      <formula>NOT(ISERROR(SEARCH("Deferred",I42)))</formula>
    </cfRule>
    <cfRule type="containsText" dxfId="1986" priority="2268" operator="containsText" text="Deleted">
      <formula>NOT(ISERROR(SEARCH("Deleted",I42)))</formula>
    </cfRule>
    <cfRule type="containsText" dxfId="1985" priority="2269" operator="containsText" text="In Danger of Falling Behind Target">
      <formula>NOT(ISERROR(SEARCH("In Danger of Falling Behind Target",I42)))</formula>
    </cfRule>
    <cfRule type="containsText" dxfId="1984" priority="2270" operator="containsText" text="Not yet due">
      <formula>NOT(ISERROR(SEARCH("Not yet due",I42)))</formula>
    </cfRule>
    <cfRule type="containsText" dxfId="1983" priority="2271" operator="containsText" text="Update not Provided">
      <formula>NOT(ISERROR(SEARCH("Update not Provided",I42)))</formula>
    </cfRule>
  </conditionalFormatting>
  <conditionalFormatting sqref="I42">
    <cfRule type="containsText" dxfId="1982" priority="2200" operator="containsText" text="On track to be achieved">
      <formula>NOT(ISERROR(SEARCH("On track to be achieved",I42)))</formula>
    </cfRule>
    <cfRule type="containsText" dxfId="1981" priority="2201" operator="containsText" text="Deferred">
      <formula>NOT(ISERROR(SEARCH("Deferred",I42)))</formula>
    </cfRule>
    <cfRule type="containsText" dxfId="1980" priority="2202" operator="containsText" text="Deleted">
      <formula>NOT(ISERROR(SEARCH("Deleted",I42)))</formula>
    </cfRule>
    <cfRule type="containsText" dxfId="1979" priority="2203" operator="containsText" text="In Danger of Falling Behind Target">
      <formula>NOT(ISERROR(SEARCH("In Danger of Falling Behind Target",I42)))</formula>
    </cfRule>
    <cfRule type="containsText" dxfId="1978" priority="2204" operator="containsText" text="Not yet due">
      <formula>NOT(ISERROR(SEARCH("Not yet due",I42)))</formula>
    </cfRule>
    <cfRule type="containsText" dxfId="1977" priority="2205" operator="containsText" text="Update not Provided">
      <formula>NOT(ISERROR(SEARCH("Update not Provided",I42)))</formula>
    </cfRule>
    <cfRule type="containsText" dxfId="1976" priority="2206" operator="containsText" text="Not yet due">
      <formula>NOT(ISERROR(SEARCH("Not yet due",I42)))</formula>
    </cfRule>
    <cfRule type="containsText" dxfId="1975" priority="2207" operator="containsText" text="Completed Behind Schedule">
      <formula>NOT(ISERROR(SEARCH("Completed Behind Schedule",I42)))</formula>
    </cfRule>
    <cfRule type="containsText" dxfId="1974" priority="2208" operator="containsText" text="Off Target">
      <formula>NOT(ISERROR(SEARCH("Off Target",I42)))</formula>
    </cfRule>
    <cfRule type="containsText" dxfId="1973" priority="2209" operator="containsText" text="On Track to be Achieved">
      <formula>NOT(ISERROR(SEARCH("On Track to be Achieved",I42)))</formula>
    </cfRule>
    <cfRule type="containsText" dxfId="1972" priority="2210" operator="containsText" text="Fully Achieved">
      <formula>NOT(ISERROR(SEARCH("Fully Achieved",I42)))</formula>
    </cfRule>
    <cfRule type="containsText" dxfId="1971" priority="2211" operator="containsText" text="Not yet due">
      <formula>NOT(ISERROR(SEARCH("Not yet due",I42)))</formula>
    </cfRule>
    <cfRule type="containsText" dxfId="1970" priority="2212" operator="containsText" text="Not Yet Due">
      <formula>NOT(ISERROR(SEARCH("Not Yet Due",I42)))</formula>
    </cfRule>
    <cfRule type="containsText" dxfId="1969" priority="2213" operator="containsText" text="Deferred">
      <formula>NOT(ISERROR(SEARCH("Deferred",I42)))</formula>
    </cfRule>
    <cfRule type="containsText" dxfId="1968" priority="2214" operator="containsText" text="Deleted">
      <formula>NOT(ISERROR(SEARCH("Deleted",I42)))</formula>
    </cfRule>
    <cfRule type="containsText" dxfId="1967" priority="2215" operator="containsText" text="In Danger of Falling Behind Target">
      <formula>NOT(ISERROR(SEARCH("In Danger of Falling Behind Target",I42)))</formula>
    </cfRule>
    <cfRule type="containsText" dxfId="1966" priority="2216" operator="containsText" text="Not yet due">
      <formula>NOT(ISERROR(SEARCH("Not yet due",I42)))</formula>
    </cfRule>
    <cfRule type="containsText" dxfId="1965" priority="2217" operator="containsText" text="Completed Behind Schedule">
      <formula>NOT(ISERROR(SEARCH("Completed Behind Schedule",I42)))</formula>
    </cfRule>
    <cfRule type="containsText" dxfId="1964" priority="2218" operator="containsText" text="Off Target">
      <formula>NOT(ISERROR(SEARCH("Off Target",I42)))</formula>
    </cfRule>
    <cfRule type="containsText" dxfId="1963" priority="2219" operator="containsText" text="In Danger of Falling Behind Target">
      <formula>NOT(ISERROR(SEARCH("In Danger of Falling Behind Target",I42)))</formula>
    </cfRule>
    <cfRule type="containsText" dxfId="1962" priority="2220" operator="containsText" text="On Track to be Achieved">
      <formula>NOT(ISERROR(SEARCH("On Track to be Achieved",I42)))</formula>
    </cfRule>
    <cfRule type="containsText" dxfId="1961" priority="2221" operator="containsText" text="Fully Achieved">
      <formula>NOT(ISERROR(SEARCH("Fully Achieved",I42)))</formula>
    </cfRule>
    <cfRule type="containsText" dxfId="1960" priority="2222" operator="containsText" text="Update not Provided">
      <formula>NOT(ISERROR(SEARCH("Update not Provided",I42)))</formula>
    </cfRule>
    <cfRule type="containsText" dxfId="1959" priority="2223" operator="containsText" text="Not yet due">
      <formula>NOT(ISERROR(SEARCH("Not yet due",I42)))</formula>
    </cfRule>
    <cfRule type="containsText" dxfId="1958" priority="2224" operator="containsText" text="Completed Behind Schedule">
      <formula>NOT(ISERROR(SEARCH("Completed Behind Schedule",I42)))</formula>
    </cfRule>
    <cfRule type="containsText" dxfId="1957" priority="2225" operator="containsText" text="Off Target">
      <formula>NOT(ISERROR(SEARCH("Off Target",I42)))</formula>
    </cfRule>
    <cfRule type="containsText" dxfId="1956" priority="2226" operator="containsText" text="In Danger of Falling Behind Target">
      <formula>NOT(ISERROR(SEARCH("In Danger of Falling Behind Target",I42)))</formula>
    </cfRule>
    <cfRule type="containsText" dxfId="1955" priority="2227" operator="containsText" text="On Track to be Achieved">
      <formula>NOT(ISERROR(SEARCH("On Track to be Achieved",I42)))</formula>
    </cfRule>
    <cfRule type="containsText" dxfId="1954" priority="2228" operator="containsText" text="Fully Achieved">
      <formula>NOT(ISERROR(SEARCH("Fully Achieved",I42)))</formula>
    </cfRule>
    <cfRule type="containsText" dxfId="1953" priority="2229" operator="containsText" text="Fully Achieved">
      <formula>NOT(ISERROR(SEARCH("Fully Achieved",I42)))</formula>
    </cfRule>
    <cfRule type="containsText" dxfId="1952" priority="2230" operator="containsText" text="Fully Achieved">
      <formula>NOT(ISERROR(SEARCH("Fully Achieved",I42)))</formula>
    </cfRule>
    <cfRule type="containsText" dxfId="1951" priority="2231" operator="containsText" text="Deferred">
      <formula>NOT(ISERROR(SEARCH("Deferred",I42)))</formula>
    </cfRule>
    <cfRule type="containsText" dxfId="1950" priority="2232" operator="containsText" text="Deleted">
      <formula>NOT(ISERROR(SEARCH("Deleted",I42)))</formula>
    </cfRule>
    <cfRule type="containsText" dxfId="1949" priority="2233" operator="containsText" text="In Danger of Falling Behind Target">
      <formula>NOT(ISERROR(SEARCH("In Danger of Falling Behind Target",I42)))</formula>
    </cfRule>
    <cfRule type="containsText" dxfId="1948" priority="2234" operator="containsText" text="Not yet due">
      <formula>NOT(ISERROR(SEARCH("Not yet due",I42)))</formula>
    </cfRule>
    <cfRule type="containsText" dxfId="1947" priority="2235" operator="containsText" text="Update not Provided">
      <formula>NOT(ISERROR(SEARCH("Update not Provided",I42)))</formula>
    </cfRule>
  </conditionalFormatting>
  <conditionalFormatting sqref="I43:I49">
    <cfRule type="containsText" dxfId="1946" priority="2164" operator="containsText" text="On track to be achieved">
      <formula>NOT(ISERROR(SEARCH("On track to be achieved",I43)))</formula>
    </cfRule>
    <cfRule type="containsText" dxfId="1945" priority="2165" operator="containsText" text="Deferred">
      <formula>NOT(ISERROR(SEARCH("Deferred",I43)))</formula>
    </cfRule>
    <cfRule type="containsText" dxfId="1944" priority="2166" operator="containsText" text="Deleted">
      <formula>NOT(ISERROR(SEARCH("Deleted",I43)))</formula>
    </cfRule>
    <cfRule type="containsText" dxfId="1943" priority="2167" operator="containsText" text="In Danger of Falling Behind Target">
      <formula>NOT(ISERROR(SEARCH("In Danger of Falling Behind Target",I43)))</formula>
    </cfRule>
    <cfRule type="containsText" dxfId="1942" priority="2168" operator="containsText" text="Not yet due">
      <formula>NOT(ISERROR(SEARCH("Not yet due",I43)))</formula>
    </cfRule>
    <cfRule type="containsText" dxfId="1941" priority="2169" operator="containsText" text="Update not Provided">
      <formula>NOT(ISERROR(SEARCH("Update not Provided",I43)))</formula>
    </cfRule>
    <cfRule type="containsText" dxfId="1940" priority="2170" operator="containsText" text="Not yet due">
      <formula>NOT(ISERROR(SEARCH("Not yet due",I43)))</formula>
    </cfRule>
    <cfRule type="containsText" dxfId="1939" priority="2171" operator="containsText" text="Completed Behind Schedule">
      <formula>NOT(ISERROR(SEARCH("Completed Behind Schedule",I43)))</formula>
    </cfRule>
    <cfRule type="containsText" dxfId="1938" priority="2172" operator="containsText" text="Off Target">
      <formula>NOT(ISERROR(SEARCH("Off Target",I43)))</formula>
    </cfRule>
    <cfRule type="containsText" dxfId="1937" priority="2173" operator="containsText" text="On Track to be Achieved">
      <formula>NOT(ISERROR(SEARCH("On Track to be Achieved",I43)))</formula>
    </cfRule>
    <cfRule type="containsText" dxfId="1936" priority="2174" operator="containsText" text="Fully Achieved">
      <formula>NOT(ISERROR(SEARCH("Fully Achieved",I43)))</formula>
    </cfRule>
    <cfRule type="containsText" dxfId="1935" priority="2175" operator="containsText" text="Not yet due">
      <formula>NOT(ISERROR(SEARCH("Not yet due",I43)))</formula>
    </cfRule>
    <cfRule type="containsText" dxfId="1934" priority="2176" operator="containsText" text="Not Yet Due">
      <formula>NOT(ISERROR(SEARCH("Not Yet Due",I43)))</formula>
    </cfRule>
    <cfRule type="containsText" dxfId="1933" priority="2177" operator="containsText" text="Deferred">
      <formula>NOT(ISERROR(SEARCH("Deferred",I43)))</formula>
    </cfRule>
    <cfRule type="containsText" dxfId="1932" priority="2178" operator="containsText" text="Deleted">
      <formula>NOT(ISERROR(SEARCH("Deleted",I43)))</formula>
    </cfRule>
    <cfRule type="containsText" dxfId="1931" priority="2179" operator="containsText" text="In Danger of Falling Behind Target">
      <formula>NOT(ISERROR(SEARCH("In Danger of Falling Behind Target",I43)))</formula>
    </cfRule>
    <cfRule type="containsText" dxfId="1930" priority="2180" operator="containsText" text="Not yet due">
      <formula>NOT(ISERROR(SEARCH("Not yet due",I43)))</formula>
    </cfRule>
    <cfRule type="containsText" dxfId="1929" priority="2181" operator="containsText" text="Completed Behind Schedule">
      <formula>NOT(ISERROR(SEARCH("Completed Behind Schedule",I43)))</formula>
    </cfRule>
    <cfRule type="containsText" dxfId="1928" priority="2182" operator="containsText" text="Off Target">
      <formula>NOT(ISERROR(SEARCH("Off Target",I43)))</formula>
    </cfRule>
    <cfRule type="containsText" dxfId="1927" priority="2183" operator="containsText" text="In Danger of Falling Behind Target">
      <formula>NOT(ISERROR(SEARCH("In Danger of Falling Behind Target",I43)))</formula>
    </cfRule>
    <cfRule type="containsText" dxfId="1926" priority="2184" operator="containsText" text="On Track to be Achieved">
      <formula>NOT(ISERROR(SEARCH("On Track to be Achieved",I43)))</formula>
    </cfRule>
    <cfRule type="containsText" dxfId="1925" priority="2185" operator="containsText" text="Fully Achieved">
      <formula>NOT(ISERROR(SEARCH("Fully Achieved",I43)))</formula>
    </cfRule>
    <cfRule type="containsText" dxfId="1924" priority="2186" operator="containsText" text="Update not Provided">
      <formula>NOT(ISERROR(SEARCH("Update not Provided",I43)))</formula>
    </cfRule>
    <cfRule type="containsText" dxfId="1923" priority="2187" operator="containsText" text="Not yet due">
      <formula>NOT(ISERROR(SEARCH("Not yet due",I43)))</formula>
    </cfRule>
    <cfRule type="containsText" dxfId="1922" priority="2188" operator="containsText" text="Completed Behind Schedule">
      <formula>NOT(ISERROR(SEARCH("Completed Behind Schedule",I43)))</formula>
    </cfRule>
    <cfRule type="containsText" dxfId="1921" priority="2189" operator="containsText" text="Off Target">
      <formula>NOT(ISERROR(SEARCH("Off Target",I43)))</formula>
    </cfRule>
    <cfRule type="containsText" dxfId="1920" priority="2190" operator="containsText" text="In Danger of Falling Behind Target">
      <formula>NOT(ISERROR(SEARCH("In Danger of Falling Behind Target",I43)))</formula>
    </cfRule>
    <cfRule type="containsText" dxfId="1919" priority="2191" operator="containsText" text="On Track to be Achieved">
      <formula>NOT(ISERROR(SEARCH("On Track to be Achieved",I43)))</formula>
    </cfRule>
    <cfRule type="containsText" dxfId="1918" priority="2192" operator="containsText" text="Fully Achieved">
      <formula>NOT(ISERROR(SEARCH("Fully Achieved",I43)))</formula>
    </cfRule>
    <cfRule type="containsText" dxfId="1917" priority="2193" operator="containsText" text="Fully Achieved">
      <formula>NOT(ISERROR(SEARCH("Fully Achieved",I43)))</formula>
    </cfRule>
    <cfRule type="containsText" dxfId="1916" priority="2194" operator="containsText" text="Fully Achieved">
      <formula>NOT(ISERROR(SEARCH("Fully Achieved",I43)))</formula>
    </cfRule>
    <cfRule type="containsText" dxfId="1915" priority="2195" operator="containsText" text="Deferred">
      <formula>NOT(ISERROR(SEARCH("Deferred",I43)))</formula>
    </cfRule>
    <cfRule type="containsText" dxfId="1914" priority="2196" operator="containsText" text="Deleted">
      <formula>NOT(ISERROR(SEARCH("Deleted",I43)))</formula>
    </cfRule>
    <cfRule type="containsText" dxfId="1913" priority="2197" operator="containsText" text="In Danger of Falling Behind Target">
      <formula>NOT(ISERROR(SEARCH("In Danger of Falling Behind Target",I43)))</formula>
    </cfRule>
    <cfRule type="containsText" dxfId="1912" priority="2198" operator="containsText" text="Not yet due">
      <formula>NOT(ISERROR(SEARCH("Not yet due",I43)))</formula>
    </cfRule>
    <cfRule type="containsText" dxfId="1911" priority="2199" operator="containsText" text="Update not Provided">
      <formula>NOT(ISERROR(SEARCH("Update not Provided",I43)))</formula>
    </cfRule>
  </conditionalFormatting>
  <conditionalFormatting sqref="I50">
    <cfRule type="containsText" dxfId="1910" priority="2128" operator="containsText" text="On track to be achieved">
      <formula>NOT(ISERROR(SEARCH("On track to be achieved",I50)))</formula>
    </cfRule>
    <cfRule type="containsText" dxfId="1909" priority="2129" operator="containsText" text="Deferred">
      <formula>NOT(ISERROR(SEARCH("Deferred",I50)))</formula>
    </cfRule>
    <cfRule type="containsText" dxfId="1908" priority="2130" operator="containsText" text="Deleted">
      <formula>NOT(ISERROR(SEARCH("Deleted",I50)))</formula>
    </cfRule>
    <cfRule type="containsText" dxfId="1907" priority="2131" operator="containsText" text="In Danger of Falling Behind Target">
      <formula>NOT(ISERROR(SEARCH("In Danger of Falling Behind Target",I50)))</formula>
    </cfRule>
    <cfRule type="containsText" dxfId="1906" priority="2132" operator="containsText" text="Not yet due">
      <formula>NOT(ISERROR(SEARCH("Not yet due",I50)))</formula>
    </cfRule>
    <cfRule type="containsText" dxfId="1905" priority="2133" operator="containsText" text="Update not Provided">
      <formula>NOT(ISERROR(SEARCH("Update not Provided",I50)))</formula>
    </cfRule>
    <cfRule type="containsText" dxfId="1904" priority="2134" operator="containsText" text="Not yet due">
      <formula>NOT(ISERROR(SEARCH("Not yet due",I50)))</formula>
    </cfRule>
    <cfRule type="containsText" dxfId="1903" priority="2135" operator="containsText" text="Completed Behind Schedule">
      <formula>NOT(ISERROR(SEARCH("Completed Behind Schedule",I50)))</formula>
    </cfRule>
    <cfRule type="containsText" dxfId="1902" priority="2136" operator="containsText" text="Off Target">
      <formula>NOT(ISERROR(SEARCH("Off Target",I50)))</formula>
    </cfRule>
    <cfRule type="containsText" dxfId="1901" priority="2137" operator="containsText" text="On Track to be Achieved">
      <formula>NOT(ISERROR(SEARCH("On Track to be Achieved",I50)))</formula>
    </cfRule>
    <cfRule type="containsText" dxfId="1900" priority="2138" operator="containsText" text="Fully Achieved">
      <formula>NOT(ISERROR(SEARCH("Fully Achieved",I50)))</formula>
    </cfRule>
    <cfRule type="containsText" dxfId="1899" priority="2139" operator="containsText" text="Not yet due">
      <formula>NOT(ISERROR(SEARCH("Not yet due",I50)))</formula>
    </cfRule>
    <cfRule type="containsText" dxfId="1898" priority="2140" operator="containsText" text="Not Yet Due">
      <formula>NOT(ISERROR(SEARCH("Not Yet Due",I50)))</formula>
    </cfRule>
    <cfRule type="containsText" dxfId="1897" priority="2141" operator="containsText" text="Deferred">
      <formula>NOT(ISERROR(SEARCH("Deferred",I50)))</formula>
    </cfRule>
    <cfRule type="containsText" dxfId="1896" priority="2142" operator="containsText" text="Deleted">
      <formula>NOT(ISERROR(SEARCH("Deleted",I50)))</formula>
    </cfRule>
    <cfRule type="containsText" dxfId="1895" priority="2143" operator="containsText" text="In Danger of Falling Behind Target">
      <formula>NOT(ISERROR(SEARCH("In Danger of Falling Behind Target",I50)))</formula>
    </cfRule>
    <cfRule type="containsText" dxfId="1894" priority="2144" operator="containsText" text="Not yet due">
      <formula>NOT(ISERROR(SEARCH("Not yet due",I50)))</formula>
    </cfRule>
    <cfRule type="containsText" dxfId="1893" priority="2145" operator="containsText" text="Completed Behind Schedule">
      <formula>NOT(ISERROR(SEARCH("Completed Behind Schedule",I50)))</formula>
    </cfRule>
    <cfRule type="containsText" dxfId="1892" priority="2146" operator="containsText" text="Off Target">
      <formula>NOT(ISERROR(SEARCH("Off Target",I50)))</formula>
    </cfRule>
    <cfRule type="containsText" dxfId="1891" priority="2147" operator="containsText" text="In Danger of Falling Behind Target">
      <formula>NOT(ISERROR(SEARCH("In Danger of Falling Behind Target",I50)))</formula>
    </cfRule>
    <cfRule type="containsText" dxfId="1890" priority="2148" operator="containsText" text="On Track to be Achieved">
      <formula>NOT(ISERROR(SEARCH("On Track to be Achieved",I50)))</formula>
    </cfRule>
    <cfRule type="containsText" dxfId="1889" priority="2149" operator="containsText" text="Fully Achieved">
      <formula>NOT(ISERROR(SEARCH("Fully Achieved",I50)))</formula>
    </cfRule>
    <cfRule type="containsText" dxfId="1888" priority="2150" operator="containsText" text="Update not Provided">
      <formula>NOT(ISERROR(SEARCH("Update not Provided",I50)))</formula>
    </cfRule>
    <cfRule type="containsText" dxfId="1887" priority="2151" operator="containsText" text="Not yet due">
      <formula>NOT(ISERROR(SEARCH("Not yet due",I50)))</formula>
    </cfRule>
    <cfRule type="containsText" dxfId="1886" priority="2152" operator="containsText" text="Completed Behind Schedule">
      <formula>NOT(ISERROR(SEARCH("Completed Behind Schedule",I50)))</formula>
    </cfRule>
    <cfRule type="containsText" dxfId="1885" priority="2153" operator="containsText" text="Off Target">
      <formula>NOT(ISERROR(SEARCH("Off Target",I50)))</formula>
    </cfRule>
    <cfRule type="containsText" dxfId="1884" priority="2154" operator="containsText" text="In Danger of Falling Behind Target">
      <formula>NOT(ISERROR(SEARCH("In Danger of Falling Behind Target",I50)))</formula>
    </cfRule>
    <cfRule type="containsText" dxfId="1883" priority="2155" operator="containsText" text="On Track to be Achieved">
      <formula>NOT(ISERROR(SEARCH("On Track to be Achieved",I50)))</formula>
    </cfRule>
    <cfRule type="containsText" dxfId="1882" priority="2156" operator="containsText" text="Fully Achieved">
      <formula>NOT(ISERROR(SEARCH("Fully Achieved",I50)))</formula>
    </cfRule>
    <cfRule type="containsText" dxfId="1881" priority="2157" operator="containsText" text="Fully Achieved">
      <formula>NOT(ISERROR(SEARCH("Fully Achieved",I50)))</formula>
    </cfRule>
    <cfRule type="containsText" dxfId="1880" priority="2158" operator="containsText" text="Fully Achieved">
      <formula>NOT(ISERROR(SEARCH("Fully Achieved",I50)))</formula>
    </cfRule>
    <cfRule type="containsText" dxfId="1879" priority="2159" operator="containsText" text="Deferred">
      <formula>NOT(ISERROR(SEARCH("Deferred",I50)))</formula>
    </cfRule>
    <cfRule type="containsText" dxfId="1878" priority="2160" operator="containsText" text="Deleted">
      <formula>NOT(ISERROR(SEARCH("Deleted",I50)))</formula>
    </cfRule>
    <cfRule type="containsText" dxfId="1877" priority="2161" operator="containsText" text="In Danger of Falling Behind Target">
      <formula>NOT(ISERROR(SEARCH("In Danger of Falling Behind Target",I50)))</formula>
    </cfRule>
    <cfRule type="containsText" dxfId="1876" priority="2162" operator="containsText" text="Not yet due">
      <formula>NOT(ISERROR(SEARCH("Not yet due",I50)))</formula>
    </cfRule>
    <cfRule type="containsText" dxfId="1875" priority="2163" operator="containsText" text="Update not Provided">
      <formula>NOT(ISERROR(SEARCH("Update not Provided",I50)))</formula>
    </cfRule>
  </conditionalFormatting>
  <conditionalFormatting sqref="I50">
    <cfRule type="containsText" dxfId="1874" priority="2092" operator="containsText" text="On track to be achieved">
      <formula>NOT(ISERROR(SEARCH("On track to be achieved",I50)))</formula>
    </cfRule>
    <cfRule type="containsText" dxfId="1873" priority="2093" operator="containsText" text="Deferred">
      <formula>NOT(ISERROR(SEARCH("Deferred",I50)))</formula>
    </cfRule>
    <cfRule type="containsText" dxfId="1872" priority="2094" operator="containsText" text="Deleted">
      <formula>NOT(ISERROR(SEARCH("Deleted",I50)))</formula>
    </cfRule>
    <cfRule type="containsText" dxfId="1871" priority="2095" operator="containsText" text="In Danger of Falling Behind Target">
      <formula>NOT(ISERROR(SEARCH("In Danger of Falling Behind Target",I50)))</formula>
    </cfRule>
    <cfRule type="containsText" dxfId="1870" priority="2096" operator="containsText" text="Not yet due">
      <formula>NOT(ISERROR(SEARCH("Not yet due",I50)))</formula>
    </cfRule>
    <cfRule type="containsText" dxfId="1869" priority="2097" operator="containsText" text="Update not Provided">
      <formula>NOT(ISERROR(SEARCH("Update not Provided",I50)))</formula>
    </cfRule>
    <cfRule type="containsText" dxfId="1868" priority="2098" operator="containsText" text="Not yet due">
      <formula>NOT(ISERROR(SEARCH("Not yet due",I50)))</formula>
    </cfRule>
    <cfRule type="containsText" dxfId="1867" priority="2099" operator="containsText" text="Completed Behind Schedule">
      <formula>NOT(ISERROR(SEARCH("Completed Behind Schedule",I50)))</formula>
    </cfRule>
    <cfRule type="containsText" dxfId="1866" priority="2100" operator="containsText" text="Off Target">
      <formula>NOT(ISERROR(SEARCH("Off Target",I50)))</formula>
    </cfRule>
    <cfRule type="containsText" dxfId="1865" priority="2101" operator="containsText" text="On Track to be Achieved">
      <formula>NOT(ISERROR(SEARCH("On Track to be Achieved",I50)))</formula>
    </cfRule>
    <cfRule type="containsText" dxfId="1864" priority="2102" operator="containsText" text="Fully Achieved">
      <formula>NOT(ISERROR(SEARCH("Fully Achieved",I50)))</formula>
    </cfRule>
    <cfRule type="containsText" dxfId="1863" priority="2103" operator="containsText" text="Not yet due">
      <formula>NOT(ISERROR(SEARCH("Not yet due",I50)))</formula>
    </cfRule>
    <cfRule type="containsText" dxfId="1862" priority="2104" operator="containsText" text="Not Yet Due">
      <formula>NOT(ISERROR(SEARCH("Not Yet Due",I50)))</formula>
    </cfRule>
    <cfRule type="containsText" dxfId="1861" priority="2105" operator="containsText" text="Deferred">
      <formula>NOT(ISERROR(SEARCH("Deferred",I50)))</formula>
    </cfRule>
    <cfRule type="containsText" dxfId="1860" priority="2106" operator="containsText" text="Deleted">
      <formula>NOT(ISERROR(SEARCH("Deleted",I50)))</formula>
    </cfRule>
    <cfRule type="containsText" dxfId="1859" priority="2107" operator="containsText" text="In Danger of Falling Behind Target">
      <formula>NOT(ISERROR(SEARCH("In Danger of Falling Behind Target",I50)))</formula>
    </cfRule>
    <cfRule type="containsText" dxfId="1858" priority="2108" operator="containsText" text="Not yet due">
      <formula>NOT(ISERROR(SEARCH("Not yet due",I50)))</formula>
    </cfRule>
    <cfRule type="containsText" dxfId="1857" priority="2109" operator="containsText" text="Completed Behind Schedule">
      <formula>NOT(ISERROR(SEARCH("Completed Behind Schedule",I50)))</formula>
    </cfRule>
    <cfRule type="containsText" dxfId="1856" priority="2110" operator="containsText" text="Off Target">
      <formula>NOT(ISERROR(SEARCH("Off Target",I50)))</formula>
    </cfRule>
    <cfRule type="containsText" dxfId="1855" priority="2111" operator="containsText" text="In Danger of Falling Behind Target">
      <formula>NOT(ISERROR(SEARCH("In Danger of Falling Behind Target",I50)))</formula>
    </cfRule>
    <cfRule type="containsText" dxfId="1854" priority="2112" operator="containsText" text="On Track to be Achieved">
      <formula>NOT(ISERROR(SEARCH("On Track to be Achieved",I50)))</formula>
    </cfRule>
    <cfRule type="containsText" dxfId="1853" priority="2113" operator="containsText" text="Fully Achieved">
      <formula>NOT(ISERROR(SEARCH("Fully Achieved",I50)))</formula>
    </cfRule>
    <cfRule type="containsText" dxfId="1852" priority="2114" operator="containsText" text="Update not Provided">
      <formula>NOT(ISERROR(SEARCH("Update not Provided",I50)))</formula>
    </cfRule>
    <cfRule type="containsText" dxfId="1851" priority="2115" operator="containsText" text="Not yet due">
      <formula>NOT(ISERROR(SEARCH("Not yet due",I50)))</formula>
    </cfRule>
    <cfRule type="containsText" dxfId="1850" priority="2116" operator="containsText" text="Completed Behind Schedule">
      <formula>NOT(ISERROR(SEARCH("Completed Behind Schedule",I50)))</formula>
    </cfRule>
    <cfRule type="containsText" dxfId="1849" priority="2117" operator="containsText" text="Off Target">
      <formula>NOT(ISERROR(SEARCH("Off Target",I50)))</formula>
    </cfRule>
    <cfRule type="containsText" dxfId="1848" priority="2118" operator="containsText" text="In Danger of Falling Behind Target">
      <formula>NOT(ISERROR(SEARCH("In Danger of Falling Behind Target",I50)))</formula>
    </cfRule>
    <cfRule type="containsText" dxfId="1847" priority="2119" operator="containsText" text="On Track to be Achieved">
      <formula>NOT(ISERROR(SEARCH("On Track to be Achieved",I50)))</formula>
    </cfRule>
    <cfRule type="containsText" dxfId="1846" priority="2120" operator="containsText" text="Fully Achieved">
      <formula>NOT(ISERROR(SEARCH("Fully Achieved",I50)))</formula>
    </cfRule>
    <cfRule type="containsText" dxfId="1845" priority="2121" operator="containsText" text="Fully Achieved">
      <formula>NOT(ISERROR(SEARCH("Fully Achieved",I50)))</formula>
    </cfRule>
    <cfRule type="containsText" dxfId="1844" priority="2122" operator="containsText" text="Fully Achieved">
      <formula>NOT(ISERROR(SEARCH("Fully Achieved",I50)))</formula>
    </cfRule>
    <cfRule type="containsText" dxfId="1843" priority="2123" operator="containsText" text="Deferred">
      <formula>NOT(ISERROR(SEARCH("Deferred",I50)))</formula>
    </cfRule>
    <cfRule type="containsText" dxfId="1842" priority="2124" operator="containsText" text="Deleted">
      <formula>NOT(ISERROR(SEARCH("Deleted",I50)))</formula>
    </cfRule>
    <cfRule type="containsText" dxfId="1841" priority="2125" operator="containsText" text="In Danger of Falling Behind Target">
      <formula>NOT(ISERROR(SEARCH("In Danger of Falling Behind Target",I50)))</formula>
    </cfRule>
    <cfRule type="containsText" dxfId="1840" priority="2126" operator="containsText" text="Not yet due">
      <formula>NOT(ISERROR(SEARCH("Not yet due",I50)))</formula>
    </cfRule>
    <cfRule type="containsText" dxfId="1839" priority="2127" operator="containsText" text="Update not Provided">
      <formula>NOT(ISERROR(SEARCH("Update not Provided",I50)))</formula>
    </cfRule>
  </conditionalFormatting>
  <conditionalFormatting sqref="I50">
    <cfRule type="containsText" dxfId="1838" priority="2056" operator="containsText" text="On track to be achieved">
      <formula>NOT(ISERROR(SEARCH("On track to be achieved",I50)))</formula>
    </cfRule>
    <cfRule type="containsText" dxfId="1837" priority="2057" operator="containsText" text="Deferred">
      <formula>NOT(ISERROR(SEARCH("Deferred",I50)))</formula>
    </cfRule>
    <cfRule type="containsText" dxfId="1836" priority="2058" operator="containsText" text="Deleted">
      <formula>NOT(ISERROR(SEARCH("Deleted",I50)))</formula>
    </cfRule>
    <cfRule type="containsText" dxfId="1835" priority="2059" operator="containsText" text="In Danger of Falling Behind Target">
      <formula>NOT(ISERROR(SEARCH("In Danger of Falling Behind Target",I50)))</formula>
    </cfRule>
    <cfRule type="containsText" dxfId="1834" priority="2060" operator="containsText" text="Not yet due">
      <formula>NOT(ISERROR(SEARCH("Not yet due",I50)))</formula>
    </cfRule>
    <cfRule type="containsText" dxfId="1833" priority="2061" operator="containsText" text="Update not Provided">
      <formula>NOT(ISERROR(SEARCH("Update not Provided",I50)))</formula>
    </cfRule>
    <cfRule type="containsText" dxfId="1832" priority="2062" operator="containsText" text="Not yet due">
      <formula>NOT(ISERROR(SEARCH("Not yet due",I50)))</formula>
    </cfRule>
    <cfRule type="containsText" dxfId="1831" priority="2063" operator="containsText" text="Completed Behind Schedule">
      <formula>NOT(ISERROR(SEARCH("Completed Behind Schedule",I50)))</formula>
    </cfRule>
    <cfRule type="containsText" dxfId="1830" priority="2064" operator="containsText" text="Off Target">
      <formula>NOT(ISERROR(SEARCH("Off Target",I50)))</formula>
    </cfRule>
    <cfRule type="containsText" dxfId="1829" priority="2065" operator="containsText" text="On Track to be Achieved">
      <formula>NOT(ISERROR(SEARCH("On Track to be Achieved",I50)))</formula>
    </cfRule>
    <cfRule type="containsText" dxfId="1828" priority="2066" operator="containsText" text="Fully Achieved">
      <formula>NOT(ISERROR(SEARCH("Fully Achieved",I50)))</formula>
    </cfRule>
    <cfRule type="containsText" dxfId="1827" priority="2067" operator="containsText" text="Not yet due">
      <formula>NOT(ISERROR(SEARCH("Not yet due",I50)))</formula>
    </cfRule>
    <cfRule type="containsText" dxfId="1826" priority="2068" operator="containsText" text="Not Yet Due">
      <formula>NOT(ISERROR(SEARCH("Not Yet Due",I50)))</formula>
    </cfRule>
    <cfRule type="containsText" dxfId="1825" priority="2069" operator="containsText" text="Deferred">
      <formula>NOT(ISERROR(SEARCH("Deferred",I50)))</formula>
    </cfRule>
    <cfRule type="containsText" dxfId="1824" priority="2070" operator="containsText" text="Deleted">
      <formula>NOT(ISERROR(SEARCH("Deleted",I50)))</formula>
    </cfRule>
    <cfRule type="containsText" dxfId="1823" priority="2071" operator="containsText" text="In Danger of Falling Behind Target">
      <formula>NOT(ISERROR(SEARCH("In Danger of Falling Behind Target",I50)))</formula>
    </cfRule>
    <cfRule type="containsText" dxfId="1822" priority="2072" operator="containsText" text="Not yet due">
      <formula>NOT(ISERROR(SEARCH("Not yet due",I50)))</formula>
    </cfRule>
    <cfRule type="containsText" dxfId="1821" priority="2073" operator="containsText" text="Completed Behind Schedule">
      <formula>NOT(ISERROR(SEARCH("Completed Behind Schedule",I50)))</formula>
    </cfRule>
    <cfRule type="containsText" dxfId="1820" priority="2074" operator="containsText" text="Off Target">
      <formula>NOT(ISERROR(SEARCH("Off Target",I50)))</formula>
    </cfRule>
    <cfRule type="containsText" dxfId="1819" priority="2075" operator="containsText" text="In Danger of Falling Behind Target">
      <formula>NOT(ISERROR(SEARCH("In Danger of Falling Behind Target",I50)))</formula>
    </cfRule>
    <cfRule type="containsText" dxfId="1818" priority="2076" operator="containsText" text="On Track to be Achieved">
      <formula>NOT(ISERROR(SEARCH("On Track to be Achieved",I50)))</formula>
    </cfRule>
    <cfRule type="containsText" dxfId="1817" priority="2077" operator="containsText" text="Fully Achieved">
      <formula>NOT(ISERROR(SEARCH("Fully Achieved",I50)))</formula>
    </cfRule>
    <cfRule type="containsText" dxfId="1816" priority="2078" operator="containsText" text="Update not Provided">
      <formula>NOT(ISERROR(SEARCH("Update not Provided",I50)))</formula>
    </cfRule>
    <cfRule type="containsText" dxfId="1815" priority="2079" operator="containsText" text="Not yet due">
      <formula>NOT(ISERROR(SEARCH("Not yet due",I50)))</formula>
    </cfRule>
    <cfRule type="containsText" dxfId="1814" priority="2080" operator="containsText" text="Completed Behind Schedule">
      <formula>NOT(ISERROR(SEARCH("Completed Behind Schedule",I50)))</formula>
    </cfRule>
    <cfRule type="containsText" dxfId="1813" priority="2081" operator="containsText" text="Off Target">
      <formula>NOT(ISERROR(SEARCH("Off Target",I50)))</formula>
    </cfRule>
    <cfRule type="containsText" dxfId="1812" priority="2082" operator="containsText" text="In Danger of Falling Behind Target">
      <formula>NOT(ISERROR(SEARCH("In Danger of Falling Behind Target",I50)))</formula>
    </cfRule>
    <cfRule type="containsText" dxfId="1811" priority="2083" operator="containsText" text="On Track to be Achieved">
      <formula>NOT(ISERROR(SEARCH("On Track to be Achieved",I50)))</formula>
    </cfRule>
    <cfRule type="containsText" dxfId="1810" priority="2084" operator="containsText" text="Fully Achieved">
      <formula>NOT(ISERROR(SEARCH("Fully Achieved",I50)))</formula>
    </cfRule>
    <cfRule type="containsText" dxfId="1809" priority="2085" operator="containsText" text="Fully Achieved">
      <formula>NOT(ISERROR(SEARCH("Fully Achieved",I50)))</formula>
    </cfRule>
    <cfRule type="containsText" dxfId="1808" priority="2086" operator="containsText" text="Fully Achieved">
      <formula>NOT(ISERROR(SEARCH("Fully Achieved",I50)))</formula>
    </cfRule>
    <cfRule type="containsText" dxfId="1807" priority="2087" operator="containsText" text="Deferred">
      <formula>NOT(ISERROR(SEARCH("Deferred",I50)))</formula>
    </cfRule>
    <cfRule type="containsText" dxfId="1806" priority="2088" operator="containsText" text="Deleted">
      <formula>NOT(ISERROR(SEARCH("Deleted",I50)))</formula>
    </cfRule>
    <cfRule type="containsText" dxfId="1805" priority="2089" operator="containsText" text="In Danger of Falling Behind Target">
      <formula>NOT(ISERROR(SEARCH("In Danger of Falling Behind Target",I50)))</formula>
    </cfRule>
    <cfRule type="containsText" dxfId="1804" priority="2090" operator="containsText" text="Not yet due">
      <formula>NOT(ISERROR(SEARCH("Not yet due",I50)))</formula>
    </cfRule>
    <cfRule type="containsText" dxfId="1803" priority="2091" operator="containsText" text="Update not Provided">
      <formula>NOT(ISERROR(SEARCH("Update not Provided",I50)))</formula>
    </cfRule>
  </conditionalFormatting>
  <conditionalFormatting sqref="I51:I60">
    <cfRule type="containsText" dxfId="1802" priority="2020" operator="containsText" text="On track to be achieved">
      <formula>NOT(ISERROR(SEARCH("On track to be achieved",I51)))</formula>
    </cfRule>
    <cfRule type="containsText" dxfId="1801" priority="2021" operator="containsText" text="Deferred">
      <formula>NOT(ISERROR(SEARCH("Deferred",I51)))</formula>
    </cfRule>
    <cfRule type="containsText" dxfId="1800" priority="2022" operator="containsText" text="Deleted">
      <formula>NOT(ISERROR(SEARCH("Deleted",I51)))</formula>
    </cfRule>
    <cfRule type="containsText" dxfId="1799" priority="2023" operator="containsText" text="In Danger of Falling Behind Target">
      <formula>NOT(ISERROR(SEARCH("In Danger of Falling Behind Target",I51)))</formula>
    </cfRule>
    <cfRule type="containsText" dxfId="1798" priority="2024" operator="containsText" text="Not yet due">
      <formula>NOT(ISERROR(SEARCH("Not yet due",I51)))</formula>
    </cfRule>
    <cfRule type="containsText" dxfId="1797" priority="2025" operator="containsText" text="Update not Provided">
      <formula>NOT(ISERROR(SEARCH("Update not Provided",I51)))</formula>
    </cfRule>
    <cfRule type="containsText" dxfId="1796" priority="2026" operator="containsText" text="Not yet due">
      <formula>NOT(ISERROR(SEARCH("Not yet due",I51)))</formula>
    </cfRule>
    <cfRule type="containsText" dxfId="1795" priority="2027" operator="containsText" text="Completed Behind Schedule">
      <formula>NOT(ISERROR(SEARCH("Completed Behind Schedule",I51)))</formula>
    </cfRule>
    <cfRule type="containsText" dxfId="1794" priority="2028" operator="containsText" text="Off Target">
      <formula>NOT(ISERROR(SEARCH("Off Target",I51)))</formula>
    </cfRule>
    <cfRule type="containsText" dxfId="1793" priority="2029" operator="containsText" text="On Track to be Achieved">
      <formula>NOT(ISERROR(SEARCH("On Track to be Achieved",I51)))</formula>
    </cfRule>
    <cfRule type="containsText" dxfId="1792" priority="2030" operator="containsText" text="Fully Achieved">
      <formula>NOT(ISERROR(SEARCH("Fully Achieved",I51)))</formula>
    </cfRule>
    <cfRule type="containsText" dxfId="1791" priority="2031" operator="containsText" text="Not yet due">
      <formula>NOT(ISERROR(SEARCH("Not yet due",I51)))</formula>
    </cfRule>
    <cfRule type="containsText" dxfId="1790" priority="2032" operator="containsText" text="Not Yet Due">
      <formula>NOT(ISERROR(SEARCH("Not Yet Due",I51)))</formula>
    </cfRule>
    <cfRule type="containsText" dxfId="1789" priority="2033" operator="containsText" text="Deferred">
      <formula>NOT(ISERROR(SEARCH("Deferred",I51)))</formula>
    </cfRule>
    <cfRule type="containsText" dxfId="1788" priority="2034" operator="containsText" text="Deleted">
      <formula>NOT(ISERROR(SEARCH("Deleted",I51)))</formula>
    </cfRule>
    <cfRule type="containsText" dxfId="1787" priority="2035" operator="containsText" text="In Danger of Falling Behind Target">
      <formula>NOT(ISERROR(SEARCH("In Danger of Falling Behind Target",I51)))</formula>
    </cfRule>
    <cfRule type="containsText" dxfId="1786" priority="2036" operator="containsText" text="Not yet due">
      <formula>NOT(ISERROR(SEARCH("Not yet due",I51)))</formula>
    </cfRule>
    <cfRule type="containsText" dxfId="1785" priority="2037" operator="containsText" text="Completed Behind Schedule">
      <formula>NOT(ISERROR(SEARCH("Completed Behind Schedule",I51)))</formula>
    </cfRule>
    <cfRule type="containsText" dxfId="1784" priority="2038" operator="containsText" text="Off Target">
      <formula>NOT(ISERROR(SEARCH("Off Target",I51)))</formula>
    </cfRule>
    <cfRule type="containsText" dxfId="1783" priority="2039" operator="containsText" text="In Danger of Falling Behind Target">
      <formula>NOT(ISERROR(SEARCH("In Danger of Falling Behind Target",I51)))</formula>
    </cfRule>
    <cfRule type="containsText" dxfId="1782" priority="2040" operator="containsText" text="On Track to be Achieved">
      <formula>NOT(ISERROR(SEARCH("On Track to be Achieved",I51)))</formula>
    </cfRule>
    <cfRule type="containsText" dxfId="1781" priority="2041" operator="containsText" text="Fully Achieved">
      <formula>NOT(ISERROR(SEARCH("Fully Achieved",I51)))</formula>
    </cfRule>
    <cfRule type="containsText" dxfId="1780" priority="2042" operator="containsText" text="Update not Provided">
      <formula>NOT(ISERROR(SEARCH("Update not Provided",I51)))</formula>
    </cfRule>
    <cfRule type="containsText" dxfId="1779" priority="2043" operator="containsText" text="Not yet due">
      <formula>NOT(ISERROR(SEARCH("Not yet due",I51)))</formula>
    </cfRule>
    <cfRule type="containsText" dxfId="1778" priority="2044" operator="containsText" text="Completed Behind Schedule">
      <formula>NOT(ISERROR(SEARCH("Completed Behind Schedule",I51)))</formula>
    </cfRule>
    <cfRule type="containsText" dxfId="1777" priority="2045" operator="containsText" text="Off Target">
      <formula>NOT(ISERROR(SEARCH("Off Target",I51)))</formula>
    </cfRule>
    <cfRule type="containsText" dxfId="1776" priority="2046" operator="containsText" text="In Danger of Falling Behind Target">
      <formula>NOT(ISERROR(SEARCH("In Danger of Falling Behind Target",I51)))</formula>
    </cfRule>
    <cfRule type="containsText" dxfId="1775" priority="2047" operator="containsText" text="On Track to be Achieved">
      <formula>NOT(ISERROR(SEARCH("On Track to be Achieved",I51)))</formula>
    </cfRule>
    <cfRule type="containsText" dxfId="1774" priority="2048" operator="containsText" text="Fully Achieved">
      <formula>NOT(ISERROR(SEARCH("Fully Achieved",I51)))</formula>
    </cfRule>
    <cfRule type="containsText" dxfId="1773" priority="2049" operator="containsText" text="Fully Achieved">
      <formula>NOT(ISERROR(SEARCH("Fully Achieved",I51)))</formula>
    </cfRule>
    <cfRule type="containsText" dxfId="1772" priority="2050" operator="containsText" text="Fully Achieved">
      <formula>NOT(ISERROR(SEARCH("Fully Achieved",I51)))</formula>
    </cfRule>
    <cfRule type="containsText" dxfId="1771" priority="2051" operator="containsText" text="Deferred">
      <formula>NOT(ISERROR(SEARCH("Deferred",I51)))</formula>
    </cfRule>
    <cfRule type="containsText" dxfId="1770" priority="2052" operator="containsText" text="Deleted">
      <formula>NOT(ISERROR(SEARCH("Deleted",I51)))</formula>
    </cfRule>
    <cfRule type="containsText" dxfId="1769" priority="2053" operator="containsText" text="In Danger of Falling Behind Target">
      <formula>NOT(ISERROR(SEARCH("In Danger of Falling Behind Target",I51)))</formula>
    </cfRule>
    <cfRule type="containsText" dxfId="1768" priority="2054" operator="containsText" text="Not yet due">
      <formula>NOT(ISERROR(SEARCH("Not yet due",I51)))</formula>
    </cfRule>
    <cfRule type="containsText" dxfId="1767" priority="2055" operator="containsText" text="Update not Provided">
      <formula>NOT(ISERROR(SEARCH("Update not Provided",I51)))</formula>
    </cfRule>
  </conditionalFormatting>
  <conditionalFormatting sqref="I62:I68">
    <cfRule type="containsText" dxfId="1766" priority="1984" operator="containsText" text="On track to be achieved">
      <formula>NOT(ISERROR(SEARCH("On track to be achieved",I62)))</formula>
    </cfRule>
    <cfRule type="containsText" dxfId="1765" priority="1985" operator="containsText" text="Deferred">
      <formula>NOT(ISERROR(SEARCH("Deferred",I62)))</formula>
    </cfRule>
    <cfRule type="containsText" dxfId="1764" priority="1986" operator="containsText" text="Deleted">
      <formula>NOT(ISERROR(SEARCH("Deleted",I62)))</formula>
    </cfRule>
    <cfRule type="containsText" dxfId="1763" priority="1987" operator="containsText" text="In Danger of Falling Behind Target">
      <formula>NOT(ISERROR(SEARCH("In Danger of Falling Behind Target",I62)))</formula>
    </cfRule>
    <cfRule type="containsText" dxfId="1762" priority="1988" operator="containsText" text="Not yet due">
      <formula>NOT(ISERROR(SEARCH("Not yet due",I62)))</formula>
    </cfRule>
    <cfRule type="containsText" dxfId="1761" priority="1989" operator="containsText" text="Update not Provided">
      <formula>NOT(ISERROR(SEARCH("Update not Provided",I62)))</formula>
    </cfRule>
    <cfRule type="containsText" dxfId="1760" priority="1990" operator="containsText" text="Not yet due">
      <formula>NOT(ISERROR(SEARCH("Not yet due",I62)))</formula>
    </cfRule>
    <cfRule type="containsText" dxfId="1759" priority="1991" operator="containsText" text="Completed Behind Schedule">
      <formula>NOT(ISERROR(SEARCH("Completed Behind Schedule",I62)))</formula>
    </cfRule>
    <cfRule type="containsText" dxfId="1758" priority="1992" operator="containsText" text="Off Target">
      <formula>NOT(ISERROR(SEARCH("Off Target",I62)))</formula>
    </cfRule>
    <cfRule type="containsText" dxfId="1757" priority="1993" operator="containsText" text="On Track to be Achieved">
      <formula>NOT(ISERROR(SEARCH("On Track to be Achieved",I62)))</formula>
    </cfRule>
    <cfRule type="containsText" dxfId="1756" priority="1994" operator="containsText" text="Fully Achieved">
      <formula>NOT(ISERROR(SEARCH("Fully Achieved",I62)))</formula>
    </cfRule>
    <cfRule type="containsText" dxfId="1755" priority="1995" operator="containsText" text="Not yet due">
      <formula>NOT(ISERROR(SEARCH("Not yet due",I62)))</formula>
    </cfRule>
    <cfRule type="containsText" dxfId="1754" priority="1996" operator="containsText" text="Not Yet Due">
      <formula>NOT(ISERROR(SEARCH("Not Yet Due",I62)))</formula>
    </cfRule>
    <cfRule type="containsText" dxfId="1753" priority="1997" operator="containsText" text="Deferred">
      <formula>NOT(ISERROR(SEARCH("Deferred",I62)))</formula>
    </cfRule>
    <cfRule type="containsText" dxfId="1752" priority="1998" operator="containsText" text="Deleted">
      <formula>NOT(ISERROR(SEARCH("Deleted",I62)))</formula>
    </cfRule>
    <cfRule type="containsText" dxfId="1751" priority="1999" operator="containsText" text="In Danger of Falling Behind Target">
      <formula>NOT(ISERROR(SEARCH("In Danger of Falling Behind Target",I62)))</formula>
    </cfRule>
    <cfRule type="containsText" dxfId="1750" priority="2000" operator="containsText" text="Not yet due">
      <formula>NOT(ISERROR(SEARCH("Not yet due",I62)))</formula>
    </cfRule>
    <cfRule type="containsText" dxfId="1749" priority="2001" operator="containsText" text="Completed Behind Schedule">
      <formula>NOT(ISERROR(SEARCH("Completed Behind Schedule",I62)))</formula>
    </cfRule>
    <cfRule type="containsText" dxfId="1748" priority="2002" operator="containsText" text="Off Target">
      <formula>NOT(ISERROR(SEARCH("Off Target",I62)))</formula>
    </cfRule>
    <cfRule type="containsText" dxfId="1747" priority="2003" operator="containsText" text="In Danger of Falling Behind Target">
      <formula>NOT(ISERROR(SEARCH("In Danger of Falling Behind Target",I62)))</formula>
    </cfRule>
    <cfRule type="containsText" dxfId="1746" priority="2004" operator="containsText" text="On Track to be Achieved">
      <formula>NOT(ISERROR(SEARCH("On Track to be Achieved",I62)))</formula>
    </cfRule>
    <cfRule type="containsText" dxfId="1745" priority="2005" operator="containsText" text="Fully Achieved">
      <formula>NOT(ISERROR(SEARCH("Fully Achieved",I62)))</formula>
    </cfRule>
    <cfRule type="containsText" dxfId="1744" priority="2006" operator="containsText" text="Update not Provided">
      <formula>NOT(ISERROR(SEARCH("Update not Provided",I62)))</formula>
    </cfRule>
    <cfRule type="containsText" dxfId="1743" priority="2007" operator="containsText" text="Not yet due">
      <formula>NOT(ISERROR(SEARCH("Not yet due",I62)))</formula>
    </cfRule>
    <cfRule type="containsText" dxfId="1742" priority="2008" operator="containsText" text="Completed Behind Schedule">
      <formula>NOT(ISERROR(SEARCH("Completed Behind Schedule",I62)))</formula>
    </cfRule>
    <cfRule type="containsText" dxfId="1741" priority="2009" operator="containsText" text="Off Target">
      <formula>NOT(ISERROR(SEARCH("Off Target",I62)))</formula>
    </cfRule>
    <cfRule type="containsText" dxfId="1740" priority="2010" operator="containsText" text="In Danger of Falling Behind Target">
      <formula>NOT(ISERROR(SEARCH("In Danger of Falling Behind Target",I62)))</formula>
    </cfRule>
    <cfRule type="containsText" dxfId="1739" priority="2011" operator="containsText" text="On Track to be Achieved">
      <formula>NOT(ISERROR(SEARCH("On Track to be Achieved",I62)))</formula>
    </cfRule>
    <cfRule type="containsText" dxfId="1738" priority="2012" operator="containsText" text="Fully Achieved">
      <formula>NOT(ISERROR(SEARCH("Fully Achieved",I62)))</formula>
    </cfRule>
    <cfRule type="containsText" dxfId="1737" priority="2013" operator="containsText" text="Fully Achieved">
      <formula>NOT(ISERROR(SEARCH("Fully Achieved",I62)))</formula>
    </cfRule>
    <cfRule type="containsText" dxfId="1736" priority="2014" operator="containsText" text="Fully Achieved">
      <formula>NOT(ISERROR(SEARCH("Fully Achieved",I62)))</formula>
    </cfRule>
    <cfRule type="containsText" dxfId="1735" priority="2015" operator="containsText" text="Deferred">
      <formula>NOT(ISERROR(SEARCH("Deferred",I62)))</formula>
    </cfRule>
    <cfRule type="containsText" dxfId="1734" priority="2016" operator="containsText" text="Deleted">
      <formula>NOT(ISERROR(SEARCH("Deleted",I62)))</formula>
    </cfRule>
    <cfRule type="containsText" dxfId="1733" priority="2017" operator="containsText" text="In Danger of Falling Behind Target">
      <formula>NOT(ISERROR(SEARCH("In Danger of Falling Behind Target",I62)))</formula>
    </cfRule>
    <cfRule type="containsText" dxfId="1732" priority="2018" operator="containsText" text="Not yet due">
      <formula>NOT(ISERROR(SEARCH("Not yet due",I62)))</formula>
    </cfRule>
    <cfRule type="containsText" dxfId="1731" priority="2019" operator="containsText" text="Update not Provided">
      <formula>NOT(ISERROR(SEARCH("Update not Provided",I62)))</formula>
    </cfRule>
  </conditionalFormatting>
  <conditionalFormatting sqref="I69">
    <cfRule type="containsText" dxfId="1730" priority="1948" operator="containsText" text="On track to be achieved">
      <formula>NOT(ISERROR(SEARCH("On track to be achieved",I69)))</formula>
    </cfRule>
    <cfRule type="containsText" dxfId="1729" priority="1949" operator="containsText" text="Deferred">
      <formula>NOT(ISERROR(SEARCH("Deferred",I69)))</formula>
    </cfRule>
    <cfRule type="containsText" dxfId="1728" priority="1950" operator="containsText" text="Deleted">
      <formula>NOT(ISERROR(SEARCH("Deleted",I69)))</formula>
    </cfRule>
    <cfRule type="containsText" dxfId="1727" priority="1951" operator="containsText" text="In Danger of Falling Behind Target">
      <formula>NOT(ISERROR(SEARCH("In Danger of Falling Behind Target",I69)))</formula>
    </cfRule>
    <cfRule type="containsText" dxfId="1726" priority="1952" operator="containsText" text="Not yet due">
      <formula>NOT(ISERROR(SEARCH("Not yet due",I69)))</formula>
    </cfRule>
    <cfRule type="containsText" dxfId="1725" priority="1953" operator="containsText" text="Update not Provided">
      <formula>NOT(ISERROR(SEARCH("Update not Provided",I69)))</formula>
    </cfRule>
    <cfRule type="containsText" dxfId="1724" priority="1954" operator="containsText" text="Not yet due">
      <formula>NOT(ISERROR(SEARCH("Not yet due",I69)))</formula>
    </cfRule>
    <cfRule type="containsText" dxfId="1723" priority="1955" operator="containsText" text="Completed Behind Schedule">
      <formula>NOT(ISERROR(SEARCH("Completed Behind Schedule",I69)))</formula>
    </cfRule>
    <cfRule type="containsText" dxfId="1722" priority="1956" operator="containsText" text="Off Target">
      <formula>NOT(ISERROR(SEARCH("Off Target",I69)))</formula>
    </cfRule>
    <cfRule type="containsText" dxfId="1721" priority="1957" operator="containsText" text="On Track to be Achieved">
      <formula>NOT(ISERROR(SEARCH("On Track to be Achieved",I69)))</formula>
    </cfRule>
    <cfRule type="containsText" dxfId="1720" priority="1958" operator="containsText" text="Fully Achieved">
      <formula>NOT(ISERROR(SEARCH("Fully Achieved",I69)))</formula>
    </cfRule>
    <cfRule type="containsText" dxfId="1719" priority="1959" operator="containsText" text="Not yet due">
      <formula>NOT(ISERROR(SEARCH("Not yet due",I69)))</formula>
    </cfRule>
    <cfRule type="containsText" dxfId="1718" priority="1960" operator="containsText" text="Not Yet Due">
      <formula>NOT(ISERROR(SEARCH("Not Yet Due",I69)))</formula>
    </cfRule>
    <cfRule type="containsText" dxfId="1717" priority="1961" operator="containsText" text="Deferred">
      <formula>NOT(ISERROR(SEARCH("Deferred",I69)))</formula>
    </cfRule>
    <cfRule type="containsText" dxfId="1716" priority="1962" operator="containsText" text="Deleted">
      <formula>NOT(ISERROR(SEARCH("Deleted",I69)))</formula>
    </cfRule>
    <cfRule type="containsText" dxfId="1715" priority="1963" operator="containsText" text="In Danger of Falling Behind Target">
      <formula>NOT(ISERROR(SEARCH("In Danger of Falling Behind Target",I69)))</formula>
    </cfRule>
    <cfRule type="containsText" dxfId="1714" priority="1964" operator="containsText" text="Not yet due">
      <formula>NOT(ISERROR(SEARCH("Not yet due",I69)))</formula>
    </cfRule>
    <cfRule type="containsText" dxfId="1713" priority="1965" operator="containsText" text="Completed Behind Schedule">
      <formula>NOT(ISERROR(SEARCH("Completed Behind Schedule",I69)))</formula>
    </cfRule>
    <cfRule type="containsText" dxfId="1712" priority="1966" operator="containsText" text="Off Target">
      <formula>NOT(ISERROR(SEARCH("Off Target",I69)))</formula>
    </cfRule>
    <cfRule type="containsText" dxfId="1711" priority="1967" operator="containsText" text="In Danger of Falling Behind Target">
      <formula>NOT(ISERROR(SEARCH("In Danger of Falling Behind Target",I69)))</formula>
    </cfRule>
    <cfRule type="containsText" dxfId="1710" priority="1968" operator="containsText" text="On Track to be Achieved">
      <formula>NOT(ISERROR(SEARCH("On Track to be Achieved",I69)))</formula>
    </cfRule>
    <cfRule type="containsText" dxfId="1709" priority="1969" operator="containsText" text="Fully Achieved">
      <formula>NOT(ISERROR(SEARCH("Fully Achieved",I69)))</formula>
    </cfRule>
    <cfRule type="containsText" dxfId="1708" priority="1970" operator="containsText" text="Update not Provided">
      <formula>NOT(ISERROR(SEARCH("Update not Provided",I69)))</formula>
    </cfRule>
    <cfRule type="containsText" dxfId="1707" priority="1971" operator="containsText" text="Not yet due">
      <formula>NOT(ISERROR(SEARCH("Not yet due",I69)))</formula>
    </cfRule>
    <cfRule type="containsText" dxfId="1706" priority="1972" operator="containsText" text="Completed Behind Schedule">
      <formula>NOT(ISERROR(SEARCH("Completed Behind Schedule",I69)))</formula>
    </cfRule>
    <cfRule type="containsText" dxfId="1705" priority="1973" operator="containsText" text="Off Target">
      <formula>NOT(ISERROR(SEARCH("Off Target",I69)))</formula>
    </cfRule>
    <cfRule type="containsText" dxfId="1704" priority="1974" operator="containsText" text="In Danger of Falling Behind Target">
      <formula>NOT(ISERROR(SEARCH("In Danger of Falling Behind Target",I69)))</formula>
    </cfRule>
    <cfRule type="containsText" dxfId="1703" priority="1975" operator="containsText" text="On Track to be Achieved">
      <formula>NOT(ISERROR(SEARCH("On Track to be Achieved",I69)))</formula>
    </cfRule>
    <cfRule type="containsText" dxfId="1702" priority="1976" operator="containsText" text="Fully Achieved">
      <formula>NOT(ISERROR(SEARCH("Fully Achieved",I69)))</formula>
    </cfRule>
    <cfRule type="containsText" dxfId="1701" priority="1977" operator="containsText" text="Fully Achieved">
      <formula>NOT(ISERROR(SEARCH("Fully Achieved",I69)))</formula>
    </cfRule>
    <cfRule type="containsText" dxfId="1700" priority="1978" operator="containsText" text="Fully Achieved">
      <formula>NOT(ISERROR(SEARCH("Fully Achieved",I69)))</formula>
    </cfRule>
    <cfRule type="containsText" dxfId="1699" priority="1979" operator="containsText" text="Deferred">
      <formula>NOT(ISERROR(SEARCH("Deferred",I69)))</formula>
    </cfRule>
    <cfRule type="containsText" dxfId="1698" priority="1980" operator="containsText" text="Deleted">
      <formula>NOT(ISERROR(SEARCH("Deleted",I69)))</formula>
    </cfRule>
    <cfRule type="containsText" dxfId="1697" priority="1981" operator="containsText" text="In Danger of Falling Behind Target">
      <formula>NOT(ISERROR(SEARCH("In Danger of Falling Behind Target",I69)))</formula>
    </cfRule>
    <cfRule type="containsText" dxfId="1696" priority="1982" operator="containsText" text="Not yet due">
      <formula>NOT(ISERROR(SEARCH("Not yet due",I69)))</formula>
    </cfRule>
    <cfRule type="containsText" dxfId="1695" priority="1983" operator="containsText" text="Update not Provided">
      <formula>NOT(ISERROR(SEARCH("Update not Provided",I69)))</formula>
    </cfRule>
  </conditionalFormatting>
  <conditionalFormatting sqref="I69">
    <cfRule type="containsText" dxfId="1694" priority="1912" operator="containsText" text="On track to be achieved">
      <formula>NOT(ISERROR(SEARCH("On track to be achieved",I69)))</formula>
    </cfRule>
    <cfRule type="containsText" dxfId="1693" priority="1913" operator="containsText" text="Deferred">
      <formula>NOT(ISERROR(SEARCH("Deferred",I69)))</formula>
    </cfRule>
    <cfRule type="containsText" dxfId="1692" priority="1914" operator="containsText" text="Deleted">
      <formula>NOT(ISERROR(SEARCH("Deleted",I69)))</formula>
    </cfRule>
    <cfRule type="containsText" dxfId="1691" priority="1915" operator="containsText" text="In Danger of Falling Behind Target">
      <formula>NOT(ISERROR(SEARCH("In Danger of Falling Behind Target",I69)))</formula>
    </cfRule>
    <cfRule type="containsText" dxfId="1690" priority="1916" operator="containsText" text="Not yet due">
      <formula>NOT(ISERROR(SEARCH("Not yet due",I69)))</formula>
    </cfRule>
    <cfRule type="containsText" dxfId="1689" priority="1917" operator="containsText" text="Update not Provided">
      <formula>NOT(ISERROR(SEARCH("Update not Provided",I69)))</formula>
    </cfRule>
    <cfRule type="containsText" dxfId="1688" priority="1918" operator="containsText" text="Not yet due">
      <formula>NOT(ISERROR(SEARCH("Not yet due",I69)))</formula>
    </cfRule>
    <cfRule type="containsText" dxfId="1687" priority="1919" operator="containsText" text="Completed Behind Schedule">
      <formula>NOT(ISERROR(SEARCH("Completed Behind Schedule",I69)))</formula>
    </cfRule>
    <cfRule type="containsText" dxfId="1686" priority="1920" operator="containsText" text="Off Target">
      <formula>NOT(ISERROR(SEARCH("Off Target",I69)))</formula>
    </cfRule>
    <cfRule type="containsText" dxfId="1685" priority="1921" operator="containsText" text="On Track to be Achieved">
      <formula>NOT(ISERROR(SEARCH("On Track to be Achieved",I69)))</formula>
    </cfRule>
    <cfRule type="containsText" dxfId="1684" priority="1922" operator="containsText" text="Fully Achieved">
      <formula>NOT(ISERROR(SEARCH("Fully Achieved",I69)))</formula>
    </cfRule>
    <cfRule type="containsText" dxfId="1683" priority="1923" operator="containsText" text="Not yet due">
      <formula>NOT(ISERROR(SEARCH("Not yet due",I69)))</formula>
    </cfRule>
    <cfRule type="containsText" dxfId="1682" priority="1924" operator="containsText" text="Not Yet Due">
      <formula>NOT(ISERROR(SEARCH("Not Yet Due",I69)))</formula>
    </cfRule>
    <cfRule type="containsText" dxfId="1681" priority="1925" operator="containsText" text="Deferred">
      <formula>NOT(ISERROR(SEARCH("Deferred",I69)))</formula>
    </cfRule>
    <cfRule type="containsText" dxfId="1680" priority="1926" operator="containsText" text="Deleted">
      <formula>NOT(ISERROR(SEARCH("Deleted",I69)))</formula>
    </cfRule>
    <cfRule type="containsText" dxfId="1679" priority="1927" operator="containsText" text="In Danger of Falling Behind Target">
      <formula>NOT(ISERROR(SEARCH("In Danger of Falling Behind Target",I69)))</formula>
    </cfRule>
    <cfRule type="containsText" dxfId="1678" priority="1928" operator="containsText" text="Not yet due">
      <formula>NOT(ISERROR(SEARCH("Not yet due",I69)))</formula>
    </cfRule>
    <cfRule type="containsText" dxfId="1677" priority="1929" operator="containsText" text="Completed Behind Schedule">
      <formula>NOT(ISERROR(SEARCH("Completed Behind Schedule",I69)))</formula>
    </cfRule>
    <cfRule type="containsText" dxfId="1676" priority="1930" operator="containsText" text="Off Target">
      <formula>NOT(ISERROR(SEARCH("Off Target",I69)))</formula>
    </cfRule>
    <cfRule type="containsText" dxfId="1675" priority="1931" operator="containsText" text="In Danger of Falling Behind Target">
      <formula>NOT(ISERROR(SEARCH("In Danger of Falling Behind Target",I69)))</formula>
    </cfRule>
    <cfRule type="containsText" dxfId="1674" priority="1932" operator="containsText" text="On Track to be Achieved">
      <formula>NOT(ISERROR(SEARCH("On Track to be Achieved",I69)))</formula>
    </cfRule>
    <cfRule type="containsText" dxfId="1673" priority="1933" operator="containsText" text="Fully Achieved">
      <formula>NOT(ISERROR(SEARCH("Fully Achieved",I69)))</formula>
    </cfRule>
    <cfRule type="containsText" dxfId="1672" priority="1934" operator="containsText" text="Update not Provided">
      <formula>NOT(ISERROR(SEARCH("Update not Provided",I69)))</formula>
    </cfRule>
    <cfRule type="containsText" dxfId="1671" priority="1935" operator="containsText" text="Not yet due">
      <formula>NOT(ISERROR(SEARCH("Not yet due",I69)))</formula>
    </cfRule>
    <cfRule type="containsText" dxfId="1670" priority="1936" operator="containsText" text="Completed Behind Schedule">
      <formula>NOT(ISERROR(SEARCH("Completed Behind Schedule",I69)))</formula>
    </cfRule>
    <cfRule type="containsText" dxfId="1669" priority="1937" operator="containsText" text="Off Target">
      <formula>NOT(ISERROR(SEARCH("Off Target",I69)))</formula>
    </cfRule>
    <cfRule type="containsText" dxfId="1668" priority="1938" operator="containsText" text="In Danger of Falling Behind Target">
      <formula>NOT(ISERROR(SEARCH("In Danger of Falling Behind Target",I69)))</formula>
    </cfRule>
    <cfRule type="containsText" dxfId="1667" priority="1939" operator="containsText" text="On Track to be Achieved">
      <formula>NOT(ISERROR(SEARCH("On Track to be Achieved",I69)))</formula>
    </cfRule>
    <cfRule type="containsText" dxfId="1666" priority="1940" operator="containsText" text="Fully Achieved">
      <formula>NOT(ISERROR(SEARCH("Fully Achieved",I69)))</formula>
    </cfRule>
    <cfRule type="containsText" dxfId="1665" priority="1941" operator="containsText" text="Fully Achieved">
      <formula>NOT(ISERROR(SEARCH("Fully Achieved",I69)))</formula>
    </cfRule>
    <cfRule type="containsText" dxfId="1664" priority="1942" operator="containsText" text="Fully Achieved">
      <formula>NOT(ISERROR(SEARCH("Fully Achieved",I69)))</formula>
    </cfRule>
    <cfRule type="containsText" dxfId="1663" priority="1943" operator="containsText" text="Deferred">
      <formula>NOT(ISERROR(SEARCH("Deferred",I69)))</formula>
    </cfRule>
    <cfRule type="containsText" dxfId="1662" priority="1944" operator="containsText" text="Deleted">
      <formula>NOT(ISERROR(SEARCH("Deleted",I69)))</formula>
    </cfRule>
    <cfRule type="containsText" dxfId="1661" priority="1945" operator="containsText" text="In Danger of Falling Behind Target">
      <formula>NOT(ISERROR(SEARCH("In Danger of Falling Behind Target",I69)))</formula>
    </cfRule>
    <cfRule type="containsText" dxfId="1660" priority="1946" operator="containsText" text="Not yet due">
      <formula>NOT(ISERROR(SEARCH("Not yet due",I69)))</formula>
    </cfRule>
    <cfRule type="containsText" dxfId="1659" priority="1947" operator="containsText" text="Update not Provided">
      <formula>NOT(ISERROR(SEARCH("Update not Provided",I69)))</formula>
    </cfRule>
  </conditionalFormatting>
  <conditionalFormatting sqref="I69">
    <cfRule type="containsText" dxfId="1658" priority="1876" operator="containsText" text="On track to be achieved">
      <formula>NOT(ISERROR(SEARCH("On track to be achieved",I69)))</formula>
    </cfRule>
    <cfRule type="containsText" dxfId="1657" priority="1877" operator="containsText" text="Deferred">
      <formula>NOT(ISERROR(SEARCH("Deferred",I69)))</formula>
    </cfRule>
    <cfRule type="containsText" dxfId="1656" priority="1878" operator="containsText" text="Deleted">
      <formula>NOT(ISERROR(SEARCH("Deleted",I69)))</formula>
    </cfRule>
    <cfRule type="containsText" dxfId="1655" priority="1879" operator="containsText" text="In Danger of Falling Behind Target">
      <formula>NOT(ISERROR(SEARCH("In Danger of Falling Behind Target",I69)))</formula>
    </cfRule>
    <cfRule type="containsText" dxfId="1654" priority="1880" operator="containsText" text="Not yet due">
      <formula>NOT(ISERROR(SEARCH("Not yet due",I69)))</formula>
    </cfRule>
    <cfRule type="containsText" dxfId="1653" priority="1881" operator="containsText" text="Update not Provided">
      <formula>NOT(ISERROR(SEARCH("Update not Provided",I69)))</formula>
    </cfRule>
    <cfRule type="containsText" dxfId="1652" priority="1882" operator="containsText" text="Not yet due">
      <formula>NOT(ISERROR(SEARCH("Not yet due",I69)))</formula>
    </cfRule>
    <cfRule type="containsText" dxfId="1651" priority="1883" operator="containsText" text="Completed Behind Schedule">
      <formula>NOT(ISERROR(SEARCH("Completed Behind Schedule",I69)))</formula>
    </cfRule>
    <cfRule type="containsText" dxfId="1650" priority="1884" operator="containsText" text="Off Target">
      <formula>NOT(ISERROR(SEARCH("Off Target",I69)))</formula>
    </cfRule>
    <cfRule type="containsText" dxfId="1649" priority="1885" operator="containsText" text="On Track to be Achieved">
      <formula>NOT(ISERROR(SEARCH("On Track to be Achieved",I69)))</formula>
    </cfRule>
    <cfRule type="containsText" dxfId="1648" priority="1886" operator="containsText" text="Fully Achieved">
      <formula>NOT(ISERROR(SEARCH("Fully Achieved",I69)))</formula>
    </cfRule>
    <cfRule type="containsText" dxfId="1647" priority="1887" operator="containsText" text="Not yet due">
      <formula>NOT(ISERROR(SEARCH("Not yet due",I69)))</formula>
    </cfRule>
    <cfRule type="containsText" dxfId="1646" priority="1888" operator="containsText" text="Not Yet Due">
      <formula>NOT(ISERROR(SEARCH("Not Yet Due",I69)))</formula>
    </cfRule>
    <cfRule type="containsText" dxfId="1645" priority="1889" operator="containsText" text="Deferred">
      <formula>NOT(ISERROR(SEARCH("Deferred",I69)))</formula>
    </cfRule>
    <cfRule type="containsText" dxfId="1644" priority="1890" operator="containsText" text="Deleted">
      <formula>NOT(ISERROR(SEARCH("Deleted",I69)))</formula>
    </cfRule>
    <cfRule type="containsText" dxfId="1643" priority="1891" operator="containsText" text="In Danger of Falling Behind Target">
      <formula>NOT(ISERROR(SEARCH("In Danger of Falling Behind Target",I69)))</formula>
    </cfRule>
    <cfRule type="containsText" dxfId="1642" priority="1892" operator="containsText" text="Not yet due">
      <formula>NOT(ISERROR(SEARCH("Not yet due",I69)))</formula>
    </cfRule>
    <cfRule type="containsText" dxfId="1641" priority="1893" operator="containsText" text="Completed Behind Schedule">
      <formula>NOT(ISERROR(SEARCH("Completed Behind Schedule",I69)))</formula>
    </cfRule>
    <cfRule type="containsText" dxfId="1640" priority="1894" operator="containsText" text="Off Target">
      <formula>NOT(ISERROR(SEARCH("Off Target",I69)))</formula>
    </cfRule>
    <cfRule type="containsText" dxfId="1639" priority="1895" operator="containsText" text="In Danger of Falling Behind Target">
      <formula>NOT(ISERROR(SEARCH("In Danger of Falling Behind Target",I69)))</formula>
    </cfRule>
    <cfRule type="containsText" dxfId="1638" priority="1896" operator="containsText" text="On Track to be Achieved">
      <formula>NOT(ISERROR(SEARCH("On Track to be Achieved",I69)))</formula>
    </cfRule>
    <cfRule type="containsText" dxfId="1637" priority="1897" operator="containsText" text="Fully Achieved">
      <formula>NOT(ISERROR(SEARCH("Fully Achieved",I69)))</formula>
    </cfRule>
    <cfRule type="containsText" dxfId="1636" priority="1898" operator="containsText" text="Update not Provided">
      <formula>NOT(ISERROR(SEARCH("Update not Provided",I69)))</formula>
    </cfRule>
    <cfRule type="containsText" dxfId="1635" priority="1899" operator="containsText" text="Not yet due">
      <formula>NOT(ISERROR(SEARCH("Not yet due",I69)))</formula>
    </cfRule>
    <cfRule type="containsText" dxfId="1634" priority="1900" operator="containsText" text="Completed Behind Schedule">
      <formula>NOT(ISERROR(SEARCH("Completed Behind Schedule",I69)))</formula>
    </cfRule>
    <cfRule type="containsText" dxfId="1633" priority="1901" operator="containsText" text="Off Target">
      <formula>NOT(ISERROR(SEARCH("Off Target",I69)))</formula>
    </cfRule>
    <cfRule type="containsText" dxfId="1632" priority="1902" operator="containsText" text="In Danger of Falling Behind Target">
      <formula>NOT(ISERROR(SEARCH("In Danger of Falling Behind Target",I69)))</formula>
    </cfRule>
    <cfRule type="containsText" dxfId="1631" priority="1903" operator="containsText" text="On Track to be Achieved">
      <formula>NOT(ISERROR(SEARCH("On Track to be Achieved",I69)))</formula>
    </cfRule>
    <cfRule type="containsText" dxfId="1630" priority="1904" operator="containsText" text="Fully Achieved">
      <formula>NOT(ISERROR(SEARCH("Fully Achieved",I69)))</formula>
    </cfRule>
    <cfRule type="containsText" dxfId="1629" priority="1905" operator="containsText" text="Fully Achieved">
      <formula>NOT(ISERROR(SEARCH("Fully Achieved",I69)))</formula>
    </cfRule>
    <cfRule type="containsText" dxfId="1628" priority="1906" operator="containsText" text="Fully Achieved">
      <formula>NOT(ISERROR(SEARCH("Fully Achieved",I69)))</formula>
    </cfRule>
    <cfRule type="containsText" dxfId="1627" priority="1907" operator="containsText" text="Deferred">
      <formula>NOT(ISERROR(SEARCH("Deferred",I69)))</formula>
    </cfRule>
    <cfRule type="containsText" dxfId="1626" priority="1908" operator="containsText" text="Deleted">
      <formula>NOT(ISERROR(SEARCH("Deleted",I69)))</formula>
    </cfRule>
    <cfRule type="containsText" dxfId="1625" priority="1909" operator="containsText" text="In Danger of Falling Behind Target">
      <formula>NOT(ISERROR(SEARCH("In Danger of Falling Behind Target",I69)))</formula>
    </cfRule>
    <cfRule type="containsText" dxfId="1624" priority="1910" operator="containsText" text="Not yet due">
      <formula>NOT(ISERROR(SEARCH("Not yet due",I69)))</formula>
    </cfRule>
    <cfRule type="containsText" dxfId="1623" priority="1911" operator="containsText" text="Update not Provided">
      <formula>NOT(ISERROR(SEARCH("Update not Provided",I69)))</formula>
    </cfRule>
  </conditionalFormatting>
  <conditionalFormatting sqref="I69">
    <cfRule type="containsText" dxfId="1622" priority="1840" operator="containsText" text="On track to be achieved">
      <formula>NOT(ISERROR(SEARCH("On track to be achieved",I69)))</formula>
    </cfRule>
    <cfRule type="containsText" dxfId="1621" priority="1841" operator="containsText" text="Deferred">
      <formula>NOT(ISERROR(SEARCH("Deferred",I69)))</formula>
    </cfRule>
    <cfRule type="containsText" dxfId="1620" priority="1842" operator="containsText" text="Deleted">
      <formula>NOT(ISERROR(SEARCH("Deleted",I69)))</formula>
    </cfRule>
    <cfRule type="containsText" dxfId="1619" priority="1843" operator="containsText" text="In Danger of Falling Behind Target">
      <formula>NOT(ISERROR(SEARCH("In Danger of Falling Behind Target",I69)))</formula>
    </cfRule>
    <cfRule type="containsText" dxfId="1618" priority="1844" operator="containsText" text="Not yet due">
      <formula>NOT(ISERROR(SEARCH("Not yet due",I69)))</formula>
    </cfRule>
    <cfRule type="containsText" dxfId="1617" priority="1845" operator="containsText" text="Update not Provided">
      <formula>NOT(ISERROR(SEARCH("Update not Provided",I69)))</formula>
    </cfRule>
    <cfRule type="containsText" dxfId="1616" priority="1846" operator="containsText" text="Not yet due">
      <formula>NOT(ISERROR(SEARCH("Not yet due",I69)))</formula>
    </cfRule>
    <cfRule type="containsText" dxfId="1615" priority="1847" operator="containsText" text="Completed Behind Schedule">
      <formula>NOT(ISERROR(SEARCH("Completed Behind Schedule",I69)))</formula>
    </cfRule>
    <cfRule type="containsText" dxfId="1614" priority="1848" operator="containsText" text="Off Target">
      <formula>NOT(ISERROR(SEARCH("Off Target",I69)))</formula>
    </cfRule>
    <cfRule type="containsText" dxfId="1613" priority="1849" operator="containsText" text="On Track to be Achieved">
      <formula>NOT(ISERROR(SEARCH("On Track to be Achieved",I69)))</formula>
    </cfRule>
    <cfRule type="containsText" dxfId="1612" priority="1850" operator="containsText" text="Fully Achieved">
      <formula>NOT(ISERROR(SEARCH("Fully Achieved",I69)))</formula>
    </cfRule>
    <cfRule type="containsText" dxfId="1611" priority="1851" operator="containsText" text="Not yet due">
      <formula>NOT(ISERROR(SEARCH("Not yet due",I69)))</formula>
    </cfRule>
    <cfRule type="containsText" dxfId="1610" priority="1852" operator="containsText" text="Not Yet Due">
      <formula>NOT(ISERROR(SEARCH("Not Yet Due",I69)))</formula>
    </cfRule>
    <cfRule type="containsText" dxfId="1609" priority="1853" operator="containsText" text="Deferred">
      <formula>NOT(ISERROR(SEARCH("Deferred",I69)))</formula>
    </cfRule>
    <cfRule type="containsText" dxfId="1608" priority="1854" operator="containsText" text="Deleted">
      <formula>NOT(ISERROR(SEARCH("Deleted",I69)))</formula>
    </cfRule>
    <cfRule type="containsText" dxfId="1607" priority="1855" operator="containsText" text="In Danger of Falling Behind Target">
      <formula>NOT(ISERROR(SEARCH("In Danger of Falling Behind Target",I69)))</formula>
    </cfRule>
    <cfRule type="containsText" dxfId="1606" priority="1856" operator="containsText" text="Not yet due">
      <formula>NOT(ISERROR(SEARCH("Not yet due",I69)))</formula>
    </cfRule>
    <cfRule type="containsText" dxfId="1605" priority="1857" operator="containsText" text="Completed Behind Schedule">
      <formula>NOT(ISERROR(SEARCH("Completed Behind Schedule",I69)))</formula>
    </cfRule>
    <cfRule type="containsText" dxfId="1604" priority="1858" operator="containsText" text="Off Target">
      <formula>NOT(ISERROR(SEARCH("Off Target",I69)))</formula>
    </cfRule>
    <cfRule type="containsText" dxfId="1603" priority="1859" operator="containsText" text="In Danger of Falling Behind Target">
      <formula>NOT(ISERROR(SEARCH("In Danger of Falling Behind Target",I69)))</formula>
    </cfRule>
    <cfRule type="containsText" dxfId="1602" priority="1860" operator="containsText" text="On Track to be Achieved">
      <formula>NOT(ISERROR(SEARCH("On Track to be Achieved",I69)))</formula>
    </cfRule>
    <cfRule type="containsText" dxfId="1601" priority="1861" operator="containsText" text="Fully Achieved">
      <formula>NOT(ISERROR(SEARCH("Fully Achieved",I69)))</formula>
    </cfRule>
    <cfRule type="containsText" dxfId="1600" priority="1862" operator="containsText" text="Update not Provided">
      <formula>NOT(ISERROR(SEARCH("Update not Provided",I69)))</formula>
    </cfRule>
    <cfRule type="containsText" dxfId="1599" priority="1863" operator="containsText" text="Not yet due">
      <formula>NOT(ISERROR(SEARCH("Not yet due",I69)))</formula>
    </cfRule>
    <cfRule type="containsText" dxfId="1598" priority="1864" operator="containsText" text="Completed Behind Schedule">
      <formula>NOT(ISERROR(SEARCH("Completed Behind Schedule",I69)))</formula>
    </cfRule>
    <cfRule type="containsText" dxfId="1597" priority="1865" operator="containsText" text="Off Target">
      <formula>NOT(ISERROR(SEARCH("Off Target",I69)))</formula>
    </cfRule>
    <cfRule type="containsText" dxfId="1596" priority="1866" operator="containsText" text="In Danger of Falling Behind Target">
      <formula>NOT(ISERROR(SEARCH("In Danger of Falling Behind Target",I69)))</formula>
    </cfRule>
    <cfRule type="containsText" dxfId="1595" priority="1867" operator="containsText" text="On Track to be Achieved">
      <formula>NOT(ISERROR(SEARCH("On Track to be Achieved",I69)))</formula>
    </cfRule>
    <cfRule type="containsText" dxfId="1594" priority="1868" operator="containsText" text="Fully Achieved">
      <formula>NOT(ISERROR(SEARCH("Fully Achieved",I69)))</formula>
    </cfRule>
    <cfRule type="containsText" dxfId="1593" priority="1869" operator="containsText" text="Fully Achieved">
      <formula>NOT(ISERROR(SEARCH("Fully Achieved",I69)))</formula>
    </cfRule>
    <cfRule type="containsText" dxfId="1592" priority="1870" operator="containsText" text="Fully Achieved">
      <formula>NOT(ISERROR(SEARCH("Fully Achieved",I69)))</formula>
    </cfRule>
    <cfRule type="containsText" dxfId="1591" priority="1871" operator="containsText" text="Deferred">
      <formula>NOT(ISERROR(SEARCH("Deferred",I69)))</formula>
    </cfRule>
    <cfRule type="containsText" dxfId="1590" priority="1872" operator="containsText" text="Deleted">
      <formula>NOT(ISERROR(SEARCH("Deleted",I69)))</formula>
    </cfRule>
    <cfRule type="containsText" dxfId="1589" priority="1873" operator="containsText" text="In Danger of Falling Behind Target">
      <formula>NOT(ISERROR(SEARCH("In Danger of Falling Behind Target",I69)))</formula>
    </cfRule>
    <cfRule type="containsText" dxfId="1588" priority="1874" operator="containsText" text="Not yet due">
      <formula>NOT(ISERROR(SEARCH("Not yet due",I69)))</formula>
    </cfRule>
    <cfRule type="containsText" dxfId="1587" priority="1875" operator="containsText" text="Update not Provided">
      <formula>NOT(ISERROR(SEARCH("Update not Provided",I69)))</formula>
    </cfRule>
  </conditionalFormatting>
  <conditionalFormatting sqref="I70">
    <cfRule type="containsText" dxfId="1586" priority="1804" operator="containsText" text="On track to be achieved">
      <formula>NOT(ISERROR(SEARCH("On track to be achieved",I70)))</formula>
    </cfRule>
    <cfRule type="containsText" dxfId="1585" priority="1805" operator="containsText" text="Deferred">
      <formula>NOT(ISERROR(SEARCH("Deferred",I70)))</formula>
    </cfRule>
    <cfRule type="containsText" dxfId="1584" priority="1806" operator="containsText" text="Deleted">
      <formula>NOT(ISERROR(SEARCH("Deleted",I70)))</formula>
    </cfRule>
    <cfRule type="containsText" dxfId="1583" priority="1807" operator="containsText" text="In Danger of Falling Behind Target">
      <formula>NOT(ISERROR(SEARCH("In Danger of Falling Behind Target",I70)))</formula>
    </cfRule>
    <cfRule type="containsText" dxfId="1582" priority="1808" operator="containsText" text="Not yet due">
      <formula>NOT(ISERROR(SEARCH("Not yet due",I70)))</formula>
    </cfRule>
    <cfRule type="containsText" dxfId="1581" priority="1809" operator="containsText" text="Update not Provided">
      <formula>NOT(ISERROR(SEARCH("Update not Provided",I70)))</formula>
    </cfRule>
    <cfRule type="containsText" dxfId="1580" priority="1810" operator="containsText" text="Not yet due">
      <formula>NOT(ISERROR(SEARCH("Not yet due",I70)))</formula>
    </cfRule>
    <cfRule type="containsText" dxfId="1579" priority="1811" operator="containsText" text="Completed Behind Schedule">
      <formula>NOT(ISERROR(SEARCH("Completed Behind Schedule",I70)))</formula>
    </cfRule>
    <cfRule type="containsText" dxfId="1578" priority="1812" operator="containsText" text="Off Target">
      <formula>NOT(ISERROR(SEARCH("Off Target",I70)))</formula>
    </cfRule>
    <cfRule type="containsText" dxfId="1577" priority="1813" operator="containsText" text="On Track to be Achieved">
      <formula>NOT(ISERROR(SEARCH("On Track to be Achieved",I70)))</formula>
    </cfRule>
    <cfRule type="containsText" dxfId="1576" priority="1814" operator="containsText" text="Fully Achieved">
      <formula>NOT(ISERROR(SEARCH("Fully Achieved",I70)))</formula>
    </cfRule>
    <cfRule type="containsText" dxfId="1575" priority="1815" operator="containsText" text="Not yet due">
      <formula>NOT(ISERROR(SEARCH("Not yet due",I70)))</formula>
    </cfRule>
    <cfRule type="containsText" dxfId="1574" priority="1816" operator="containsText" text="Not Yet Due">
      <formula>NOT(ISERROR(SEARCH("Not Yet Due",I70)))</formula>
    </cfRule>
    <cfRule type="containsText" dxfId="1573" priority="1817" operator="containsText" text="Deferred">
      <formula>NOT(ISERROR(SEARCH("Deferred",I70)))</formula>
    </cfRule>
    <cfRule type="containsText" dxfId="1572" priority="1818" operator="containsText" text="Deleted">
      <formula>NOT(ISERROR(SEARCH("Deleted",I70)))</formula>
    </cfRule>
    <cfRule type="containsText" dxfId="1571" priority="1819" operator="containsText" text="In Danger of Falling Behind Target">
      <formula>NOT(ISERROR(SEARCH("In Danger of Falling Behind Target",I70)))</formula>
    </cfRule>
    <cfRule type="containsText" dxfId="1570" priority="1820" operator="containsText" text="Not yet due">
      <formula>NOT(ISERROR(SEARCH("Not yet due",I70)))</formula>
    </cfRule>
    <cfRule type="containsText" dxfId="1569" priority="1821" operator="containsText" text="Completed Behind Schedule">
      <formula>NOT(ISERROR(SEARCH("Completed Behind Schedule",I70)))</formula>
    </cfRule>
    <cfRule type="containsText" dxfId="1568" priority="1822" operator="containsText" text="Off Target">
      <formula>NOT(ISERROR(SEARCH("Off Target",I70)))</formula>
    </cfRule>
    <cfRule type="containsText" dxfId="1567" priority="1823" operator="containsText" text="In Danger of Falling Behind Target">
      <formula>NOT(ISERROR(SEARCH("In Danger of Falling Behind Target",I70)))</formula>
    </cfRule>
    <cfRule type="containsText" dxfId="1566" priority="1824" operator="containsText" text="On Track to be Achieved">
      <formula>NOT(ISERROR(SEARCH("On Track to be Achieved",I70)))</formula>
    </cfRule>
    <cfRule type="containsText" dxfId="1565" priority="1825" operator="containsText" text="Fully Achieved">
      <formula>NOT(ISERROR(SEARCH("Fully Achieved",I70)))</formula>
    </cfRule>
    <cfRule type="containsText" dxfId="1564" priority="1826" operator="containsText" text="Update not Provided">
      <formula>NOT(ISERROR(SEARCH("Update not Provided",I70)))</formula>
    </cfRule>
    <cfRule type="containsText" dxfId="1563" priority="1827" operator="containsText" text="Not yet due">
      <formula>NOT(ISERROR(SEARCH("Not yet due",I70)))</formula>
    </cfRule>
    <cfRule type="containsText" dxfId="1562" priority="1828" operator="containsText" text="Completed Behind Schedule">
      <formula>NOT(ISERROR(SEARCH("Completed Behind Schedule",I70)))</formula>
    </cfRule>
    <cfRule type="containsText" dxfId="1561" priority="1829" operator="containsText" text="Off Target">
      <formula>NOT(ISERROR(SEARCH("Off Target",I70)))</formula>
    </cfRule>
    <cfRule type="containsText" dxfId="1560" priority="1830" operator="containsText" text="In Danger of Falling Behind Target">
      <formula>NOT(ISERROR(SEARCH("In Danger of Falling Behind Target",I70)))</formula>
    </cfRule>
    <cfRule type="containsText" dxfId="1559" priority="1831" operator="containsText" text="On Track to be Achieved">
      <formula>NOT(ISERROR(SEARCH("On Track to be Achieved",I70)))</formula>
    </cfRule>
    <cfRule type="containsText" dxfId="1558" priority="1832" operator="containsText" text="Fully Achieved">
      <formula>NOT(ISERROR(SEARCH("Fully Achieved",I70)))</formula>
    </cfRule>
    <cfRule type="containsText" dxfId="1557" priority="1833" operator="containsText" text="Fully Achieved">
      <formula>NOT(ISERROR(SEARCH("Fully Achieved",I70)))</formula>
    </cfRule>
    <cfRule type="containsText" dxfId="1556" priority="1834" operator="containsText" text="Fully Achieved">
      <formula>NOT(ISERROR(SEARCH("Fully Achieved",I70)))</formula>
    </cfRule>
    <cfRule type="containsText" dxfId="1555" priority="1835" operator="containsText" text="Deferred">
      <formula>NOT(ISERROR(SEARCH("Deferred",I70)))</formula>
    </cfRule>
    <cfRule type="containsText" dxfId="1554" priority="1836" operator="containsText" text="Deleted">
      <formula>NOT(ISERROR(SEARCH("Deleted",I70)))</formula>
    </cfRule>
    <cfRule type="containsText" dxfId="1553" priority="1837" operator="containsText" text="In Danger of Falling Behind Target">
      <formula>NOT(ISERROR(SEARCH("In Danger of Falling Behind Target",I70)))</formula>
    </cfRule>
    <cfRule type="containsText" dxfId="1552" priority="1838" operator="containsText" text="Not yet due">
      <formula>NOT(ISERROR(SEARCH("Not yet due",I70)))</formula>
    </cfRule>
    <cfRule type="containsText" dxfId="1551" priority="1839" operator="containsText" text="Update not Provided">
      <formula>NOT(ISERROR(SEARCH("Update not Provided",I70)))</formula>
    </cfRule>
  </conditionalFormatting>
  <conditionalFormatting sqref="I70">
    <cfRule type="containsText" dxfId="1550" priority="1768" operator="containsText" text="On track to be achieved">
      <formula>NOT(ISERROR(SEARCH("On track to be achieved",I70)))</formula>
    </cfRule>
    <cfRule type="containsText" dxfId="1549" priority="1769" operator="containsText" text="Deferred">
      <formula>NOT(ISERROR(SEARCH("Deferred",I70)))</formula>
    </cfRule>
    <cfRule type="containsText" dxfId="1548" priority="1770" operator="containsText" text="Deleted">
      <formula>NOT(ISERROR(SEARCH("Deleted",I70)))</formula>
    </cfRule>
    <cfRule type="containsText" dxfId="1547" priority="1771" operator="containsText" text="In Danger of Falling Behind Target">
      <formula>NOT(ISERROR(SEARCH("In Danger of Falling Behind Target",I70)))</formula>
    </cfRule>
    <cfRule type="containsText" dxfId="1546" priority="1772" operator="containsText" text="Not yet due">
      <formula>NOT(ISERROR(SEARCH("Not yet due",I70)))</formula>
    </cfRule>
    <cfRule type="containsText" dxfId="1545" priority="1773" operator="containsText" text="Update not Provided">
      <formula>NOT(ISERROR(SEARCH("Update not Provided",I70)))</formula>
    </cfRule>
    <cfRule type="containsText" dxfId="1544" priority="1774" operator="containsText" text="Not yet due">
      <formula>NOT(ISERROR(SEARCH("Not yet due",I70)))</formula>
    </cfRule>
    <cfRule type="containsText" dxfId="1543" priority="1775" operator="containsText" text="Completed Behind Schedule">
      <formula>NOT(ISERROR(SEARCH("Completed Behind Schedule",I70)))</formula>
    </cfRule>
    <cfRule type="containsText" dxfId="1542" priority="1776" operator="containsText" text="Off Target">
      <formula>NOT(ISERROR(SEARCH("Off Target",I70)))</formula>
    </cfRule>
    <cfRule type="containsText" dxfId="1541" priority="1777" operator="containsText" text="On Track to be Achieved">
      <formula>NOT(ISERROR(SEARCH("On Track to be Achieved",I70)))</formula>
    </cfRule>
    <cfRule type="containsText" dxfId="1540" priority="1778" operator="containsText" text="Fully Achieved">
      <formula>NOT(ISERROR(SEARCH("Fully Achieved",I70)))</formula>
    </cfRule>
    <cfRule type="containsText" dxfId="1539" priority="1779" operator="containsText" text="Not yet due">
      <formula>NOT(ISERROR(SEARCH("Not yet due",I70)))</formula>
    </cfRule>
    <cfRule type="containsText" dxfId="1538" priority="1780" operator="containsText" text="Not Yet Due">
      <formula>NOT(ISERROR(SEARCH("Not Yet Due",I70)))</formula>
    </cfRule>
    <cfRule type="containsText" dxfId="1537" priority="1781" operator="containsText" text="Deferred">
      <formula>NOT(ISERROR(SEARCH("Deferred",I70)))</formula>
    </cfRule>
    <cfRule type="containsText" dxfId="1536" priority="1782" operator="containsText" text="Deleted">
      <formula>NOT(ISERROR(SEARCH("Deleted",I70)))</formula>
    </cfRule>
    <cfRule type="containsText" dxfId="1535" priority="1783" operator="containsText" text="In Danger of Falling Behind Target">
      <formula>NOT(ISERROR(SEARCH("In Danger of Falling Behind Target",I70)))</formula>
    </cfRule>
    <cfRule type="containsText" dxfId="1534" priority="1784" operator="containsText" text="Not yet due">
      <formula>NOT(ISERROR(SEARCH("Not yet due",I70)))</formula>
    </cfRule>
    <cfRule type="containsText" dxfId="1533" priority="1785" operator="containsText" text="Completed Behind Schedule">
      <formula>NOT(ISERROR(SEARCH("Completed Behind Schedule",I70)))</formula>
    </cfRule>
    <cfRule type="containsText" dxfId="1532" priority="1786" operator="containsText" text="Off Target">
      <formula>NOT(ISERROR(SEARCH("Off Target",I70)))</formula>
    </cfRule>
    <cfRule type="containsText" dxfId="1531" priority="1787" operator="containsText" text="In Danger of Falling Behind Target">
      <formula>NOT(ISERROR(SEARCH("In Danger of Falling Behind Target",I70)))</formula>
    </cfRule>
    <cfRule type="containsText" dxfId="1530" priority="1788" operator="containsText" text="On Track to be Achieved">
      <formula>NOT(ISERROR(SEARCH("On Track to be Achieved",I70)))</formula>
    </cfRule>
    <cfRule type="containsText" dxfId="1529" priority="1789" operator="containsText" text="Fully Achieved">
      <formula>NOT(ISERROR(SEARCH("Fully Achieved",I70)))</formula>
    </cfRule>
    <cfRule type="containsText" dxfId="1528" priority="1790" operator="containsText" text="Update not Provided">
      <formula>NOT(ISERROR(SEARCH("Update not Provided",I70)))</formula>
    </cfRule>
    <cfRule type="containsText" dxfId="1527" priority="1791" operator="containsText" text="Not yet due">
      <formula>NOT(ISERROR(SEARCH("Not yet due",I70)))</formula>
    </cfRule>
    <cfRule type="containsText" dxfId="1526" priority="1792" operator="containsText" text="Completed Behind Schedule">
      <formula>NOT(ISERROR(SEARCH("Completed Behind Schedule",I70)))</formula>
    </cfRule>
    <cfRule type="containsText" dxfId="1525" priority="1793" operator="containsText" text="Off Target">
      <formula>NOT(ISERROR(SEARCH("Off Target",I70)))</formula>
    </cfRule>
    <cfRule type="containsText" dxfId="1524" priority="1794" operator="containsText" text="In Danger of Falling Behind Target">
      <formula>NOT(ISERROR(SEARCH("In Danger of Falling Behind Target",I70)))</formula>
    </cfRule>
    <cfRule type="containsText" dxfId="1523" priority="1795" operator="containsText" text="On Track to be Achieved">
      <formula>NOT(ISERROR(SEARCH("On Track to be Achieved",I70)))</formula>
    </cfRule>
    <cfRule type="containsText" dxfId="1522" priority="1796" operator="containsText" text="Fully Achieved">
      <formula>NOT(ISERROR(SEARCH("Fully Achieved",I70)))</formula>
    </cfRule>
    <cfRule type="containsText" dxfId="1521" priority="1797" operator="containsText" text="Fully Achieved">
      <formula>NOT(ISERROR(SEARCH("Fully Achieved",I70)))</formula>
    </cfRule>
    <cfRule type="containsText" dxfId="1520" priority="1798" operator="containsText" text="Fully Achieved">
      <formula>NOT(ISERROR(SEARCH("Fully Achieved",I70)))</formula>
    </cfRule>
    <cfRule type="containsText" dxfId="1519" priority="1799" operator="containsText" text="Deferred">
      <formula>NOT(ISERROR(SEARCH("Deferred",I70)))</formula>
    </cfRule>
    <cfRule type="containsText" dxfId="1518" priority="1800" operator="containsText" text="Deleted">
      <formula>NOT(ISERROR(SEARCH("Deleted",I70)))</formula>
    </cfRule>
    <cfRule type="containsText" dxfId="1517" priority="1801" operator="containsText" text="In Danger of Falling Behind Target">
      <formula>NOT(ISERROR(SEARCH("In Danger of Falling Behind Target",I70)))</formula>
    </cfRule>
    <cfRule type="containsText" dxfId="1516" priority="1802" operator="containsText" text="Not yet due">
      <formula>NOT(ISERROR(SEARCH("Not yet due",I70)))</formula>
    </cfRule>
    <cfRule type="containsText" dxfId="1515" priority="1803" operator="containsText" text="Update not Provided">
      <formula>NOT(ISERROR(SEARCH("Update not Provided",I70)))</formula>
    </cfRule>
  </conditionalFormatting>
  <conditionalFormatting sqref="I70">
    <cfRule type="containsText" dxfId="1514" priority="1732" operator="containsText" text="On track to be achieved">
      <formula>NOT(ISERROR(SEARCH("On track to be achieved",I70)))</formula>
    </cfRule>
    <cfRule type="containsText" dxfId="1513" priority="1733" operator="containsText" text="Deferred">
      <formula>NOT(ISERROR(SEARCH("Deferred",I70)))</formula>
    </cfRule>
    <cfRule type="containsText" dxfId="1512" priority="1734" operator="containsText" text="Deleted">
      <formula>NOT(ISERROR(SEARCH("Deleted",I70)))</formula>
    </cfRule>
    <cfRule type="containsText" dxfId="1511" priority="1735" operator="containsText" text="In Danger of Falling Behind Target">
      <formula>NOT(ISERROR(SEARCH("In Danger of Falling Behind Target",I70)))</formula>
    </cfRule>
    <cfRule type="containsText" dxfId="1510" priority="1736" operator="containsText" text="Not yet due">
      <formula>NOT(ISERROR(SEARCH("Not yet due",I70)))</formula>
    </cfRule>
    <cfRule type="containsText" dxfId="1509" priority="1737" operator="containsText" text="Update not Provided">
      <formula>NOT(ISERROR(SEARCH("Update not Provided",I70)))</formula>
    </cfRule>
    <cfRule type="containsText" dxfId="1508" priority="1738" operator="containsText" text="Not yet due">
      <formula>NOT(ISERROR(SEARCH("Not yet due",I70)))</formula>
    </cfRule>
    <cfRule type="containsText" dxfId="1507" priority="1739" operator="containsText" text="Completed Behind Schedule">
      <formula>NOT(ISERROR(SEARCH("Completed Behind Schedule",I70)))</formula>
    </cfRule>
    <cfRule type="containsText" dxfId="1506" priority="1740" operator="containsText" text="Off Target">
      <formula>NOT(ISERROR(SEARCH("Off Target",I70)))</formula>
    </cfRule>
    <cfRule type="containsText" dxfId="1505" priority="1741" operator="containsText" text="On Track to be Achieved">
      <formula>NOT(ISERROR(SEARCH("On Track to be Achieved",I70)))</formula>
    </cfRule>
    <cfRule type="containsText" dxfId="1504" priority="1742" operator="containsText" text="Fully Achieved">
      <formula>NOT(ISERROR(SEARCH("Fully Achieved",I70)))</formula>
    </cfRule>
    <cfRule type="containsText" dxfId="1503" priority="1743" operator="containsText" text="Not yet due">
      <formula>NOT(ISERROR(SEARCH("Not yet due",I70)))</formula>
    </cfRule>
    <cfRule type="containsText" dxfId="1502" priority="1744" operator="containsText" text="Not Yet Due">
      <formula>NOT(ISERROR(SEARCH("Not Yet Due",I70)))</formula>
    </cfRule>
    <cfRule type="containsText" dxfId="1501" priority="1745" operator="containsText" text="Deferred">
      <formula>NOT(ISERROR(SEARCH("Deferred",I70)))</formula>
    </cfRule>
    <cfRule type="containsText" dxfId="1500" priority="1746" operator="containsText" text="Deleted">
      <formula>NOT(ISERROR(SEARCH("Deleted",I70)))</formula>
    </cfRule>
    <cfRule type="containsText" dxfId="1499" priority="1747" operator="containsText" text="In Danger of Falling Behind Target">
      <formula>NOT(ISERROR(SEARCH("In Danger of Falling Behind Target",I70)))</formula>
    </cfRule>
    <cfRule type="containsText" dxfId="1498" priority="1748" operator="containsText" text="Not yet due">
      <formula>NOT(ISERROR(SEARCH("Not yet due",I70)))</formula>
    </cfRule>
    <cfRule type="containsText" dxfId="1497" priority="1749" operator="containsText" text="Completed Behind Schedule">
      <formula>NOT(ISERROR(SEARCH("Completed Behind Schedule",I70)))</formula>
    </cfRule>
    <cfRule type="containsText" dxfId="1496" priority="1750" operator="containsText" text="Off Target">
      <formula>NOT(ISERROR(SEARCH("Off Target",I70)))</formula>
    </cfRule>
    <cfRule type="containsText" dxfId="1495" priority="1751" operator="containsText" text="In Danger of Falling Behind Target">
      <formula>NOT(ISERROR(SEARCH("In Danger of Falling Behind Target",I70)))</formula>
    </cfRule>
    <cfRule type="containsText" dxfId="1494" priority="1752" operator="containsText" text="On Track to be Achieved">
      <formula>NOT(ISERROR(SEARCH("On Track to be Achieved",I70)))</formula>
    </cfRule>
    <cfRule type="containsText" dxfId="1493" priority="1753" operator="containsText" text="Fully Achieved">
      <formula>NOT(ISERROR(SEARCH("Fully Achieved",I70)))</formula>
    </cfRule>
    <cfRule type="containsText" dxfId="1492" priority="1754" operator="containsText" text="Update not Provided">
      <formula>NOT(ISERROR(SEARCH("Update not Provided",I70)))</formula>
    </cfRule>
    <cfRule type="containsText" dxfId="1491" priority="1755" operator="containsText" text="Not yet due">
      <formula>NOT(ISERROR(SEARCH("Not yet due",I70)))</formula>
    </cfRule>
    <cfRule type="containsText" dxfId="1490" priority="1756" operator="containsText" text="Completed Behind Schedule">
      <formula>NOT(ISERROR(SEARCH("Completed Behind Schedule",I70)))</formula>
    </cfRule>
    <cfRule type="containsText" dxfId="1489" priority="1757" operator="containsText" text="Off Target">
      <formula>NOT(ISERROR(SEARCH("Off Target",I70)))</formula>
    </cfRule>
    <cfRule type="containsText" dxfId="1488" priority="1758" operator="containsText" text="In Danger of Falling Behind Target">
      <formula>NOT(ISERROR(SEARCH("In Danger of Falling Behind Target",I70)))</formula>
    </cfRule>
    <cfRule type="containsText" dxfId="1487" priority="1759" operator="containsText" text="On Track to be Achieved">
      <formula>NOT(ISERROR(SEARCH("On Track to be Achieved",I70)))</formula>
    </cfRule>
    <cfRule type="containsText" dxfId="1486" priority="1760" operator="containsText" text="Fully Achieved">
      <formula>NOT(ISERROR(SEARCH("Fully Achieved",I70)))</formula>
    </cfRule>
    <cfRule type="containsText" dxfId="1485" priority="1761" operator="containsText" text="Fully Achieved">
      <formula>NOT(ISERROR(SEARCH("Fully Achieved",I70)))</formula>
    </cfRule>
    <cfRule type="containsText" dxfId="1484" priority="1762" operator="containsText" text="Fully Achieved">
      <formula>NOT(ISERROR(SEARCH("Fully Achieved",I70)))</formula>
    </cfRule>
    <cfRule type="containsText" dxfId="1483" priority="1763" operator="containsText" text="Deferred">
      <formula>NOT(ISERROR(SEARCH("Deferred",I70)))</formula>
    </cfRule>
    <cfRule type="containsText" dxfId="1482" priority="1764" operator="containsText" text="Deleted">
      <formula>NOT(ISERROR(SEARCH("Deleted",I70)))</formula>
    </cfRule>
    <cfRule type="containsText" dxfId="1481" priority="1765" operator="containsText" text="In Danger of Falling Behind Target">
      <formula>NOT(ISERROR(SEARCH("In Danger of Falling Behind Target",I70)))</formula>
    </cfRule>
    <cfRule type="containsText" dxfId="1480" priority="1766" operator="containsText" text="Not yet due">
      <formula>NOT(ISERROR(SEARCH("Not yet due",I70)))</formula>
    </cfRule>
    <cfRule type="containsText" dxfId="1479" priority="1767" operator="containsText" text="Update not Provided">
      <formula>NOT(ISERROR(SEARCH("Update not Provided",I70)))</formula>
    </cfRule>
  </conditionalFormatting>
  <conditionalFormatting sqref="I70">
    <cfRule type="containsText" dxfId="1478" priority="1696" operator="containsText" text="On track to be achieved">
      <formula>NOT(ISERROR(SEARCH("On track to be achieved",I70)))</formula>
    </cfRule>
    <cfRule type="containsText" dxfId="1477" priority="1697" operator="containsText" text="Deferred">
      <formula>NOT(ISERROR(SEARCH("Deferred",I70)))</formula>
    </cfRule>
    <cfRule type="containsText" dxfId="1476" priority="1698" operator="containsText" text="Deleted">
      <formula>NOT(ISERROR(SEARCH("Deleted",I70)))</formula>
    </cfRule>
    <cfRule type="containsText" dxfId="1475" priority="1699" operator="containsText" text="In Danger of Falling Behind Target">
      <formula>NOT(ISERROR(SEARCH("In Danger of Falling Behind Target",I70)))</formula>
    </cfRule>
    <cfRule type="containsText" dxfId="1474" priority="1700" operator="containsText" text="Not yet due">
      <formula>NOT(ISERROR(SEARCH("Not yet due",I70)))</formula>
    </cfRule>
    <cfRule type="containsText" dxfId="1473" priority="1701" operator="containsText" text="Update not Provided">
      <formula>NOT(ISERROR(SEARCH("Update not Provided",I70)))</formula>
    </cfRule>
    <cfRule type="containsText" dxfId="1472" priority="1702" operator="containsText" text="Not yet due">
      <formula>NOT(ISERROR(SEARCH("Not yet due",I70)))</formula>
    </cfRule>
    <cfRule type="containsText" dxfId="1471" priority="1703" operator="containsText" text="Completed Behind Schedule">
      <formula>NOT(ISERROR(SEARCH("Completed Behind Schedule",I70)))</formula>
    </cfRule>
    <cfRule type="containsText" dxfId="1470" priority="1704" operator="containsText" text="Off Target">
      <formula>NOT(ISERROR(SEARCH("Off Target",I70)))</formula>
    </cfRule>
    <cfRule type="containsText" dxfId="1469" priority="1705" operator="containsText" text="On Track to be Achieved">
      <formula>NOT(ISERROR(SEARCH("On Track to be Achieved",I70)))</formula>
    </cfRule>
    <cfRule type="containsText" dxfId="1468" priority="1706" operator="containsText" text="Fully Achieved">
      <formula>NOT(ISERROR(SEARCH("Fully Achieved",I70)))</formula>
    </cfRule>
    <cfRule type="containsText" dxfId="1467" priority="1707" operator="containsText" text="Not yet due">
      <formula>NOT(ISERROR(SEARCH("Not yet due",I70)))</formula>
    </cfRule>
    <cfRule type="containsText" dxfId="1466" priority="1708" operator="containsText" text="Not Yet Due">
      <formula>NOT(ISERROR(SEARCH("Not Yet Due",I70)))</formula>
    </cfRule>
    <cfRule type="containsText" dxfId="1465" priority="1709" operator="containsText" text="Deferred">
      <formula>NOT(ISERROR(SEARCH("Deferred",I70)))</formula>
    </cfRule>
    <cfRule type="containsText" dxfId="1464" priority="1710" operator="containsText" text="Deleted">
      <formula>NOT(ISERROR(SEARCH("Deleted",I70)))</formula>
    </cfRule>
    <cfRule type="containsText" dxfId="1463" priority="1711" operator="containsText" text="In Danger of Falling Behind Target">
      <formula>NOT(ISERROR(SEARCH("In Danger of Falling Behind Target",I70)))</formula>
    </cfRule>
    <cfRule type="containsText" dxfId="1462" priority="1712" operator="containsText" text="Not yet due">
      <formula>NOT(ISERROR(SEARCH("Not yet due",I70)))</formula>
    </cfRule>
    <cfRule type="containsText" dxfId="1461" priority="1713" operator="containsText" text="Completed Behind Schedule">
      <formula>NOT(ISERROR(SEARCH("Completed Behind Schedule",I70)))</formula>
    </cfRule>
    <cfRule type="containsText" dxfId="1460" priority="1714" operator="containsText" text="Off Target">
      <formula>NOT(ISERROR(SEARCH("Off Target",I70)))</formula>
    </cfRule>
    <cfRule type="containsText" dxfId="1459" priority="1715" operator="containsText" text="In Danger of Falling Behind Target">
      <formula>NOT(ISERROR(SEARCH("In Danger of Falling Behind Target",I70)))</formula>
    </cfRule>
    <cfRule type="containsText" dxfId="1458" priority="1716" operator="containsText" text="On Track to be Achieved">
      <formula>NOT(ISERROR(SEARCH("On Track to be Achieved",I70)))</formula>
    </cfRule>
    <cfRule type="containsText" dxfId="1457" priority="1717" operator="containsText" text="Fully Achieved">
      <formula>NOT(ISERROR(SEARCH("Fully Achieved",I70)))</formula>
    </cfRule>
    <cfRule type="containsText" dxfId="1456" priority="1718" operator="containsText" text="Update not Provided">
      <formula>NOT(ISERROR(SEARCH("Update not Provided",I70)))</formula>
    </cfRule>
    <cfRule type="containsText" dxfId="1455" priority="1719" operator="containsText" text="Not yet due">
      <formula>NOT(ISERROR(SEARCH("Not yet due",I70)))</formula>
    </cfRule>
    <cfRule type="containsText" dxfId="1454" priority="1720" operator="containsText" text="Completed Behind Schedule">
      <formula>NOT(ISERROR(SEARCH("Completed Behind Schedule",I70)))</formula>
    </cfRule>
    <cfRule type="containsText" dxfId="1453" priority="1721" operator="containsText" text="Off Target">
      <formula>NOT(ISERROR(SEARCH("Off Target",I70)))</formula>
    </cfRule>
    <cfRule type="containsText" dxfId="1452" priority="1722" operator="containsText" text="In Danger of Falling Behind Target">
      <formula>NOT(ISERROR(SEARCH("In Danger of Falling Behind Target",I70)))</formula>
    </cfRule>
    <cfRule type="containsText" dxfId="1451" priority="1723" operator="containsText" text="On Track to be Achieved">
      <formula>NOT(ISERROR(SEARCH("On Track to be Achieved",I70)))</formula>
    </cfRule>
    <cfRule type="containsText" dxfId="1450" priority="1724" operator="containsText" text="Fully Achieved">
      <formula>NOT(ISERROR(SEARCH("Fully Achieved",I70)))</formula>
    </cfRule>
    <cfRule type="containsText" dxfId="1449" priority="1725" operator="containsText" text="Fully Achieved">
      <formula>NOT(ISERROR(SEARCH("Fully Achieved",I70)))</formula>
    </cfRule>
    <cfRule type="containsText" dxfId="1448" priority="1726" operator="containsText" text="Fully Achieved">
      <formula>NOT(ISERROR(SEARCH("Fully Achieved",I70)))</formula>
    </cfRule>
    <cfRule type="containsText" dxfId="1447" priority="1727" operator="containsText" text="Deferred">
      <formula>NOT(ISERROR(SEARCH("Deferred",I70)))</formula>
    </cfRule>
    <cfRule type="containsText" dxfId="1446" priority="1728" operator="containsText" text="Deleted">
      <formula>NOT(ISERROR(SEARCH("Deleted",I70)))</formula>
    </cfRule>
    <cfRule type="containsText" dxfId="1445" priority="1729" operator="containsText" text="In Danger of Falling Behind Target">
      <formula>NOT(ISERROR(SEARCH("In Danger of Falling Behind Target",I70)))</formula>
    </cfRule>
    <cfRule type="containsText" dxfId="1444" priority="1730" operator="containsText" text="Not yet due">
      <formula>NOT(ISERROR(SEARCH("Not yet due",I70)))</formula>
    </cfRule>
    <cfRule type="containsText" dxfId="1443" priority="1731" operator="containsText" text="Update not Provided">
      <formula>NOT(ISERROR(SEARCH("Update not Provided",I70)))</formula>
    </cfRule>
  </conditionalFormatting>
  <conditionalFormatting sqref="I71">
    <cfRule type="containsText" dxfId="1442" priority="1660" operator="containsText" text="On track to be achieved">
      <formula>NOT(ISERROR(SEARCH("On track to be achieved",I71)))</formula>
    </cfRule>
    <cfRule type="containsText" dxfId="1441" priority="1661" operator="containsText" text="Deferred">
      <formula>NOT(ISERROR(SEARCH("Deferred",I71)))</formula>
    </cfRule>
    <cfRule type="containsText" dxfId="1440" priority="1662" operator="containsText" text="Deleted">
      <formula>NOT(ISERROR(SEARCH("Deleted",I71)))</formula>
    </cfRule>
    <cfRule type="containsText" dxfId="1439" priority="1663" operator="containsText" text="In Danger of Falling Behind Target">
      <formula>NOT(ISERROR(SEARCH("In Danger of Falling Behind Target",I71)))</formula>
    </cfRule>
    <cfRule type="containsText" dxfId="1438" priority="1664" operator="containsText" text="Not yet due">
      <formula>NOT(ISERROR(SEARCH("Not yet due",I71)))</formula>
    </cfRule>
    <cfRule type="containsText" dxfId="1437" priority="1665" operator="containsText" text="Update not Provided">
      <formula>NOT(ISERROR(SEARCH("Update not Provided",I71)))</formula>
    </cfRule>
    <cfRule type="containsText" dxfId="1436" priority="1666" operator="containsText" text="Not yet due">
      <formula>NOT(ISERROR(SEARCH("Not yet due",I71)))</formula>
    </cfRule>
    <cfRule type="containsText" dxfId="1435" priority="1667" operator="containsText" text="Completed Behind Schedule">
      <formula>NOT(ISERROR(SEARCH("Completed Behind Schedule",I71)))</formula>
    </cfRule>
    <cfRule type="containsText" dxfId="1434" priority="1668" operator="containsText" text="Off Target">
      <formula>NOT(ISERROR(SEARCH("Off Target",I71)))</formula>
    </cfRule>
    <cfRule type="containsText" dxfId="1433" priority="1669" operator="containsText" text="On Track to be Achieved">
      <formula>NOT(ISERROR(SEARCH("On Track to be Achieved",I71)))</formula>
    </cfRule>
    <cfRule type="containsText" dxfId="1432" priority="1670" operator="containsText" text="Fully Achieved">
      <formula>NOT(ISERROR(SEARCH("Fully Achieved",I71)))</formula>
    </cfRule>
    <cfRule type="containsText" dxfId="1431" priority="1671" operator="containsText" text="Not yet due">
      <formula>NOT(ISERROR(SEARCH("Not yet due",I71)))</formula>
    </cfRule>
    <cfRule type="containsText" dxfId="1430" priority="1672" operator="containsText" text="Not Yet Due">
      <formula>NOT(ISERROR(SEARCH("Not Yet Due",I71)))</formula>
    </cfRule>
    <cfRule type="containsText" dxfId="1429" priority="1673" operator="containsText" text="Deferred">
      <formula>NOT(ISERROR(SEARCH("Deferred",I71)))</formula>
    </cfRule>
    <cfRule type="containsText" dxfId="1428" priority="1674" operator="containsText" text="Deleted">
      <formula>NOT(ISERROR(SEARCH("Deleted",I71)))</formula>
    </cfRule>
    <cfRule type="containsText" dxfId="1427" priority="1675" operator="containsText" text="In Danger of Falling Behind Target">
      <formula>NOT(ISERROR(SEARCH("In Danger of Falling Behind Target",I71)))</formula>
    </cfRule>
    <cfRule type="containsText" dxfId="1426" priority="1676" operator="containsText" text="Not yet due">
      <formula>NOT(ISERROR(SEARCH("Not yet due",I71)))</formula>
    </cfRule>
    <cfRule type="containsText" dxfId="1425" priority="1677" operator="containsText" text="Completed Behind Schedule">
      <formula>NOT(ISERROR(SEARCH("Completed Behind Schedule",I71)))</formula>
    </cfRule>
    <cfRule type="containsText" dxfId="1424" priority="1678" operator="containsText" text="Off Target">
      <formula>NOT(ISERROR(SEARCH("Off Target",I71)))</formula>
    </cfRule>
    <cfRule type="containsText" dxfId="1423" priority="1679" operator="containsText" text="In Danger of Falling Behind Target">
      <formula>NOT(ISERROR(SEARCH("In Danger of Falling Behind Target",I71)))</formula>
    </cfRule>
    <cfRule type="containsText" dxfId="1422" priority="1680" operator="containsText" text="On Track to be Achieved">
      <formula>NOT(ISERROR(SEARCH("On Track to be Achieved",I71)))</formula>
    </cfRule>
    <cfRule type="containsText" dxfId="1421" priority="1681" operator="containsText" text="Fully Achieved">
      <formula>NOT(ISERROR(SEARCH("Fully Achieved",I71)))</formula>
    </cfRule>
    <cfRule type="containsText" dxfId="1420" priority="1682" operator="containsText" text="Update not Provided">
      <formula>NOT(ISERROR(SEARCH("Update not Provided",I71)))</formula>
    </cfRule>
    <cfRule type="containsText" dxfId="1419" priority="1683" operator="containsText" text="Not yet due">
      <formula>NOT(ISERROR(SEARCH("Not yet due",I71)))</formula>
    </cfRule>
    <cfRule type="containsText" dxfId="1418" priority="1684" operator="containsText" text="Completed Behind Schedule">
      <formula>NOT(ISERROR(SEARCH("Completed Behind Schedule",I71)))</formula>
    </cfRule>
    <cfRule type="containsText" dxfId="1417" priority="1685" operator="containsText" text="Off Target">
      <formula>NOT(ISERROR(SEARCH("Off Target",I71)))</formula>
    </cfRule>
    <cfRule type="containsText" dxfId="1416" priority="1686" operator="containsText" text="In Danger of Falling Behind Target">
      <formula>NOT(ISERROR(SEARCH("In Danger of Falling Behind Target",I71)))</formula>
    </cfRule>
    <cfRule type="containsText" dxfId="1415" priority="1687" operator="containsText" text="On Track to be Achieved">
      <formula>NOT(ISERROR(SEARCH("On Track to be Achieved",I71)))</formula>
    </cfRule>
    <cfRule type="containsText" dxfId="1414" priority="1688" operator="containsText" text="Fully Achieved">
      <formula>NOT(ISERROR(SEARCH("Fully Achieved",I71)))</formula>
    </cfRule>
    <cfRule type="containsText" dxfId="1413" priority="1689" operator="containsText" text="Fully Achieved">
      <formula>NOT(ISERROR(SEARCH("Fully Achieved",I71)))</formula>
    </cfRule>
    <cfRule type="containsText" dxfId="1412" priority="1690" operator="containsText" text="Fully Achieved">
      <formula>NOT(ISERROR(SEARCH("Fully Achieved",I71)))</formula>
    </cfRule>
    <cfRule type="containsText" dxfId="1411" priority="1691" operator="containsText" text="Deferred">
      <formula>NOT(ISERROR(SEARCH("Deferred",I71)))</formula>
    </cfRule>
    <cfRule type="containsText" dxfId="1410" priority="1692" operator="containsText" text="Deleted">
      <formula>NOT(ISERROR(SEARCH("Deleted",I71)))</formula>
    </cfRule>
    <cfRule type="containsText" dxfId="1409" priority="1693" operator="containsText" text="In Danger of Falling Behind Target">
      <formula>NOT(ISERROR(SEARCH("In Danger of Falling Behind Target",I71)))</formula>
    </cfRule>
    <cfRule type="containsText" dxfId="1408" priority="1694" operator="containsText" text="Not yet due">
      <formula>NOT(ISERROR(SEARCH("Not yet due",I71)))</formula>
    </cfRule>
    <cfRule type="containsText" dxfId="1407" priority="1695" operator="containsText" text="Update not Provided">
      <formula>NOT(ISERROR(SEARCH("Update not Provided",I71)))</formula>
    </cfRule>
  </conditionalFormatting>
  <conditionalFormatting sqref="I71">
    <cfRule type="containsText" dxfId="1406" priority="1624" operator="containsText" text="On track to be achieved">
      <formula>NOT(ISERROR(SEARCH("On track to be achieved",I71)))</formula>
    </cfRule>
    <cfRule type="containsText" dxfId="1405" priority="1625" operator="containsText" text="Deferred">
      <formula>NOT(ISERROR(SEARCH("Deferred",I71)))</formula>
    </cfRule>
    <cfRule type="containsText" dxfId="1404" priority="1626" operator="containsText" text="Deleted">
      <formula>NOT(ISERROR(SEARCH("Deleted",I71)))</formula>
    </cfRule>
    <cfRule type="containsText" dxfId="1403" priority="1627" operator="containsText" text="In Danger of Falling Behind Target">
      <formula>NOT(ISERROR(SEARCH("In Danger of Falling Behind Target",I71)))</formula>
    </cfRule>
    <cfRule type="containsText" dxfId="1402" priority="1628" operator="containsText" text="Not yet due">
      <formula>NOT(ISERROR(SEARCH("Not yet due",I71)))</formula>
    </cfRule>
    <cfRule type="containsText" dxfId="1401" priority="1629" operator="containsText" text="Update not Provided">
      <formula>NOT(ISERROR(SEARCH("Update not Provided",I71)))</formula>
    </cfRule>
    <cfRule type="containsText" dxfId="1400" priority="1630" operator="containsText" text="Not yet due">
      <formula>NOT(ISERROR(SEARCH("Not yet due",I71)))</formula>
    </cfRule>
    <cfRule type="containsText" dxfId="1399" priority="1631" operator="containsText" text="Completed Behind Schedule">
      <formula>NOT(ISERROR(SEARCH("Completed Behind Schedule",I71)))</formula>
    </cfRule>
    <cfRule type="containsText" dxfId="1398" priority="1632" operator="containsText" text="Off Target">
      <formula>NOT(ISERROR(SEARCH("Off Target",I71)))</formula>
    </cfRule>
    <cfRule type="containsText" dxfId="1397" priority="1633" operator="containsText" text="On Track to be Achieved">
      <formula>NOT(ISERROR(SEARCH("On Track to be Achieved",I71)))</formula>
    </cfRule>
    <cfRule type="containsText" dxfId="1396" priority="1634" operator="containsText" text="Fully Achieved">
      <formula>NOT(ISERROR(SEARCH("Fully Achieved",I71)))</formula>
    </cfRule>
    <cfRule type="containsText" dxfId="1395" priority="1635" operator="containsText" text="Not yet due">
      <formula>NOT(ISERROR(SEARCH("Not yet due",I71)))</formula>
    </cfRule>
    <cfRule type="containsText" dxfId="1394" priority="1636" operator="containsText" text="Not Yet Due">
      <formula>NOT(ISERROR(SEARCH("Not Yet Due",I71)))</formula>
    </cfRule>
    <cfRule type="containsText" dxfId="1393" priority="1637" operator="containsText" text="Deferred">
      <formula>NOT(ISERROR(SEARCH("Deferred",I71)))</formula>
    </cfRule>
    <cfRule type="containsText" dxfId="1392" priority="1638" operator="containsText" text="Deleted">
      <formula>NOT(ISERROR(SEARCH("Deleted",I71)))</formula>
    </cfRule>
    <cfRule type="containsText" dxfId="1391" priority="1639" operator="containsText" text="In Danger of Falling Behind Target">
      <formula>NOT(ISERROR(SEARCH("In Danger of Falling Behind Target",I71)))</formula>
    </cfRule>
    <cfRule type="containsText" dxfId="1390" priority="1640" operator="containsText" text="Not yet due">
      <formula>NOT(ISERROR(SEARCH("Not yet due",I71)))</formula>
    </cfRule>
    <cfRule type="containsText" dxfId="1389" priority="1641" operator="containsText" text="Completed Behind Schedule">
      <formula>NOT(ISERROR(SEARCH("Completed Behind Schedule",I71)))</formula>
    </cfRule>
    <cfRule type="containsText" dxfId="1388" priority="1642" operator="containsText" text="Off Target">
      <formula>NOT(ISERROR(SEARCH("Off Target",I71)))</formula>
    </cfRule>
    <cfRule type="containsText" dxfId="1387" priority="1643" operator="containsText" text="In Danger of Falling Behind Target">
      <formula>NOT(ISERROR(SEARCH("In Danger of Falling Behind Target",I71)))</formula>
    </cfRule>
    <cfRule type="containsText" dxfId="1386" priority="1644" operator="containsText" text="On Track to be Achieved">
      <formula>NOT(ISERROR(SEARCH("On Track to be Achieved",I71)))</formula>
    </cfRule>
    <cfRule type="containsText" dxfId="1385" priority="1645" operator="containsText" text="Fully Achieved">
      <formula>NOT(ISERROR(SEARCH("Fully Achieved",I71)))</formula>
    </cfRule>
    <cfRule type="containsText" dxfId="1384" priority="1646" operator="containsText" text="Update not Provided">
      <formula>NOT(ISERROR(SEARCH("Update not Provided",I71)))</formula>
    </cfRule>
    <cfRule type="containsText" dxfId="1383" priority="1647" operator="containsText" text="Not yet due">
      <formula>NOT(ISERROR(SEARCH("Not yet due",I71)))</formula>
    </cfRule>
    <cfRule type="containsText" dxfId="1382" priority="1648" operator="containsText" text="Completed Behind Schedule">
      <formula>NOT(ISERROR(SEARCH("Completed Behind Schedule",I71)))</formula>
    </cfRule>
    <cfRule type="containsText" dxfId="1381" priority="1649" operator="containsText" text="Off Target">
      <formula>NOT(ISERROR(SEARCH("Off Target",I71)))</formula>
    </cfRule>
    <cfRule type="containsText" dxfId="1380" priority="1650" operator="containsText" text="In Danger of Falling Behind Target">
      <formula>NOT(ISERROR(SEARCH("In Danger of Falling Behind Target",I71)))</formula>
    </cfRule>
    <cfRule type="containsText" dxfId="1379" priority="1651" operator="containsText" text="On Track to be Achieved">
      <formula>NOT(ISERROR(SEARCH("On Track to be Achieved",I71)))</formula>
    </cfRule>
    <cfRule type="containsText" dxfId="1378" priority="1652" operator="containsText" text="Fully Achieved">
      <formula>NOT(ISERROR(SEARCH("Fully Achieved",I71)))</formula>
    </cfRule>
    <cfRule type="containsText" dxfId="1377" priority="1653" operator="containsText" text="Fully Achieved">
      <formula>NOT(ISERROR(SEARCH("Fully Achieved",I71)))</formula>
    </cfRule>
    <cfRule type="containsText" dxfId="1376" priority="1654" operator="containsText" text="Fully Achieved">
      <formula>NOT(ISERROR(SEARCH("Fully Achieved",I71)))</formula>
    </cfRule>
    <cfRule type="containsText" dxfId="1375" priority="1655" operator="containsText" text="Deferred">
      <formula>NOT(ISERROR(SEARCH("Deferred",I71)))</formula>
    </cfRule>
    <cfRule type="containsText" dxfId="1374" priority="1656" operator="containsText" text="Deleted">
      <formula>NOT(ISERROR(SEARCH("Deleted",I71)))</formula>
    </cfRule>
    <cfRule type="containsText" dxfId="1373" priority="1657" operator="containsText" text="In Danger of Falling Behind Target">
      <formula>NOT(ISERROR(SEARCH("In Danger of Falling Behind Target",I71)))</formula>
    </cfRule>
    <cfRule type="containsText" dxfId="1372" priority="1658" operator="containsText" text="Not yet due">
      <formula>NOT(ISERROR(SEARCH("Not yet due",I71)))</formula>
    </cfRule>
    <cfRule type="containsText" dxfId="1371" priority="1659" operator="containsText" text="Update not Provided">
      <formula>NOT(ISERROR(SEARCH("Update not Provided",I71)))</formula>
    </cfRule>
  </conditionalFormatting>
  <conditionalFormatting sqref="I71">
    <cfRule type="containsText" dxfId="1370" priority="1588" operator="containsText" text="On track to be achieved">
      <formula>NOT(ISERROR(SEARCH("On track to be achieved",I71)))</formula>
    </cfRule>
    <cfRule type="containsText" dxfId="1369" priority="1589" operator="containsText" text="Deferred">
      <formula>NOT(ISERROR(SEARCH("Deferred",I71)))</formula>
    </cfRule>
    <cfRule type="containsText" dxfId="1368" priority="1590" operator="containsText" text="Deleted">
      <formula>NOT(ISERROR(SEARCH("Deleted",I71)))</formula>
    </cfRule>
    <cfRule type="containsText" dxfId="1367" priority="1591" operator="containsText" text="In Danger of Falling Behind Target">
      <formula>NOT(ISERROR(SEARCH("In Danger of Falling Behind Target",I71)))</formula>
    </cfRule>
    <cfRule type="containsText" dxfId="1366" priority="1592" operator="containsText" text="Not yet due">
      <formula>NOT(ISERROR(SEARCH("Not yet due",I71)))</formula>
    </cfRule>
    <cfRule type="containsText" dxfId="1365" priority="1593" operator="containsText" text="Update not Provided">
      <formula>NOT(ISERROR(SEARCH("Update not Provided",I71)))</formula>
    </cfRule>
    <cfRule type="containsText" dxfId="1364" priority="1594" operator="containsText" text="Not yet due">
      <formula>NOT(ISERROR(SEARCH("Not yet due",I71)))</formula>
    </cfRule>
    <cfRule type="containsText" dxfId="1363" priority="1595" operator="containsText" text="Completed Behind Schedule">
      <formula>NOT(ISERROR(SEARCH("Completed Behind Schedule",I71)))</formula>
    </cfRule>
    <cfRule type="containsText" dxfId="1362" priority="1596" operator="containsText" text="Off Target">
      <formula>NOT(ISERROR(SEARCH("Off Target",I71)))</formula>
    </cfRule>
    <cfRule type="containsText" dxfId="1361" priority="1597" operator="containsText" text="On Track to be Achieved">
      <formula>NOT(ISERROR(SEARCH("On Track to be Achieved",I71)))</formula>
    </cfRule>
    <cfRule type="containsText" dxfId="1360" priority="1598" operator="containsText" text="Fully Achieved">
      <formula>NOT(ISERROR(SEARCH("Fully Achieved",I71)))</formula>
    </cfRule>
    <cfRule type="containsText" dxfId="1359" priority="1599" operator="containsText" text="Not yet due">
      <formula>NOT(ISERROR(SEARCH("Not yet due",I71)))</formula>
    </cfRule>
    <cfRule type="containsText" dxfId="1358" priority="1600" operator="containsText" text="Not Yet Due">
      <formula>NOT(ISERROR(SEARCH("Not Yet Due",I71)))</formula>
    </cfRule>
    <cfRule type="containsText" dxfId="1357" priority="1601" operator="containsText" text="Deferred">
      <formula>NOT(ISERROR(SEARCH("Deferred",I71)))</formula>
    </cfRule>
    <cfRule type="containsText" dxfId="1356" priority="1602" operator="containsText" text="Deleted">
      <formula>NOT(ISERROR(SEARCH("Deleted",I71)))</formula>
    </cfRule>
    <cfRule type="containsText" dxfId="1355" priority="1603" operator="containsText" text="In Danger of Falling Behind Target">
      <formula>NOT(ISERROR(SEARCH("In Danger of Falling Behind Target",I71)))</formula>
    </cfRule>
    <cfRule type="containsText" dxfId="1354" priority="1604" operator="containsText" text="Not yet due">
      <formula>NOT(ISERROR(SEARCH("Not yet due",I71)))</formula>
    </cfRule>
    <cfRule type="containsText" dxfId="1353" priority="1605" operator="containsText" text="Completed Behind Schedule">
      <formula>NOT(ISERROR(SEARCH("Completed Behind Schedule",I71)))</formula>
    </cfRule>
    <cfRule type="containsText" dxfId="1352" priority="1606" operator="containsText" text="Off Target">
      <formula>NOT(ISERROR(SEARCH("Off Target",I71)))</formula>
    </cfRule>
    <cfRule type="containsText" dxfId="1351" priority="1607" operator="containsText" text="In Danger of Falling Behind Target">
      <formula>NOT(ISERROR(SEARCH("In Danger of Falling Behind Target",I71)))</formula>
    </cfRule>
    <cfRule type="containsText" dxfId="1350" priority="1608" operator="containsText" text="On Track to be Achieved">
      <formula>NOT(ISERROR(SEARCH("On Track to be Achieved",I71)))</formula>
    </cfRule>
    <cfRule type="containsText" dxfId="1349" priority="1609" operator="containsText" text="Fully Achieved">
      <formula>NOT(ISERROR(SEARCH("Fully Achieved",I71)))</formula>
    </cfRule>
    <cfRule type="containsText" dxfId="1348" priority="1610" operator="containsText" text="Update not Provided">
      <formula>NOT(ISERROR(SEARCH("Update not Provided",I71)))</formula>
    </cfRule>
    <cfRule type="containsText" dxfId="1347" priority="1611" operator="containsText" text="Not yet due">
      <formula>NOT(ISERROR(SEARCH("Not yet due",I71)))</formula>
    </cfRule>
    <cfRule type="containsText" dxfId="1346" priority="1612" operator="containsText" text="Completed Behind Schedule">
      <formula>NOT(ISERROR(SEARCH("Completed Behind Schedule",I71)))</formula>
    </cfRule>
    <cfRule type="containsText" dxfId="1345" priority="1613" operator="containsText" text="Off Target">
      <formula>NOT(ISERROR(SEARCH("Off Target",I71)))</formula>
    </cfRule>
    <cfRule type="containsText" dxfId="1344" priority="1614" operator="containsText" text="In Danger of Falling Behind Target">
      <formula>NOT(ISERROR(SEARCH("In Danger of Falling Behind Target",I71)))</formula>
    </cfRule>
    <cfRule type="containsText" dxfId="1343" priority="1615" operator="containsText" text="On Track to be Achieved">
      <formula>NOT(ISERROR(SEARCH("On Track to be Achieved",I71)))</formula>
    </cfRule>
    <cfRule type="containsText" dxfId="1342" priority="1616" operator="containsText" text="Fully Achieved">
      <formula>NOT(ISERROR(SEARCH("Fully Achieved",I71)))</formula>
    </cfRule>
    <cfRule type="containsText" dxfId="1341" priority="1617" operator="containsText" text="Fully Achieved">
      <formula>NOT(ISERROR(SEARCH("Fully Achieved",I71)))</formula>
    </cfRule>
    <cfRule type="containsText" dxfId="1340" priority="1618" operator="containsText" text="Fully Achieved">
      <formula>NOT(ISERROR(SEARCH("Fully Achieved",I71)))</formula>
    </cfRule>
    <cfRule type="containsText" dxfId="1339" priority="1619" operator="containsText" text="Deferred">
      <formula>NOT(ISERROR(SEARCH("Deferred",I71)))</formula>
    </cfRule>
    <cfRule type="containsText" dxfId="1338" priority="1620" operator="containsText" text="Deleted">
      <formula>NOT(ISERROR(SEARCH("Deleted",I71)))</formula>
    </cfRule>
    <cfRule type="containsText" dxfId="1337" priority="1621" operator="containsText" text="In Danger of Falling Behind Target">
      <formula>NOT(ISERROR(SEARCH("In Danger of Falling Behind Target",I71)))</formula>
    </cfRule>
    <cfRule type="containsText" dxfId="1336" priority="1622" operator="containsText" text="Not yet due">
      <formula>NOT(ISERROR(SEARCH("Not yet due",I71)))</formula>
    </cfRule>
    <cfRule type="containsText" dxfId="1335" priority="1623" operator="containsText" text="Update not Provided">
      <formula>NOT(ISERROR(SEARCH("Update not Provided",I71)))</formula>
    </cfRule>
  </conditionalFormatting>
  <conditionalFormatting sqref="I71">
    <cfRule type="containsText" dxfId="1334" priority="1552" operator="containsText" text="On track to be achieved">
      <formula>NOT(ISERROR(SEARCH("On track to be achieved",I71)))</formula>
    </cfRule>
    <cfRule type="containsText" dxfId="1333" priority="1553" operator="containsText" text="Deferred">
      <formula>NOT(ISERROR(SEARCH("Deferred",I71)))</formula>
    </cfRule>
    <cfRule type="containsText" dxfId="1332" priority="1554" operator="containsText" text="Deleted">
      <formula>NOT(ISERROR(SEARCH("Deleted",I71)))</formula>
    </cfRule>
    <cfRule type="containsText" dxfId="1331" priority="1555" operator="containsText" text="In Danger of Falling Behind Target">
      <formula>NOT(ISERROR(SEARCH("In Danger of Falling Behind Target",I71)))</formula>
    </cfRule>
    <cfRule type="containsText" dxfId="1330" priority="1556" operator="containsText" text="Not yet due">
      <formula>NOT(ISERROR(SEARCH("Not yet due",I71)))</formula>
    </cfRule>
    <cfRule type="containsText" dxfId="1329" priority="1557" operator="containsText" text="Update not Provided">
      <formula>NOT(ISERROR(SEARCH("Update not Provided",I71)))</formula>
    </cfRule>
    <cfRule type="containsText" dxfId="1328" priority="1558" operator="containsText" text="Not yet due">
      <formula>NOT(ISERROR(SEARCH("Not yet due",I71)))</formula>
    </cfRule>
    <cfRule type="containsText" dxfId="1327" priority="1559" operator="containsText" text="Completed Behind Schedule">
      <formula>NOT(ISERROR(SEARCH("Completed Behind Schedule",I71)))</formula>
    </cfRule>
    <cfRule type="containsText" dxfId="1326" priority="1560" operator="containsText" text="Off Target">
      <formula>NOT(ISERROR(SEARCH("Off Target",I71)))</formula>
    </cfRule>
    <cfRule type="containsText" dxfId="1325" priority="1561" operator="containsText" text="On Track to be Achieved">
      <formula>NOT(ISERROR(SEARCH("On Track to be Achieved",I71)))</formula>
    </cfRule>
    <cfRule type="containsText" dxfId="1324" priority="1562" operator="containsText" text="Fully Achieved">
      <formula>NOT(ISERROR(SEARCH("Fully Achieved",I71)))</formula>
    </cfRule>
    <cfRule type="containsText" dxfId="1323" priority="1563" operator="containsText" text="Not yet due">
      <formula>NOT(ISERROR(SEARCH("Not yet due",I71)))</formula>
    </cfRule>
    <cfRule type="containsText" dxfId="1322" priority="1564" operator="containsText" text="Not Yet Due">
      <formula>NOT(ISERROR(SEARCH("Not Yet Due",I71)))</formula>
    </cfRule>
    <cfRule type="containsText" dxfId="1321" priority="1565" operator="containsText" text="Deferred">
      <formula>NOT(ISERROR(SEARCH("Deferred",I71)))</formula>
    </cfRule>
    <cfRule type="containsText" dxfId="1320" priority="1566" operator="containsText" text="Deleted">
      <formula>NOT(ISERROR(SEARCH("Deleted",I71)))</formula>
    </cfRule>
    <cfRule type="containsText" dxfId="1319" priority="1567" operator="containsText" text="In Danger of Falling Behind Target">
      <formula>NOT(ISERROR(SEARCH("In Danger of Falling Behind Target",I71)))</formula>
    </cfRule>
    <cfRule type="containsText" dxfId="1318" priority="1568" operator="containsText" text="Not yet due">
      <formula>NOT(ISERROR(SEARCH("Not yet due",I71)))</formula>
    </cfRule>
    <cfRule type="containsText" dxfId="1317" priority="1569" operator="containsText" text="Completed Behind Schedule">
      <formula>NOT(ISERROR(SEARCH("Completed Behind Schedule",I71)))</formula>
    </cfRule>
    <cfRule type="containsText" dxfId="1316" priority="1570" operator="containsText" text="Off Target">
      <formula>NOT(ISERROR(SEARCH("Off Target",I71)))</formula>
    </cfRule>
    <cfRule type="containsText" dxfId="1315" priority="1571" operator="containsText" text="In Danger of Falling Behind Target">
      <formula>NOT(ISERROR(SEARCH("In Danger of Falling Behind Target",I71)))</formula>
    </cfRule>
    <cfRule type="containsText" dxfId="1314" priority="1572" operator="containsText" text="On Track to be Achieved">
      <formula>NOT(ISERROR(SEARCH("On Track to be Achieved",I71)))</formula>
    </cfRule>
    <cfRule type="containsText" dxfId="1313" priority="1573" operator="containsText" text="Fully Achieved">
      <formula>NOT(ISERROR(SEARCH("Fully Achieved",I71)))</formula>
    </cfRule>
    <cfRule type="containsText" dxfId="1312" priority="1574" operator="containsText" text="Update not Provided">
      <formula>NOT(ISERROR(SEARCH("Update not Provided",I71)))</formula>
    </cfRule>
    <cfRule type="containsText" dxfId="1311" priority="1575" operator="containsText" text="Not yet due">
      <formula>NOT(ISERROR(SEARCH("Not yet due",I71)))</formula>
    </cfRule>
    <cfRule type="containsText" dxfId="1310" priority="1576" operator="containsText" text="Completed Behind Schedule">
      <formula>NOT(ISERROR(SEARCH("Completed Behind Schedule",I71)))</formula>
    </cfRule>
    <cfRule type="containsText" dxfId="1309" priority="1577" operator="containsText" text="Off Target">
      <formula>NOT(ISERROR(SEARCH("Off Target",I71)))</formula>
    </cfRule>
    <cfRule type="containsText" dxfId="1308" priority="1578" operator="containsText" text="In Danger of Falling Behind Target">
      <formula>NOT(ISERROR(SEARCH("In Danger of Falling Behind Target",I71)))</formula>
    </cfRule>
    <cfRule type="containsText" dxfId="1307" priority="1579" operator="containsText" text="On Track to be Achieved">
      <formula>NOT(ISERROR(SEARCH("On Track to be Achieved",I71)))</formula>
    </cfRule>
    <cfRule type="containsText" dxfId="1306" priority="1580" operator="containsText" text="Fully Achieved">
      <formula>NOT(ISERROR(SEARCH("Fully Achieved",I71)))</formula>
    </cfRule>
    <cfRule type="containsText" dxfId="1305" priority="1581" operator="containsText" text="Fully Achieved">
      <formula>NOT(ISERROR(SEARCH("Fully Achieved",I71)))</formula>
    </cfRule>
    <cfRule type="containsText" dxfId="1304" priority="1582" operator="containsText" text="Fully Achieved">
      <formula>NOT(ISERROR(SEARCH("Fully Achieved",I71)))</formula>
    </cfRule>
    <cfRule type="containsText" dxfId="1303" priority="1583" operator="containsText" text="Deferred">
      <formula>NOT(ISERROR(SEARCH("Deferred",I71)))</formula>
    </cfRule>
    <cfRule type="containsText" dxfId="1302" priority="1584" operator="containsText" text="Deleted">
      <formula>NOT(ISERROR(SEARCH("Deleted",I71)))</formula>
    </cfRule>
    <cfRule type="containsText" dxfId="1301" priority="1585" operator="containsText" text="In Danger of Falling Behind Target">
      <formula>NOT(ISERROR(SEARCH("In Danger of Falling Behind Target",I71)))</formula>
    </cfRule>
    <cfRule type="containsText" dxfId="1300" priority="1586" operator="containsText" text="Not yet due">
      <formula>NOT(ISERROR(SEARCH("Not yet due",I71)))</formula>
    </cfRule>
    <cfRule type="containsText" dxfId="1299" priority="1587" operator="containsText" text="Update not Provided">
      <formula>NOT(ISERROR(SEARCH("Update not Provided",I71)))</formula>
    </cfRule>
  </conditionalFormatting>
  <conditionalFormatting sqref="I72:I77">
    <cfRule type="containsText" dxfId="1298" priority="1516" operator="containsText" text="On track to be achieved">
      <formula>NOT(ISERROR(SEARCH("On track to be achieved",I72)))</formula>
    </cfRule>
    <cfRule type="containsText" dxfId="1297" priority="1517" operator="containsText" text="Deferred">
      <formula>NOT(ISERROR(SEARCH("Deferred",I72)))</formula>
    </cfRule>
    <cfRule type="containsText" dxfId="1296" priority="1518" operator="containsText" text="Deleted">
      <formula>NOT(ISERROR(SEARCH("Deleted",I72)))</formula>
    </cfRule>
    <cfRule type="containsText" dxfId="1295" priority="1519" operator="containsText" text="In Danger of Falling Behind Target">
      <formula>NOT(ISERROR(SEARCH("In Danger of Falling Behind Target",I72)))</formula>
    </cfRule>
    <cfRule type="containsText" dxfId="1294" priority="1520" operator="containsText" text="Not yet due">
      <formula>NOT(ISERROR(SEARCH("Not yet due",I72)))</formula>
    </cfRule>
    <cfRule type="containsText" dxfId="1293" priority="1521" operator="containsText" text="Update not Provided">
      <formula>NOT(ISERROR(SEARCH("Update not Provided",I72)))</formula>
    </cfRule>
    <cfRule type="containsText" dxfId="1292" priority="1522" operator="containsText" text="Not yet due">
      <formula>NOT(ISERROR(SEARCH("Not yet due",I72)))</formula>
    </cfRule>
    <cfRule type="containsText" dxfId="1291" priority="1523" operator="containsText" text="Completed Behind Schedule">
      <formula>NOT(ISERROR(SEARCH("Completed Behind Schedule",I72)))</formula>
    </cfRule>
    <cfRule type="containsText" dxfId="1290" priority="1524" operator="containsText" text="Off Target">
      <formula>NOT(ISERROR(SEARCH("Off Target",I72)))</formula>
    </cfRule>
    <cfRule type="containsText" dxfId="1289" priority="1525" operator="containsText" text="On Track to be Achieved">
      <formula>NOT(ISERROR(SEARCH("On Track to be Achieved",I72)))</formula>
    </cfRule>
    <cfRule type="containsText" dxfId="1288" priority="1526" operator="containsText" text="Fully Achieved">
      <formula>NOT(ISERROR(SEARCH("Fully Achieved",I72)))</formula>
    </cfRule>
    <cfRule type="containsText" dxfId="1287" priority="1527" operator="containsText" text="Not yet due">
      <formula>NOT(ISERROR(SEARCH("Not yet due",I72)))</formula>
    </cfRule>
    <cfRule type="containsText" dxfId="1286" priority="1528" operator="containsText" text="Not Yet Due">
      <formula>NOT(ISERROR(SEARCH("Not Yet Due",I72)))</formula>
    </cfRule>
    <cfRule type="containsText" dxfId="1285" priority="1529" operator="containsText" text="Deferred">
      <formula>NOT(ISERROR(SEARCH("Deferred",I72)))</formula>
    </cfRule>
    <cfRule type="containsText" dxfId="1284" priority="1530" operator="containsText" text="Deleted">
      <formula>NOT(ISERROR(SEARCH("Deleted",I72)))</formula>
    </cfRule>
    <cfRule type="containsText" dxfId="1283" priority="1531" operator="containsText" text="In Danger of Falling Behind Target">
      <formula>NOT(ISERROR(SEARCH("In Danger of Falling Behind Target",I72)))</formula>
    </cfRule>
    <cfRule type="containsText" dxfId="1282" priority="1532" operator="containsText" text="Not yet due">
      <formula>NOT(ISERROR(SEARCH("Not yet due",I72)))</formula>
    </cfRule>
    <cfRule type="containsText" dxfId="1281" priority="1533" operator="containsText" text="Completed Behind Schedule">
      <formula>NOT(ISERROR(SEARCH("Completed Behind Schedule",I72)))</formula>
    </cfRule>
    <cfRule type="containsText" dxfId="1280" priority="1534" operator="containsText" text="Off Target">
      <formula>NOT(ISERROR(SEARCH("Off Target",I72)))</formula>
    </cfRule>
    <cfRule type="containsText" dxfId="1279" priority="1535" operator="containsText" text="In Danger of Falling Behind Target">
      <formula>NOT(ISERROR(SEARCH("In Danger of Falling Behind Target",I72)))</formula>
    </cfRule>
    <cfRule type="containsText" dxfId="1278" priority="1536" operator="containsText" text="On Track to be Achieved">
      <formula>NOT(ISERROR(SEARCH("On Track to be Achieved",I72)))</formula>
    </cfRule>
    <cfRule type="containsText" dxfId="1277" priority="1537" operator="containsText" text="Fully Achieved">
      <formula>NOT(ISERROR(SEARCH("Fully Achieved",I72)))</formula>
    </cfRule>
    <cfRule type="containsText" dxfId="1276" priority="1538" operator="containsText" text="Update not Provided">
      <formula>NOT(ISERROR(SEARCH("Update not Provided",I72)))</formula>
    </cfRule>
    <cfRule type="containsText" dxfId="1275" priority="1539" operator="containsText" text="Not yet due">
      <formula>NOT(ISERROR(SEARCH("Not yet due",I72)))</formula>
    </cfRule>
    <cfRule type="containsText" dxfId="1274" priority="1540" operator="containsText" text="Completed Behind Schedule">
      <formula>NOT(ISERROR(SEARCH("Completed Behind Schedule",I72)))</formula>
    </cfRule>
    <cfRule type="containsText" dxfId="1273" priority="1541" operator="containsText" text="Off Target">
      <formula>NOT(ISERROR(SEARCH("Off Target",I72)))</formula>
    </cfRule>
    <cfRule type="containsText" dxfId="1272" priority="1542" operator="containsText" text="In Danger of Falling Behind Target">
      <formula>NOT(ISERROR(SEARCH("In Danger of Falling Behind Target",I72)))</formula>
    </cfRule>
    <cfRule type="containsText" dxfId="1271" priority="1543" operator="containsText" text="On Track to be Achieved">
      <formula>NOT(ISERROR(SEARCH("On Track to be Achieved",I72)))</formula>
    </cfRule>
    <cfRule type="containsText" dxfId="1270" priority="1544" operator="containsText" text="Fully Achieved">
      <formula>NOT(ISERROR(SEARCH("Fully Achieved",I72)))</formula>
    </cfRule>
    <cfRule type="containsText" dxfId="1269" priority="1545" operator="containsText" text="Fully Achieved">
      <formula>NOT(ISERROR(SEARCH("Fully Achieved",I72)))</formula>
    </cfRule>
    <cfRule type="containsText" dxfId="1268" priority="1546" operator="containsText" text="Fully Achieved">
      <formula>NOT(ISERROR(SEARCH("Fully Achieved",I72)))</formula>
    </cfRule>
    <cfRule type="containsText" dxfId="1267" priority="1547" operator="containsText" text="Deferred">
      <formula>NOT(ISERROR(SEARCH("Deferred",I72)))</formula>
    </cfRule>
    <cfRule type="containsText" dxfId="1266" priority="1548" operator="containsText" text="Deleted">
      <formula>NOT(ISERROR(SEARCH("Deleted",I72)))</formula>
    </cfRule>
    <cfRule type="containsText" dxfId="1265" priority="1549" operator="containsText" text="In Danger of Falling Behind Target">
      <formula>NOT(ISERROR(SEARCH("In Danger of Falling Behind Target",I72)))</formula>
    </cfRule>
    <cfRule type="containsText" dxfId="1264" priority="1550" operator="containsText" text="Not yet due">
      <formula>NOT(ISERROR(SEARCH("Not yet due",I72)))</formula>
    </cfRule>
    <cfRule type="containsText" dxfId="1263" priority="1551" operator="containsText" text="Update not Provided">
      <formula>NOT(ISERROR(SEARCH("Update not Provided",I72)))</formula>
    </cfRule>
  </conditionalFormatting>
  <conditionalFormatting sqref="I79:I81">
    <cfRule type="containsText" dxfId="1262" priority="1480" operator="containsText" text="On track to be achieved">
      <formula>NOT(ISERROR(SEARCH("On track to be achieved",I79)))</formula>
    </cfRule>
    <cfRule type="containsText" dxfId="1261" priority="1481" operator="containsText" text="Deferred">
      <formula>NOT(ISERROR(SEARCH("Deferred",I79)))</formula>
    </cfRule>
    <cfRule type="containsText" dxfId="1260" priority="1482" operator="containsText" text="Deleted">
      <formula>NOT(ISERROR(SEARCH("Deleted",I79)))</formula>
    </cfRule>
    <cfRule type="containsText" dxfId="1259" priority="1483" operator="containsText" text="In Danger of Falling Behind Target">
      <formula>NOT(ISERROR(SEARCH("In Danger of Falling Behind Target",I79)))</formula>
    </cfRule>
    <cfRule type="containsText" dxfId="1258" priority="1484" operator="containsText" text="Not yet due">
      <formula>NOT(ISERROR(SEARCH("Not yet due",I79)))</formula>
    </cfRule>
    <cfRule type="containsText" dxfId="1257" priority="1485" operator="containsText" text="Update not Provided">
      <formula>NOT(ISERROR(SEARCH("Update not Provided",I79)))</formula>
    </cfRule>
    <cfRule type="containsText" dxfId="1256" priority="1486" operator="containsText" text="Not yet due">
      <formula>NOT(ISERROR(SEARCH("Not yet due",I79)))</formula>
    </cfRule>
    <cfRule type="containsText" dxfId="1255" priority="1487" operator="containsText" text="Completed Behind Schedule">
      <formula>NOT(ISERROR(SEARCH("Completed Behind Schedule",I79)))</formula>
    </cfRule>
    <cfRule type="containsText" dxfId="1254" priority="1488" operator="containsText" text="Off Target">
      <formula>NOT(ISERROR(SEARCH("Off Target",I79)))</formula>
    </cfRule>
    <cfRule type="containsText" dxfId="1253" priority="1489" operator="containsText" text="On Track to be Achieved">
      <formula>NOT(ISERROR(SEARCH("On Track to be Achieved",I79)))</formula>
    </cfRule>
    <cfRule type="containsText" dxfId="1252" priority="1490" operator="containsText" text="Fully Achieved">
      <formula>NOT(ISERROR(SEARCH("Fully Achieved",I79)))</formula>
    </cfRule>
    <cfRule type="containsText" dxfId="1251" priority="1491" operator="containsText" text="Not yet due">
      <formula>NOT(ISERROR(SEARCH("Not yet due",I79)))</formula>
    </cfRule>
    <cfRule type="containsText" dxfId="1250" priority="1492" operator="containsText" text="Not Yet Due">
      <formula>NOT(ISERROR(SEARCH("Not Yet Due",I79)))</formula>
    </cfRule>
    <cfRule type="containsText" dxfId="1249" priority="1493" operator="containsText" text="Deferred">
      <formula>NOT(ISERROR(SEARCH("Deferred",I79)))</formula>
    </cfRule>
    <cfRule type="containsText" dxfId="1248" priority="1494" operator="containsText" text="Deleted">
      <formula>NOT(ISERROR(SEARCH("Deleted",I79)))</formula>
    </cfRule>
    <cfRule type="containsText" dxfId="1247" priority="1495" operator="containsText" text="In Danger of Falling Behind Target">
      <formula>NOT(ISERROR(SEARCH("In Danger of Falling Behind Target",I79)))</formula>
    </cfRule>
    <cfRule type="containsText" dxfId="1246" priority="1496" operator="containsText" text="Not yet due">
      <formula>NOT(ISERROR(SEARCH("Not yet due",I79)))</formula>
    </cfRule>
    <cfRule type="containsText" dxfId="1245" priority="1497" operator="containsText" text="Completed Behind Schedule">
      <formula>NOT(ISERROR(SEARCH("Completed Behind Schedule",I79)))</formula>
    </cfRule>
    <cfRule type="containsText" dxfId="1244" priority="1498" operator="containsText" text="Off Target">
      <formula>NOT(ISERROR(SEARCH("Off Target",I79)))</formula>
    </cfRule>
    <cfRule type="containsText" dxfId="1243" priority="1499" operator="containsText" text="In Danger of Falling Behind Target">
      <formula>NOT(ISERROR(SEARCH("In Danger of Falling Behind Target",I79)))</formula>
    </cfRule>
    <cfRule type="containsText" dxfId="1242" priority="1500" operator="containsText" text="On Track to be Achieved">
      <formula>NOT(ISERROR(SEARCH("On Track to be Achieved",I79)))</formula>
    </cfRule>
    <cfRule type="containsText" dxfId="1241" priority="1501" operator="containsText" text="Fully Achieved">
      <formula>NOT(ISERROR(SEARCH("Fully Achieved",I79)))</formula>
    </cfRule>
    <cfRule type="containsText" dxfId="1240" priority="1502" operator="containsText" text="Update not Provided">
      <formula>NOT(ISERROR(SEARCH("Update not Provided",I79)))</formula>
    </cfRule>
    <cfRule type="containsText" dxfId="1239" priority="1503" operator="containsText" text="Not yet due">
      <formula>NOT(ISERROR(SEARCH("Not yet due",I79)))</formula>
    </cfRule>
    <cfRule type="containsText" dxfId="1238" priority="1504" operator="containsText" text="Completed Behind Schedule">
      <formula>NOT(ISERROR(SEARCH("Completed Behind Schedule",I79)))</formula>
    </cfRule>
    <cfRule type="containsText" dxfId="1237" priority="1505" operator="containsText" text="Off Target">
      <formula>NOT(ISERROR(SEARCH("Off Target",I79)))</formula>
    </cfRule>
    <cfRule type="containsText" dxfId="1236" priority="1506" operator="containsText" text="In Danger of Falling Behind Target">
      <formula>NOT(ISERROR(SEARCH("In Danger of Falling Behind Target",I79)))</formula>
    </cfRule>
    <cfRule type="containsText" dxfId="1235" priority="1507" operator="containsText" text="On Track to be Achieved">
      <formula>NOT(ISERROR(SEARCH("On Track to be Achieved",I79)))</formula>
    </cfRule>
    <cfRule type="containsText" dxfId="1234" priority="1508" operator="containsText" text="Fully Achieved">
      <formula>NOT(ISERROR(SEARCH("Fully Achieved",I79)))</formula>
    </cfRule>
    <cfRule type="containsText" dxfId="1233" priority="1509" operator="containsText" text="Fully Achieved">
      <formula>NOT(ISERROR(SEARCH("Fully Achieved",I79)))</formula>
    </cfRule>
    <cfRule type="containsText" dxfId="1232" priority="1510" operator="containsText" text="Fully Achieved">
      <formula>NOT(ISERROR(SEARCH("Fully Achieved",I79)))</formula>
    </cfRule>
    <cfRule type="containsText" dxfId="1231" priority="1511" operator="containsText" text="Deferred">
      <formula>NOT(ISERROR(SEARCH("Deferred",I79)))</formula>
    </cfRule>
    <cfRule type="containsText" dxfId="1230" priority="1512" operator="containsText" text="Deleted">
      <formula>NOT(ISERROR(SEARCH("Deleted",I79)))</formula>
    </cfRule>
    <cfRule type="containsText" dxfId="1229" priority="1513" operator="containsText" text="In Danger of Falling Behind Target">
      <formula>NOT(ISERROR(SEARCH("In Danger of Falling Behind Target",I79)))</formula>
    </cfRule>
    <cfRule type="containsText" dxfId="1228" priority="1514" operator="containsText" text="Not yet due">
      <formula>NOT(ISERROR(SEARCH("Not yet due",I79)))</formula>
    </cfRule>
    <cfRule type="containsText" dxfId="1227" priority="1515" operator="containsText" text="Update not Provided">
      <formula>NOT(ISERROR(SEARCH("Update not Provided",I79)))</formula>
    </cfRule>
  </conditionalFormatting>
  <conditionalFormatting sqref="I82">
    <cfRule type="containsText" dxfId="1226" priority="1444" operator="containsText" text="On track to be achieved">
      <formula>NOT(ISERROR(SEARCH("On track to be achieved",I82)))</formula>
    </cfRule>
    <cfRule type="containsText" dxfId="1225" priority="1445" operator="containsText" text="Deferred">
      <formula>NOT(ISERROR(SEARCH("Deferred",I82)))</formula>
    </cfRule>
    <cfRule type="containsText" dxfId="1224" priority="1446" operator="containsText" text="Deleted">
      <formula>NOT(ISERROR(SEARCH("Deleted",I82)))</formula>
    </cfRule>
    <cfRule type="containsText" dxfId="1223" priority="1447" operator="containsText" text="In Danger of Falling Behind Target">
      <formula>NOT(ISERROR(SEARCH("In Danger of Falling Behind Target",I82)))</formula>
    </cfRule>
    <cfRule type="containsText" dxfId="1222" priority="1448" operator="containsText" text="Not yet due">
      <formula>NOT(ISERROR(SEARCH("Not yet due",I82)))</formula>
    </cfRule>
    <cfRule type="containsText" dxfId="1221" priority="1449" operator="containsText" text="Update not Provided">
      <formula>NOT(ISERROR(SEARCH("Update not Provided",I82)))</formula>
    </cfRule>
    <cfRule type="containsText" dxfId="1220" priority="1450" operator="containsText" text="Not yet due">
      <formula>NOT(ISERROR(SEARCH("Not yet due",I82)))</formula>
    </cfRule>
    <cfRule type="containsText" dxfId="1219" priority="1451" operator="containsText" text="Completed Behind Schedule">
      <formula>NOT(ISERROR(SEARCH("Completed Behind Schedule",I82)))</formula>
    </cfRule>
    <cfRule type="containsText" dxfId="1218" priority="1452" operator="containsText" text="Off Target">
      <formula>NOT(ISERROR(SEARCH("Off Target",I82)))</formula>
    </cfRule>
    <cfRule type="containsText" dxfId="1217" priority="1453" operator="containsText" text="On Track to be Achieved">
      <formula>NOT(ISERROR(SEARCH("On Track to be Achieved",I82)))</formula>
    </cfRule>
    <cfRule type="containsText" dxfId="1216" priority="1454" operator="containsText" text="Fully Achieved">
      <formula>NOT(ISERROR(SEARCH("Fully Achieved",I82)))</formula>
    </cfRule>
    <cfRule type="containsText" dxfId="1215" priority="1455" operator="containsText" text="Not yet due">
      <formula>NOT(ISERROR(SEARCH("Not yet due",I82)))</formula>
    </cfRule>
    <cfRule type="containsText" dxfId="1214" priority="1456" operator="containsText" text="Not Yet Due">
      <formula>NOT(ISERROR(SEARCH("Not Yet Due",I82)))</formula>
    </cfRule>
    <cfRule type="containsText" dxfId="1213" priority="1457" operator="containsText" text="Deferred">
      <formula>NOT(ISERROR(SEARCH("Deferred",I82)))</formula>
    </cfRule>
    <cfRule type="containsText" dxfId="1212" priority="1458" operator="containsText" text="Deleted">
      <formula>NOT(ISERROR(SEARCH("Deleted",I82)))</formula>
    </cfRule>
    <cfRule type="containsText" dxfId="1211" priority="1459" operator="containsText" text="In Danger of Falling Behind Target">
      <formula>NOT(ISERROR(SEARCH("In Danger of Falling Behind Target",I82)))</formula>
    </cfRule>
    <cfRule type="containsText" dxfId="1210" priority="1460" operator="containsText" text="Not yet due">
      <formula>NOT(ISERROR(SEARCH("Not yet due",I82)))</formula>
    </cfRule>
    <cfRule type="containsText" dxfId="1209" priority="1461" operator="containsText" text="Completed Behind Schedule">
      <formula>NOT(ISERROR(SEARCH("Completed Behind Schedule",I82)))</formula>
    </cfRule>
    <cfRule type="containsText" dxfId="1208" priority="1462" operator="containsText" text="Off Target">
      <formula>NOT(ISERROR(SEARCH("Off Target",I82)))</formula>
    </cfRule>
    <cfRule type="containsText" dxfId="1207" priority="1463" operator="containsText" text="In Danger of Falling Behind Target">
      <formula>NOT(ISERROR(SEARCH("In Danger of Falling Behind Target",I82)))</formula>
    </cfRule>
    <cfRule type="containsText" dxfId="1206" priority="1464" operator="containsText" text="On Track to be Achieved">
      <formula>NOT(ISERROR(SEARCH("On Track to be Achieved",I82)))</formula>
    </cfRule>
    <cfRule type="containsText" dxfId="1205" priority="1465" operator="containsText" text="Fully Achieved">
      <formula>NOT(ISERROR(SEARCH("Fully Achieved",I82)))</formula>
    </cfRule>
    <cfRule type="containsText" dxfId="1204" priority="1466" operator="containsText" text="Update not Provided">
      <formula>NOT(ISERROR(SEARCH("Update not Provided",I82)))</formula>
    </cfRule>
    <cfRule type="containsText" dxfId="1203" priority="1467" operator="containsText" text="Not yet due">
      <formula>NOT(ISERROR(SEARCH("Not yet due",I82)))</formula>
    </cfRule>
    <cfRule type="containsText" dxfId="1202" priority="1468" operator="containsText" text="Completed Behind Schedule">
      <formula>NOT(ISERROR(SEARCH("Completed Behind Schedule",I82)))</formula>
    </cfRule>
    <cfRule type="containsText" dxfId="1201" priority="1469" operator="containsText" text="Off Target">
      <formula>NOT(ISERROR(SEARCH("Off Target",I82)))</formula>
    </cfRule>
    <cfRule type="containsText" dxfId="1200" priority="1470" operator="containsText" text="In Danger of Falling Behind Target">
      <formula>NOT(ISERROR(SEARCH("In Danger of Falling Behind Target",I82)))</formula>
    </cfRule>
    <cfRule type="containsText" dxfId="1199" priority="1471" operator="containsText" text="On Track to be Achieved">
      <formula>NOT(ISERROR(SEARCH("On Track to be Achieved",I82)))</formula>
    </cfRule>
    <cfRule type="containsText" dxfId="1198" priority="1472" operator="containsText" text="Fully Achieved">
      <formula>NOT(ISERROR(SEARCH("Fully Achieved",I82)))</formula>
    </cfRule>
    <cfRule type="containsText" dxfId="1197" priority="1473" operator="containsText" text="Fully Achieved">
      <formula>NOT(ISERROR(SEARCH("Fully Achieved",I82)))</formula>
    </cfRule>
    <cfRule type="containsText" dxfId="1196" priority="1474" operator="containsText" text="Fully Achieved">
      <formula>NOT(ISERROR(SEARCH("Fully Achieved",I82)))</formula>
    </cfRule>
    <cfRule type="containsText" dxfId="1195" priority="1475" operator="containsText" text="Deferred">
      <formula>NOT(ISERROR(SEARCH("Deferred",I82)))</formula>
    </cfRule>
    <cfRule type="containsText" dxfId="1194" priority="1476" operator="containsText" text="Deleted">
      <formula>NOT(ISERROR(SEARCH("Deleted",I82)))</formula>
    </cfRule>
    <cfRule type="containsText" dxfId="1193" priority="1477" operator="containsText" text="In Danger of Falling Behind Target">
      <formula>NOT(ISERROR(SEARCH("In Danger of Falling Behind Target",I82)))</formula>
    </cfRule>
    <cfRule type="containsText" dxfId="1192" priority="1478" operator="containsText" text="Not yet due">
      <formula>NOT(ISERROR(SEARCH("Not yet due",I82)))</formula>
    </cfRule>
    <cfRule type="containsText" dxfId="1191" priority="1479" operator="containsText" text="Update not Provided">
      <formula>NOT(ISERROR(SEARCH("Update not Provided",I82)))</formula>
    </cfRule>
  </conditionalFormatting>
  <conditionalFormatting sqref="I84:I88">
    <cfRule type="containsText" dxfId="1190" priority="1408" operator="containsText" text="On track to be achieved">
      <formula>NOT(ISERROR(SEARCH("On track to be achieved",I84)))</formula>
    </cfRule>
    <cfRule type="containsText" dxfId="1189" priority="1409" operator="containsText" text="Deferred">
      <formula>NOT(ISERROR(SEARCH("Deferred",I84)))</formula>
    </cfRule>
    <cfRule type="containsText" dxfId="1188" priority="1410" operator="containsText" text="Deleted">
      <formula>NOT(ISERROR(SEARCH("Deleted",I84)))</formula>
    </cfRule>
    <cfRule type="containsText" dxfId="1187" priority="1411" operator="containsText" text="In Danger of Falling Behind Target">
      <formula>NOT(ISERROR(SEARCH("In Danger of Falling Behind Target",I84)))</formula>
    </cfRule>
    <cfRule type="containsText" dxfId="1186" priority="1412" operator="containsText" text="Not yet due">
      <formula>NOT(ISERROR(SEARCH("Not yet due",I84)))</formula>
    </cfRule>
    <cfRule type="containsText" dxfId="1185" priority="1413" operator="containsText" text="Update not Provided">
      <formula>NOT(ISERROR(SEARCH("Update not Provided",I84)))</formula>
    </cfRule>
    <cfRule type="containsText" dxfId="1184" priority="1414" operator="containsText" text="Not yet due">
      <formula>NOT(ISERROR(SEARCH("Not yet due",I84)))</formula>
    </cfRule>
    <cfRule type="containsText" dxfId="1183" priority="1415" operator="containsText" text="Completed Behind Schedule">
      <formula>NOT(ISERROR(SEARCH("Completed Behind Schedule",I84)))</formula>
    </cfRule>
    <cfRule type="containsText" dxfId="1182" priority="1416" operator="containsText" text="Off Target">
      <formula>NOT(ISERROR(SEARCH("Off Target",I84)))</formula>
    </cfRule>
    <cfRule type="containsText" dxfId="1181" priority="1417" operator="containsText" text="On Track to be Achieved">
      <formula>NOT(ISERROR(SEARCH("On Track to be Achieved",I84)))</formula>
    </cfRule>
    <cfRule type="containsText" dxfId="1180" priority="1418" operator="containsText" text="Fully Achieved">
      <formula>NOT(ISERROR(SEARCH("Fully Achieved",I84)))</formula>
    </cfRule>
    <cfRule type="containsText" dxfId="1179" priority="1419" operator="containsText" text="Not yet due">
      <formula>NOT(ISERROR(SEARCH("Not yet due",I84)))</formula>
    </cfRule>
    <cfRule type="containsText" dxfId="1178" priority="1420" operator="containsText" text="Not Yet Due">
      <formula>NOT(ISERROR(SEARCH("Not Yet Due",I84)))</formula>
    </cfRule>
    <cfRule type="containsText" dxfId="1177" priority="1421" operator="containsText" text="Deferred">
      <formula>NOT(ISERROR(SEARCH("Deferred",I84)))</formula>
    </cfRule>
    <cfRule type="containsText" dxfId="1176" priority="1422" operator="containsText" text="Deleted">
      <formula>NOT(ISERROR(SEARCH("Deleted",I84)))</formula>
    </cfRule>
    <cfRule type="containsText" dxfId="1175" priority="1423" operator="containsText" text="In Danger of Falling Behind Target">
      <formula>NOT(ISERROR(SEARCH("In Danger of Falling Behind Target",I84)))</formula>
    </cfRule>
    <cfRule type="containsText" dxfId="1174" priority="1424" operator="containsText" text="Not yet due">
      <formula>NOT(ISERROR(SEARCH("Not yet due",I84)))</formula>
    </cfRule>
    <cfRule type="containsText" dxfId="1173" priority="1425" operator="containsText" text="Completed Behind Schedule">
      <formula>NOT(ISERROR(SEARCH("Completed Behind Schedule",I84)))</formula>
    </cfRule>
    <cfRule type="containsText" dxfId="1172" priority="1426" operator="containsText" text="Off Target">
      <formula>NOT(ISERROR(SEARCH("Off Target",I84)))</formula>
    </cfRule>
    <cfRule type="containsText" dxfId="1171" priority="1427" operator="containsText" text="In Danger of Falling Behind Target">
      <formula>NOT(ISERROR(SEARCH("In Danger of Falling Behind Target",I84)))</formula>
    </cfRule>
    <cfRule type="containsText" dxfId="1170" priority="1428" operator="containsText" text="On Track to be Achieved">
      <formula>NOT(ISERROR(SEARCH("On Track to be Achieved",I84)))</formula>
    </cfRule>
    <cfRule type="containsText" dxfId="1169" priority="1429" operator="containsText" text="Fully Achieved">
      <formula>NOT(ISERROR(SEARCH("Fully Achieved",I84)))</formula>
    </cfRule>
    <cfRule type="containsText" dxfId="1168" priority="1430" operator="containsText" text="Update not Provided">
      <formula>NOT(ISERROR(SEARCH("Update not Provided",I84)))</formula>
    </cfRule>
    <cfRule type="containsText" dxfId="1167" priority="1431" operator="containsText" text="Not yet due">
      <formula>NOT(ISERROR(SEARCH("Not yet due",I84)))</formula>
    </cfRule>
    <cfRule type="containsText" dxfId="1166" priority="1432" operator="containsText" text="Completed Behind Schedule">
      <formula>NOT(ISERROR(SEARCH("Completed Behind Schedule",I84)))</formula>
    </cfRule>
    <cfRule type="containsText" dxfId="1165" priority="1433" operator="containsText" text="Off Target">
      <formula>NOT(ISERROR(SEARCH("Off Target",I84)))</formula>
    </cfRule>
    <cfRule type="containsText" dxfId="1164" priority="1434" operator="containsText" text="In Danger of Falling Behind Target">
      <formula>NOT(ISERROR(SEARCH("In Danger of Falling Behind Target",I84)))</formula>
    </cfRule>
    <cfRule type="containsText" dxfId="1163" priority="1435" operator="containsText" text="On Track to be Achieved">
      <formula>NOT(ISERROR(SEARCH("On Track to be Achieved",I84)))</formula>
    </cfRule>
    <cfRule type="containsText" dxfId="1162" priority="1436" operator="containsText" text="Fully Achieved">
      <formula>NOT(ISERROR(SEARCH("Fully Achieved",I84)))</formula>
    </cfRule>
    <cfRule type="containsText" dxfId="1161" priority="1437" operator="containsText" text="Fully Achieved">
      <formula>NOT(ISERROR(SEARCH("Fully Achieved",I84)))</formula>
    </cfRule>
    <cfRule type="containsText" dxfId="1160" priority="1438" operator="containsText" text="Fully Achieved">
      <formula>NOT(ISERROR(SEARCH("Fully Achieved",I84)))</formula>
    </cfRule>
    <cfRule type="containsText" dxfId="1159" priority="1439" operator="containsText" text="Deferred">
      <formula>NOT(ISERROR(SEARCH("Deferred",I84)))</formula>
    </cfRule>
    <cfRule type="containsText" dxfId="1158" priority="1440" operator="containsText" text="Deleted">
      <formula>NOT(ISERROR(SEARCH("Deleted",I84)))</formula>
    </cfRule>
    <cfRule type="containsText" dxfId="1157" priority="1441" operator="containsText" text="In Danger of Falling Behind Target">
      <formula>NOT(ISERROR(SEARCH("In Danger of Falling Behind Target",I84)))</formula>
    </cfRule>
    <cfRule type="containsText" dxfId="1156" priority="1442" operator="containsText" text="Not yet due">
      <formula>NOT(ISERROR(SEARCH("Not yet due",I84)))</formula>
    </cfRule>
    <cfRule type="containsText" dxfId="1155" priority="1443" operator="containsText" text="Update not Provided">
      <formula>NOT(ISERROR(SEARCH("Update not Provided",I84)))</formula>
    </cfRule>
  </conditionalFormatting>
  <conditionalFormatting sqref="I89:I91">
    <cfRule type="containsText" dxfId="1154" priority="1372" operator="containsText" text="On track to be achieved">
      <formula>NOT(ISERROR(SEARCH("On track to be achieved",I89)))</formula>
    </cfRule>
    <cfRule type="containsText" dxfId="1153" priority="1373" operator="containsText" text="Deferred">
      <formula>NOT(ISERROR(SEARCH("Deferred",I89)))</formula>
    </cfRule>
    <cfRule type="containsText" dxfId="1152" priority="1374" operator="containsText" text="Deleted">
      <formula>NOT(ISERROR(SEARCH("Deleted",I89)))</formula>
    </cfRule>
    <cfRule type="containsText" dxfId="1151" priority="1375" operator="containsText" text="In Danger of Falling Behind Target">
      <formula>NOT(ISERROR(SEARCH("In Danger of Falling Behind Target",I89)))</formula>
    </cfRule>
    <cfRule type="containsText" dxfId="1150" priority="1376" operator="containsText" text="Not yet due">
      <formula>NOT(ISERROR(SEARCH("Not yet due",I89)))</formula>
    </cfRule>
    <cfRule type="containsText" dxfId="1149" priority="1377" operator="containsText" text="Update not Provided">
      <formula>NOT(ISERROR(SEARCH("Update not Provided",I89)))</formula>
    </cfRule>
    <cfRule type="containsText" dxfId="1148" priority="1378" operator="containsText" text="Not yet due">
      <formula>NOT(ISERROR(SEARCH("Not yet due",I89)))</formula>
    </cfRule>
    <cfRule type="containsText" dxfId="1147" priority="1379" operator="containsText" text="Completed Behind Schedule">
      <formula>NOT(ISERROR(SEARCH("Completed Behind Schedule",I89)))</formula>
    </cfRule>
    <cfRule type="containsText" dxfId="1146" priority="1380" operator="containsText" text="Off Target">
      <formula>NOT(ISERROR(SEARCH("Off Target",I89)))</formula>
    </cfRule>
    <cfRule type="containsText" dxfId="1145" priority="1381" operator="containsText" text="On Track to be Achieved">
      <formula>NOT(ISERROR(SEARCH("On Track to be Achieved",I89)))</formula>
    </cfRule>
    <cfRule type="containsText" dxfId="1144" priority="1382" operator="containsText" text="Fully Achieved">
      <formula>NOT(ISERROR(SEARCH("Fully Achieved",I89)))</formula>
    </cfRule>
    <cfRule type="containsText" dxfId="1143" priority="1383" operator="containsText" text="Not yet due">
      <formula>NOT(ISERROR(SEARCH("Not yet due",I89)))</formula>
    </cfRule>
    <cfRule type="containsText" dxfId="1142" priority="1384" operator="containsText" text="Not Yet Due">
      <formula>NOT(ISERROR(SEARCH("Not Yet Due",I89)))</formula>
    </cfRule>
    <cfRule type="containsText" dxfId="1141" priority="1385" operator="containsText" text="Deferred">
      <formula>NOT(ISERROR(SEARCH("Deferred",I89)))</formula>
    </cfRule>
    <cfRule type="containsText" dxfId="1140" priority="1386" operator="containsText" text="Deleted">
      <formula>NOT(ISERROR(SEARCH("Deleted",I89)))</formula>
    </cfRule>
    <cfRule type="containsText" dxfId="1139" priority="1387" operator="containsText" text="In Danger of Falling Behind Target">
      <formula>NOT(ISERROR(SEARCH("In Danger of Falling Behind Target",I89)))</formula>
    </cfRule>
    <cfRule type="containsText" dxfId="1138" priority="1388" operator="containsText" text="Not yet due">
      <formula>NOT(ISERROR(SEARCH("Not yet due",I89)))</formula>
    </cfRule>
    <cfRule type="containsText" dxfId="1137" priority="1389" operator="containsText" text="Completed Behind Schedule">
      <formula>NOT(ISERROR(SEARCH("Completed Behind Schedule",I89)))</formula>
    </cfRule>
    <cfRule type="containsText" dxfId="1136" priority="1390" operator="containsText" text="Off Target">
      <formula>NOT(ISERROR(SEARCH("Off Target",I89)))</formula>
    </cfRule>
    <cfRule type="containsText" dxfId="1135" priority="1391" operator="containsText" text="In Danger of Falling Behind Target">
      <formula>NOT(ISERROR(SEARCH("In Danger of Falling Behind Target",I89)))</formula>
    </cfRule>
    <cfRule type="containsText" dxfId="1134" priority="1392" operator="containsText" text="On Track to be Achieved">
      <formula>NOT(ISERROR(SEARCH("On Track to be Achieved",I89)))</formula>
    </cfRule>
    <cfRule type="containsText" dxfId="1133" priority="1393" operator="containsText" text="Fully Achieved">
      <formula>NOT(ISERROR(SEARCH("Fully Achieved",I89)))</formula>
    </cfRule>
    <cfRule type="containsText" dxfId="1132" priority="1394" operator="containsText" text="Update not Provided">
      <formula>NOT(ISERROR(SEARCH("Update not Provided",I89)))</formula>
    </cfRule>
    <cfRule type="containsText" dxfId="1131" priority="1395" operator="containsText" text="Not yet due">
      <formula>NOT(ISERROR(SEARCH("Not yet due",I89)))</formula>
    </cfRule>
    <cfRule type="containsText" dxfId="1130" priority="1396" operator="containsText" text="Completed Behind Schedule">
      <formula>NOT(ISERROR(SEARCH("Completed Behind Schedule",I89)))</formula>
    </cfRule>
    <cfRule type="containsText" dxfId="1129" priority="1397" operator="containsText" text="Off Target">
      <formula>NOT(ISERROR(SEARCH("Off Target",I89)))</formula>
    </cfRule>
    <cfRule type="containsText" dxfId="1128" priority="1398" operator="containsText" text="In Danger of Falling Behind Target">
      <formula>NOT(ISERROR(SEARCH("In Danger of Falling Behind Target",I89)))</formula>
    </cfRule>
    <cfRule type="containsText" dxfId="1127" priority="1399" operator="containsText" text="On Track to be Achieved">
      <formula>NOT(ISERROR(SEARCH("On Track to be Achieved",I89)))</formula>
    </cfRule>
    <cfRule type="containsText" dxfId="1126" priority="1400" operator="containsText" text="Fully Achieved">
      <formula>NOT(ISERROR(SEARCH("Fully Achieved",I89)))</formula>
    </cfRule>
    <cfRule type="containsText" dxfId="1125" priority="1401" operator="containsText" text="Fully Achieved">
      <formula>NOT(ISERROR(SEARCH("Fully Achieved",I89)))</formula>
    </cfRule>
    <cfRule type="containsText" dxfId="1124" priority="1402" operator="containsText" text="Fully Achieved">
      <formula>NOT(ISERROR(SEARCH("Fully Achieved",I89)))</formula>
    </cfRule>
    <cfRule type="containsText" dxfId="1123" priority="1403" operator="containsText" text="Deferred">
      <formula>NOT(ISERROR(SEARCH("Deferred",I89)))</formula>
    </cfRule>
    <cfRule type="containsText" dxfId="1122" priority="1404" operator="containsText" text="Deleted">
      <formula>NOT(ISERROR(SEARCH("Deleted",I89)))</formula>
    </cfRule>
    <cfRule type="containsText" dxfId="1121" priority="1405" operator="containsText" text="In Danger of Falling Behind Target">
      <formula>NOT(ISERROR(SEARCH("In Danger of Falling Behind Target",I89)))</formula>
    </cfRule>
    <cfRule type="containsText" dxfId="1120" priority="1406" operator="containsText" text="Not yet due">
      <formula>NOT(ISERROR(SEARCH("Not yet due",I89)))</formula>
    </cfRule>
    <cfRule type="containsText" dxfId="1119" priority="1407" operator="containsText" text="Update not Provided">
      <formula>NOT(ISERROR(SEARCH("Update not Provided",I89)))</formula>
    </cfRule>
  </conditionalFormatting>
  <conditionalFormatting sqref="I92:I96">
    <cfRule type="containsText" dxfId="1118" priority="1336" operator="containsText" text="On track to be achieved">
      <formula>NOT(ISERROR(SEARCH("On track to be achieved",I92)))</formula>
    </cfRule>
    <cfRule type="containsText" dxfId="1117" priority="1337" operator="containsText" text="Deferred">
      <formula>NOT(ISERROR(SEARCH("Deferred",I92)))</formula>
    </cfRule>
    <cfRule type="containsText" dxfId="1116" priority="1338" operator="containsText" text="Deleted">
      <formula>NOT(ISERROR(SEARCH("Deleted",I92)))</formula>
    </cfRule>
    <cfRule type="containsText" dxfId="1115" priority="1339" operator="containsText" text="In Danger of Falling Behind Target">
      <formula>NOT(ISERROR(SEARCH("In Danger of Falling Behind Target",I92)))</formula>
    </cfRule>
    <cfRule type="containsText" dxfId="1114" priority="1340" operator="containsText" text="Not yet due">
      <formula>NOT(ISERROR(SEARCH("Not yet due",I92)))</formula>
    </cfRule>
    <cfRule type="containsText" dxfId="1113" priority="1341" operator="containsText" text="Update not Provided">
      <formula>NOT(ISERROR(SEARCH("Update not Provided",I92)))</formula>
    </cfRule>
    <cfRule type="containsText" dxfId="1112" priority="1342" operator="containsText" text="Not yet due">
      <formula>NOT(ISERROR(SEARCH("Not yet due",I92)))</formula>
    </cfRule>
    <cfRule type="containsText" dxfId="1111" priority="1343" operator="containsText" text="Completed Behind Schedule">
      <formula>NOT(ISERROR(SEARCH("Completed Behind Schedule",I92)))</formula>
    </cfRule>
    <cfRule type="containsText" dxfId="1110" priority="1344" operator="containsText" text="Off Target">
      <formula>NOT(ISERROR(SEARCH("Off Target",I92)))</formula>
    </cfRule>
    <cfRule type="containsText" dxfId="1109" priority="1345" operator="containsText" text="On Track to be Achieved">
      <formula>NOT(ISERROR(SEARCH("On Track to be Achieved",I92)))</formula>
    </cfRule>
    <cfRule type="containsText" dxfId="1108" priority="1346" operator="containsText" text="Fully Achieved">
      <formula>NOT(ISERROR(SEARCH("Fully Achieved",I92)))</formula>
    </cfRule>
    <cfRule type="containsText" dxfId="1107" priority="1347" operator="containsText" text="Not yet due">
      <formula>NOT(ISERROR(SEARCH("Not yet due",I92)))</formula>
    </cfRule>
    <cfRule type="containsText" dxfId="1106" priority="1348" operator="containsText" text="Not Yet Due">
      <formula>NOT(ISERROR(SEARCH("Not Yet Due",I92)))</formula>
    </cfRule>
    <cfRule type="containsText" dxfId="1105" priority="1349" operator="containsText" text="Deferred">
      <formula>NOT(ISERROR(SEARCH("Deferred",I92)))</formula>
    </cfRule>
    <cfRule type="containsText" dxfId="1104" priority="1350" operator="containsText" text="Deleted">
      <formula>NOT(ISERROR(SEARCH("Deleted",I92)))</formula>
    </cfRule>
    <cfRule type="containsText" dxfId="1103" priority="1351" operator="containsText" text="In Danger of Falling Behind Target">
      <formula>NOT(ISERROR(SEARCH("In Danger of Falling Behind Target",I92)))</formula>
    </cfRule>
    <cfRule type="containsText" dxfId="1102" priority="1352" operator="containsText" text="Not yet due">
      <formula>NOT(ISERROR(SEARCH("Not yet due",I92)))</formula>
    </cfRule>
    <cfRule type="containsText" dxfId="1101" priority="1353" operator="containsText" text="Completed Behind Schedule">
      <formula>NOT(ISERROR(SEARCH("Completed Behind Schedule",I92)))</formula>
    </cfRule>
    <cfRule type="containsText" dxfId="1100" priority="1354" operator="containsText" text="Off Target">
      <formula>NOT(ISERROR(SEARCH("Off Target",I92)))</formula>
    </cfRule>
    <cfRule type="containsText" dxfId="1099" priority="1355" operator="containsText" text="In Danger of Falling Behind Target">
      <formula>NOT(ISERROR(SEARCH("In Danger of Falling Behind Target",I92)))</formula>
    </cfRule>
    <cfRule type="containsText" dxfId="1098" priority="1356" operator="containsText" text="On Track to be Achieved">
      <formula>NOT(ISERROR(SEARCH("On Track to be Achieved",I92)))</formula>
    </cfRule>
    <cfRule type="containsText" dxfId="1097" priority="1357" operator="containsText" text="Fully Achieved">
      <formula>NOT(ISERROR(SEARCH("Fully Achieved",I92)))</formula>
    </cfRule>
    <cfRule type="containsText" dxfId="1096" priority="1358" operator="containsText" text="Update not Provided">
      <formula>NOT(ISERROR(SEARCH("Update not Provided",I92)))</formula>
    </cfRule>
    <cfRule type="containsText" dxfId="1095" priority="1359" operator="containsText" text="Not yet due">
      <formula>NOT(ISERROR(SEARCH("Not yet due",I92)))</formula>
    </cfRule>
    <cfRule type="containsText" dxfId="1094" priority="1360" operator="containsText" text="Completed Behind Schedule">
      <formula>NOT(ISERROR(SEARCH("Completed Behind Schedule",I92)))</formula>
    </cfRule>
    <cfRule type="containsText" dxfId="1093" priority="1361" operator="containsText" text="Off Target">
      <formula>NOT(ISERROR(SEARCH("Off Target",I92)))</formula>
    </cfRule>
    <cfRule type="containsText" dxfId="1092" priority="1362" operator="containsText" text="In Danger of Falling Behind Target">
      <formula>NOT(ISERROR(SEARCH("In Danger of Falling Behind Target",I92)))</formula>
    </cfRule>
    <cfRule type="containsText" dxfId="1091" priority="1363" operator="containsText" text="On Track to be Achieved">
      <formula>NOT(ISERROR(SEARCH("On Track to be Achieved",I92)))</formula>
    </cfRule>
    <cfRule type="containsText" dxfId="1090" priority="1364" operator="containsText" text="Fully Achieved">
      <formula>NOT(ISERROR(SEARCH("Fully Achieved",I92)))</formula>
    </cfRule>
    <cfRule type="containsText" dxfId="1089" priority="1365" operator="containsText" text="Fully Achieved">
      <formula>NOT(ISERROR(SEARCH("Fully Achieved",I92)))</formula>
    </cfRule>
    <cfRule type="containsText" dxfId="1088" priority="1366" operator="containsText" text="Fully Achieved">
      <formula>NOT(ISERROR(SEARCH("Fully Achieved",I92)))</formula>
    </cfRule>
    <cfRule type="containsText" dxfId="1087" priority="1367" operator="containsText" text="Deferred">
      <formula>NOT(ISERROR(SEARCH("Deferred",I92)))</formula>
    </cfRule>
    <cfRule type="containsText" dxfId="1086" priority="1368" operator="containsText" text="Deleted">
      <formula>NOT(ISERROR(SEARCH("Deleted",I92)))</formula>
    </cfRule>
    <cfRule type="containsText" dxfId="1085" priority="1369" operator="containsText" text="In Danger of Falling Behind Target">
      <formula>NOT(ISERROR(SEARCH("In Danger of Falling Behind Target",I92)))</formula>
    </cfRule>
    <cfRule type="containsText" dxfId="1084" priority="1370" operator="containsText" text="Not yet due">
      <formula>NOT(ISERROR(SEARCH("Not yet due",I92)))</formula>
    </cfRule>
    <cfRule type="containsText" dxfId="1083" priority="1371" operator="containsText" text="Update not Provided">
      <formula>NOT(ISERROR(SEARCH("Update not Provided",I92)))</formula>
    </cfRule>
  </conditionalFormatting>
  <conditionalFormatting sqref="I97:I98">
    <cfRule type="containsText" dxfId="1082" priority="1300" operator="containsText" text="On track to be achieved">
      <formula>NOT(ISERROR(SEARCH("On track to be achieved",I97)))</formula>
    </cfRule>
    <cfRule type="containsText" dxfId="1081" priority="1301" operator="containsText" text="Deferred">
      <formula>NOT(ISERROR(SEARCH("Deferred",I97)))</formula>
    </cfRule>
    <cfRule type="containsText" dxfId="1080" priority="1302" operator="containsText" text="Deleted">
      <formula>NOT(ISERROR(SEARCH("Deleted",I97)))</formula>
    </cfRule>
    <cfRule type="containsText" dxfId="1079" priority="1303" operator="containsText" text="In Danger of Falling Behind Target">
      <formula>NOT(ISERROR(SEARCH("In Danger of Falling Behind Target",I97)))</formula>
    </cfRule>
    <cfRule type="containsText" dxfId="1078" priority="1304" operator="containsText" text="Not yet due">
      <formula>NOT(ISERROR(SEARCH("Not yet due",I97)))</formula>
    </cfRule>
    <cfRule type="containsText" dxfId="1077" priority="1305" operator="containsText" text="Update not Provided">
      <formula>NOT(ISERROR(SEARCH("Update not Provided",I97)))</formula>
    </cfRule>
    <cfRule type="containsText" dxfId="1076" priority="1306" operator="containsText" text="Not yet due">
      <formula>NOT(ISERROR(SEARCH("Not yet due",I97)))</formula>
    </cfRule>
    <cfRule type="containsText" dxfId="1075" priority="1307" operator="containsText" text="Completed Behind Schedule">
      <formula>NOT(ISERROR(SEARCH("Completed Behind Schedule",I97)))</formula>
    </cfRule>
    <cfRule type="containsText" dxfId="1074" priority="1308" operator="containsText" text="Off Target">
      <formula>NOT(ISERROR(SEARCH("Off Target",I97)))</formula>
    </cfRule>
    <cfRule type="containsText" dxfId="1073" priority="1309" operator="containsText" text="On Track to be Achieved">
      <formula>NOT(ISERROR(SEARCH("On Track to be Achieved",I97)))</formula>
    </cfRule>
    <cfRule type="containsText" dxfId="1072" priority="1310" operator="containsText" text="Fully Achieved">
      <formula>NOT(ISERROR(SEARCH("Fully Achieved",I97)))</formula>
    </cfRule>
    <cfRule type="containsText" dxfId="1071" priority="1311" operator="containsText" text="Not yet due">
      <formula>NOT(ISERROR(SEARCH("Not yet due",I97)))</formula>
    </cfRule>
    <cfRule type="containsText" dxfId="1070" priority="1312" operator="containsText" text="Not Yet Due">
      <formula>NOT(ISERROR(SEARCH("Not Yet Due",I97)))</formula>
    </cfRule>
    <cfRule type="containsText" dxfId="1069" priority="1313" operator="containsText" text="Deferred">
      <formula>NOT(ISERROR(SEARCH("Deferred",I97)))</formula>
    </cfRule>
    <cfRule type="containsText" dxfId="1068" priority="1314" operator="containsText" text="Deleted">
      <formula>NOT(ISERROR(SEARCH("Deleted",I97)))</formula>
    </cfRule>
    <cfRule type="containsText" dxfId="1067" priority="1315" operator="containsText" text="In Danger of Falling Behind Target">
      <formula>NOT(ISERROR(SEARCH("In Danger of Falling Behind Target",I97)))</formula>
    </cfRule>
    <cfRule type="containsText" dxfId="1066" priority="1316" operator="containsText" text="Not yet due">
      <formula>NOT(ISERROR(SEARCH("Not yet due",I97)))</formula>
    </cfRule>
    <cfRule type="containsText" dxfId="1065" priority="1317" operator="containsText" text="Completed Behind Schedule">
      <formula>NOT(ISERROR(SEARCH("Completed Behind Schedule",I97)))</formula>
    </cfRule>
    <cfRule type="containsText" dxfId="1064" priority="1318" operator="containsText" text="Off Target">
      <formula>NOT(ISERROR(SEARCH("Off Target",I97)))</formula>
    </cfRule>
    <cfRule type="containsText" dxfId="1063" priority="1319" operator="containsText" text="In Danger of Falling Behind Target">
      <formula>NOT(ISERROR(SEARCH("In Danger of Falling Behind Target",I97)))</formula>
    </cfRule>
    <cfRule type="containsText" dxfId="1062" priority="1320" operator="containsText" text="On Track to be Achieved">
      <formula>NOT(ISERROR(SEARCH("On Track to be Achieved",I97)))</formula>
    </cfRule>
    <cfRule type="containsText" dxfId="1061" priority="1321" operator="containsText" text="Fully Achieved">
      <formula>NOT(ISERROR(SEARCH("Fully Achieved",I97)))</formula>
    </cfRule>
    <cfRule type="containsText" dxfId="1060" priority="1322" operator="containsText" text="Update not Provided">
      <formula>NOT(ISERROR(SEARCH("Update not Provided",I97)))</formula>
    </cfRule>
    <cfRule type="containsText" dxfId="1059" priority="1323" operator="containsText" text="Not yet due">
      <formula>NOT(ISERROR(SEARCH("Not yet due",I97)))</formula>
    </cfRule>
    <cfRule type="containsText" dxfId="1058" priority="1324" operator="containsText" text="Completed Behind Schedule">
      <formula>NOT(ISERROR(SEARCH("Completed Behind Schedule",I97)))</formula>
    </cfRule>
    <cfRule type="containsText" dxfId="1057" priority="1325" operator="containsText" text="Off Target">
      <formula>NOT(ISERROR(SEARCH("Off Target",I97)))</formula>
    </cfRule>
    <cfRule type="containsText" dxfId="1056" priority="1326" operator="containsText" text="In Danger of Falling Behind Target">
      <formula>NOT(ISERROR(SEARCH("In Danger of Falling Behind Target",I97)))</formula>
    </cfRule>
    <cfRule type="containsText" dxfId="1055" priority="1327" operator="containsText" text="On Track to be Achieved">
      <formula>NOT(ISERROR(SEARCH("On Track to be Achieved",I97)))</formula>
    </cfRule>
    <cfRule type="containsText" dxfId="1054" priority="1328" operator="containsText" text="Fully Achieved">
      <formula>NOT(ISERROR(SEARCH("Fully Achieved",I97)))</formula>
    </cfRule>
    <cfRule type="containsText" dxfId="1053" priority="1329" operator="containsText" text="Fully Achieved">
      <formula>NOT(ISERROR(SEARCH("Fully Achieved",I97)))</formula>
    </cfRule>
    <cfRule type="containsText" dxfId="1052" priority="1330" operator="containsText" text="Fully Achieved">
      <formula>NOT(ISERROR(SEARCH("Fully Achieved",I97)))</formula>
    </cfRule>
    <cfRule type="containsText" dxfId="1051" priority="1331" operator="containsText" text="Deferred">
      <formula>NOT(ISERROR(SEARCH("Deferred",I97)))</formula>
    </cfRule>
    <cfRule type="containsText" dxfId="1050" priority="1332" operator="containsText" text="Deleted">
      <formula>NOT(ISERROR(SEARCH("Deleted",I97)))</formula>
    </cfRule>
    <cfRule type="containsText" dxfId="1049" priority="1333" operator="containsText" text="In Danger of Falling Behind Target">
      <formula>NOT(ISERROR(SEARCH("In Danger of Falling Behind Target",I97)))</formula>
    </cfRule>
    <cfRule type="containsText" dxfId="1048" priority="1334" operator="containsText" text="Not yet due">
      <formula>NOT(ISERROR(SEARCH("Not yet due",I97)))</formula>
    </cfRule>
    <cfRule type="containsText" dxfId="1047" priority="1335" operator="containsText" text="Update not Provided">
      <formula>NOT(ISERROR(SEARCH("Update not Provided",I97)))</formula>
    </cfRule>
  </conditionalFormatting>
  <conditionalFormatting sqref="I99:I109">
    <cfRule type="containsText" dxfId="1046" priority="1264" operator="containsText" text="On track to be achieved">
      <formula>NOT(ISERROR(SEARCH("On track to be achieved",I99)))</formula>
    </cfRule>
    <cfRule type="containsText" dxfId="1045" priority="1265" operator="containsText" text="Deferred">
      <formula>NOT(ISERROR(SEARCH("Deferred",I99)))</formula>
    </cfRule>
    <cfRule type="containsText" dxfId="1044" priority="1266" operator="containsText" text="Deleted">
      <formula>NOT(ISERROR(SEARCH("Deleted",I99)))</formula>
    </cfRule>
    <cfRule type="containsText" dxfId="1043" priority="1267" operator="containsText" text="In Danger of Falling Behind Target">
      <formula>NOT(ISERROR(SEARCH("In Danger of Falling Behind Target",I99)))</formula>
    </cfRule>
    <cfRule type="containsText" dxfId="1042" priority="1268" operator="containsText" text="Not yet due">
      <formula>NOT(ISERROR(SEARCH("Not yet due",I99)))</formula>
    </cfRule>
    <cfRule type="containsText" dxfId="1041" priority="1269" operator="containsText" text="Update not Provided">
      <formula>NOT(ISERROR(SEARCH("Update not Provided",I99)))</formula>
    </cfRule>
    <cfRule type="containsText" dxfId="1040" priority="1270" operator="containsText" text="Not yet due">
      <formula>NOT(ISERROR(SEARCH("Not yet due",I99)))</formula>
    </cfRule>
    <cfRule type="containsText" dxfId="1039" priority="1271" operator="containsText" text="Completed Behind Schedule">
      <formula>NOT(ISERROR(SEARCH("Completed Behind Schedule",I99)))</formula>
    </cfRule>
    <cfRule type="containsText" dxfId="1038" priority="1272" operator="containsText" text="Off Target">
      <formula>NOT(ISERROR(SEARCH("Off Target",I99)))</formula>
    </cfRule>
    <cfRule type="containsText" dxfId="1037" priority="1273" operator="containsText" text="On Track to be Achieved">
      <formula>NOT(ISERROR(SEARCH("On Track to be Achieved",I99)))</formula>
    </cfRule>
    <cfRule type="containsText" dxfId="1036" priority="1274" operator="containsText" text="Fully Achieved">
      <formula>NOT(ISERROR(SEARCH("Fully Achieved",I99)))</formula>
    </cfRule>
    <cfRule type="containsText" dxfId="1035" priority="1275" operator="containsText" text="Not yet due">
      <formula>NOT(ISERROR(SEARCH("Not yet due",I99)))</formula>
    </cfRule>
    <cfRule type="containsText" dxfId="1034" priority="1276" operator="containsText" text="Not Yet Due">
      <formula>NOT(ISERROR(SEARCH("Not Yet Due",I99)))</formula>
    </cfRule>
    <cfRule type="containsText" dxfId="1033" priority="1277" operator="containsText" text="Deferred">
      <formula>NOT(ISERROR(SEARCH("Deferred",I99)))</formula>
    </cfRule>
    <cfRule type="containsText" dxfId="1032" priority="1278" operator="containsText" text="Deleted">
      <formula>NOT(ISERROR(SEARCH("Deleted",I99)))</formula>
    </cfRule>
    <cfRule type="containsText" dxfId="1031" priority="1279" operator="containsText" text="In Danger of Falling Behind Target">
      <formula>NOT(ISERROR(SEARCH("In Danger of Falling Behind Target",I99)))</formula>
    </cfRule>
    <cfRule type="containsText" dxfId="1030" priority="1280" operator="containsText" text="Not yet due">
      <formula>NOT(ISERROR(SEARCH("Not yet due",I99)))</formula>
    </cfRule>
    <cfRule type="containsText" dxfId="1029" priority="1281" operator="containsText" text="Completed Behind Schedule">
      <formula>NOT(ISERROR(SEARCH("Completed Behind Schedule",I99)))</formula>
    </cfRule>
    <cfRule type="containsText" dxfId="1028" priority="1282" operator="containsText" text="Off Target">
      <formula>NOT(ISERROR(SEARCH("Off Target",I99)))</formula>
    </cfRule>
    <cfRule type="containsText" dxfId="1027" priority="1283" operator="containsText" text="In Danger of Falling Behind Target">
      <formula>NOT(ISERROR(SEARCH("In Danger of Falling Behind Target",I99)))</formula>
    </cfRule>
    <cfRule type="containsText" dxfId="1026" priority="1284" operator="containsText" text="On Track to be Achieved">
      <formula>NOT(ISERROR(SEARCH("On Track to be Achieved",I99)))</formula>
    </cfRule>
    <cfRule type="containsText" dxfId="1025" priority="1285" operator="containsText" text="Fully Achieved">
      <formula>NOT(ISERROR(SEARCH("Fully Achieved",I99)))</formula>
    </cfRule>
    <cfRule type="containsText" dxfId="1024" priority="1286" operator="containsText" text="Update not Provided">
      <formula>NOT(ISERROR(SEARCH("Update not Provided",I99)))</formula>
    </cfRule>
    <cfRule type="containsText" dxfId="1023" priority="1287" operator="containsText" text="Not yet due">
      <formula>NOT(ISERROR(SEARCH("Not yet due",I99)))</formula>
    </cfRule>
    <cfRule type="containsText" dxfId="1022" priority="1288" operator="containsText" text="Completed Behind Schedule">
      <formula>NOT(ISERROR(SEARCH("Completed Behind Schedule",I99)))</formula>
    </cfRule>
    <cfRule type="containsText" dxfId="1021" priority="1289" operator="containsText" text="Off Target">
      <formula>NOT(ISERROR(SEARCH("Off Target",I99)))</formula>
    </cfRule>
    <cfRule type="containsText" dxfId="1020" priority="1290" operator="containsText" text="In Danger of Falling Behind Target">
      <formula>NOT(ISERROR(SEARCH("In Danger of Falling Behind Target",I99)))</formula>
    </cfRule>
    <cfRule type="containsText" dxfId="1019" priority="1291" operator="containsText" text="On Track to be Achieved">
      <formula>NOT(ISERROR(SEARCH("On Track to be Achieved",I99)))</formula>
    </cfRule>
    <cfRule type="containsText" dxfId="1018" priority="1292" operator="containsText" text="Fully Achieved">
      <formula>NOT(ISERROR(SEARCH("Fully Achieved",I99)))</formula>
    </cfRule>
    <cfRule type="containsText" dxfId="1017" priority="1293" operator="containsText" text="Fully Achieved">
      <formula>NOT(ISERROR(SEARCH("Fully Achieved",I99)))</formula>
    </cfRule>
    <cfRule type="containsText" dxfId="1016" priority="1294" operator="containsText" text="Fully Achieved">
      <formula>NOT(ISERROR(SEARCH("Fully Achieved",I99)))</formula>
    </cfRule>
    <cfRule type="containsText" dxfId="1015" priority="1295" operator="containsText" text="Deferred">
      <formula>NOT(ISERROR(SEARCH("Deferred",I99)))</formula>
    </cfRule>
    <cfRule type="containsText" dxfId="1014" priority="1296" operator="containsText" text="Deleted">
      <formula>NOT(ISERROR(SEARCH("Deleted",I99)))</formula>
    </cfRule>
    <cfRule type="containsText" dxfId="1013" priority="1297" operator="containsText" text="In Danger of Falling Behind Target">
      <formula>NOT(ISERROR(SEARCH("In Danger of Falling Behind Target",I99)))</formula>
    </cfRule>
    <cfRule type="containsText" dxfId="1012" priority="1298" operator="containsText" text="Not yet due">
      <formula>NOT(ISERROR(SEARCH("Not yet due",I99)))</formula>
    </cfRule>
    <cfRule type="containsText" dxfId="1011" priority="1299" operator="containsText" text="Update not Provided">
      <formula>NOT(ISERROR(SEARCH("Update not Provided",I99)))</formula>
    </cfRule>
  </conditionalFormatting>
  <conditionalFormatting sqref="J3:J110">
    <cfRule type="containsText" dxfId="1010" priority="1189" operator="containsText" text="reasonable tolerance">
      <formula>NOT(ISERROR(SEARCH("reasonable tolerance",J3)))</formula>
    </cfRule>
    <cfRule type="containsText" dxfId="1009" priority="1190" operator="containsText" text="significantly after">
      <formula>NOT(ISERROR(SEARCH("significantly after",J3)))</formula>
    </cfRule>
    <cfRule type="containsText" dxfId="1008" priority="1191" operator="containsText" text="10% tolerance">
      <formula>NOT(ISERROR(SEARCH("10% tolerance",J3)))</formula>
    </cfRule>
  </conditionalFormatting>
  <conditionalFormatting sqref="E4:E6">
    <cfRule type="containsText" dxfId="1007" priority="1153" operator="containsText" text="On track to be achieved">
      <formula>NOT(ISERROR(SEARCH("On track to be achieved",E4)))</formula>
    </cfRule>
    <cfRule type="containsText" dxfId="1006" priority="1154" operator="containsText" text="Deferred">
      <formula>NOT(ISERROR(SEARCH("Deferred",E4)))</formula>
    </cfRule>
    <cfRule type="containsText" dxfId="1005" priority="1155" operator="containsText" text="Deleted">
      <formula>NOT(ISERROR(SEARCH("Deleted",E4)))</formula>
    </cfRule>
    <cfRule type="containsText" dxfId="1004" priority="1156" operator="containsText" text="In Danger of Falling Behind Target">
      <formula>NOT(ISERROR(SEARCH("In Danger of Falling Behind Target",E4)))</formula>
    </cfRule>
    <cfRule type="containsText" dxfId="1003" priority="1157" operator="containsText" text="Not yet due">
      <formula>NOT(ISERROR(SEARCH("Not yet due",E4)))</formula>
    </cfRule>
    <cfRule type="containsText" dxfId="1002" priority="1158" operator="containsText" text="Update not Provided">
      <formula>NOT(ISERROR(SEARCH("Update not Provided",E4)))</formula>
    </cfRule>
    <cfRule type="containsText" dxfId="1001" priority="1159" operator="containsText" text="Not yet due">
      <formula>NOT(ISERROR(SEARCH("Not yet due",E4)))</formula>
    </cfRule>
    <cfRule type="containsText" dxfId="1000" priority="1160" operator="containsText" text="Completed Behind Schedule">
      <formula>NOT(ISERROR(SEARCH("Completed Behind Schedule",E4)))</formula>
    </cfRule>
    <cfRule type="containsText" dxfId="999" priority="1161" operator="containsText" text="Off Target">
      <formula>NOT(ISERROR(SEARCH("Off Target",E4)))</formula>
    </cfRule>
    <cfRule type="containsText" dxfId="998" priority="1162" operator="containsText" text="On Track to be Achieved">
      <formula>NOT(ISERROR(SEARCH("On Track to be Achieved",E4)))</formula>
    </cfRule>
    <cfRule type="containsText" dxfId="997" priority="1163" operator="containsText" text="Fully Achieved">
      <formula>NOT(ISERROR(SEARCH("Fully Achieved",E4)))</formula>
    </cfRule>
    <cfRule type="containsText" dxfId="996" priority="1164" operator="containsText" text="Not yet due">
      <formula>NOT(ISERROR(SEARCH("Not yet due",E4)))</formula>
    </cfRule>
    <cfRule type="containsText" dxfId="995" priority="1165" operator="containsText" text="Not Yet Due">
      <formula>NOT(ISERROR(SEARCH("Not Yet Due",E4)))</formula>
    </cfRule>
    <cfRule type="containsText" dxfId="994" priority="1166" operator="containsText" text="Deferred">
      <formula>NOT(ISERROR(SEARCH("Deferred",E4)))</formula>
    </cfRule>
    <cfRule type="containsText" dxfId="993" priority="1167" operator="containsText" text="Deleted">
      <formula>NOT(ISERROR(SEARCH("Deleted",E4)))</formula>
    </cfRule>
    <cfRule type="containsText" dxfId="992" priority="1168" operator="containsText" text="In Danger of Falling Behind Target">
      <formula>NOT(ISERROR(SEARCH("In Danger of Falling Behind Target",E4)))</formula>
    </cfRule>
    <cfRule type="containsText" dxfId="991" priority="1169" operator="containsText" text="Not yet due">
      <formula>NOT(ISERROR(SEARCH("Not yet due",E4)))</formula>
    </cfRule>
    <cfRule type="containsText" dxfId="990" priority="1170" operator="containsText" text="Completed Behind Schedule">
      <formula>NOT(ISERROR(SEARCH("Completed Behind Schedule",E4)))</formula>
    </cfRule>
    <cfRule type="containsText" dxfId="989" priority="1171" operator="containsText" text="Off Target">
      <formula>NOT(ISERROR(SEARCH("Off Target",E4)))</formula>
    </cfRule>
    <cfRule type="containsText" dxfId="988" priority="1172" operator="containsText" text="In Danger of Falling Behind Target">
      <formula>NOT(ISERROR(SEARCH("In Danger of Falling Behind Target",E4)))</formula>
    </cfRule>
    <cfRule type="containsText" dxfId="987" priority="1173" operator="containsText" text="On Track to be Achieved">
      <formula>NOT(ISERROR(SEARCH("On Track to be Achieved",E4)))</formula>
    </cfRule>
    <cfRule type="containsText" dxfId="986" priority="1174" operator="containsText" text="Fully Achieved">
      <formula>NOT(ISERROR(SEARCH("Fully Achieved",E4)))</formula>
    </cfRule>
    <cfRule type="containsText" dxfId="985" priority="1175" operator="containsText" text="Update not Provided">
      <formula>NOT(ISERROR(SEARCH("Update not Provided",E4)))</formula>
    </cfRule>
    <cfRule type="containsText" dxfId="984" priority="1176" operator="containsText" text="Not yet due">
      <formula>NOT(ISERROR(SEARCH("Not yet due",E4)))</formula>
    </cfRule>
    <cfRule type="containsText" dxfId="983" priority="1177" operator="containsText" text="Completed Behind Schedule">
      <formula>NOT(ISERROR(SEARCH("Completed Behind Schedule",E4)))</formula>
    </cfRule>
    <cfRule type="containsText" dxfId="982" priority="1178" operator="containsText" text="Off Target">
      <formula>NOT(ISERROR(SEARCH("Off Target",E4)))</formula>
    </cfRule>
    <cfRule type="containsText" dxfId="981" priority="1179" operator="containsText" text="In Danger of Falling Behind Target">
      <formula>NOT(ISERROR(SEARCH("In Danger of Falling Behind Target",E4)))</formula>
    </cfRule>
    <cfRule type="containsText" dxfId="980" priority="1180" operator="containsText" text="On Track to be Achieved">
      <formula>NOT(ISERROR(SEARCH("On Track to be Achieved",E4)))</formula>
    </cfRule>
    <cfRule type="containsText" dxfId="979" priority="1181" operator="containsText" text="Fully Achieved">
      <formula>NOT(ISERROR(SEARCH("Fully Achieved",E4)))</formula>
    </cfRule>
    <cfRule type="containsText" dxfId="978" priority="1182" operator="containsText" text="Fully Achieved">
      <formula>NOT(ISERROR(SEARCH("Fully Achieved",E4)))</formula>
    </cfRule>
    <cfRule type="containsText" dxfId="977" priority="1183" operator="containsText" text="Fully Achieved">
      <formula>NOT(ISERROR(SEARCH("Fully Achieved",E4)))</formula>
    </cfRule>
    <cfRule type="containsText" dxfId="976" priority="1184" operator="containsText" text="Deferred">
      <formula>NOT(ISERROR(SEARCH("Deferred",E4)))</formula>
    </cfRule>
    <cfRule type="containsText" dxfId="975" priority="1185" operator="containsText" text="Deleted">
      <formula>NOT(ISERROR(SEARCH("Deleted",E4)))</formula>
    </cfRule>
    <cfRule type="containsText" dxfId="974" priority="1186" operator="containsText" text="In Danger of Falling Behind Target">
      <formula>NOT(ISERROR(SEARCH("In Danger of Falling Behind Target",E4)))</formula>
    </cfRule>
    <cfRule type="containsText" dxfId="973" priority="1187" operator="containsText" text="Not yet due">
      <formula>NOT(ISERROR(SEARCH("Not yet due",E4)))</formula>
    </cfRule>
    <cfRule type="containsText" dxfId="972" priority="1188" operator="containsText" text="Update not Provided">
      <formula>NOT(ISERROR(SEARCH("Update not Provided",E4)))</formula>
    </cfRule>
  </conditionalFormatting>
  <conditionalFormatting sqref="E8">
    <cfRule type="containsText" dxfId="971" priority="1117" operator="containsText" text="On track to be achieved">
      <formula>NOT(ISERROR(SEARCH("On track to be achieved",E8)))</formula>
    </cfRule>
    <cfRule type="containsText" dxfId="970" priority="1118" operator="containsText" text="Deferred">
      <formula>NOT(ISERROR(SEARCH("Deferred",E8)))</formula>
    </cfRule>
    <cfRule type="containsText" dxfId="969" priority="1119" operator="containsText" text="Deleted">
      <formula>NOT(ISERROR(SEARCH("Deleted",E8)))</formula>
    </cfRule>
    <cfRule type="containsText" dxfId="968" priority="1120" operator="containsText" text="In Danger of Falling Behind Target">
      <formula>NOT(ISERROR(SEARCH("In Danger of Falling Behind Target",E8)))</formula>
    </cfRule>
    <cfRule type="containsText" dxfId="967" priority="1121" operator="containsText" text="Not yet due">
      <formula>NOT(ISERROR(SEARCH("Not yet due",E8)))</formula>
    </cfRule>
    <cfRule type="containsText" dxfId="966" priority="1122" operator="containsText" text="Update not Provided">
      <formula>NOT(ISERROR(SEARCH("Update not Provided",E8)))</formula>
    </cfRule>
    <cfRule type="containsText" dxfId="965" priority="1123" operator="containsText" text="Not yet due">
      <formula>NOT(ISERROR(SEARCH("Not yet due",E8)))</formula>
    </cfRule>
    <cfRule type="containsText" dxfId="964" priority="1124" operator="containsText" text="Completed Behind Schedule">
      <formula>NOT(ISERROR(SEARCH("Completed Behind Schedule",E8)))</formula>
    </cfRule>
    <cfRule type="containsText" dxfId="963" priority="1125" operator="containsText" text="Off Target">
      <formula>NOT(ISERROR(SEARCH("Off Target",E8)))</formula>
    </cfRule>
    <cfRule type="containsText" dxfId="962" priority="1126" operator="containsText" text="On Track to be Achieved">
      <formula>NOT(ISERROR(SEARCH("On Track to be Achieved",E8)))</formula>
    </cfRule>
    <cfRule type="containsText" dxfId="961" priority="1127" operator="containsText" text="Fully Achieved">
      <formula>NOT(ISERROR(SEARCH("Fully Achieved",E8)))</formula>
    </cfRule>
    <cfRule type="containsText" dxfId="960" priority="1128" operator="containsText" text="Not yet due">
      <formula>NOT(ISERROR(SEARCH("Not yet due",E8)))</formula>
    </cfRule>
    <cfRule type="containsText" dxfId="959" priority="1129" operator="containsText" text="Not Yet Due">
      <formula>NOT(ISERROR(SEARCH("Not Yet Due",E8)))</formula>
    </cfRule>
    <cfRule type="containsText" dxfId="958" priority="1130" operator="containsText" text="Deferred">
      <formula>NOT(ISERROR(SEARCH("Deferred",E8)))</formula>
    </cfRule>
    <cfRule type="containsText" dxfId="957" priority="1131" operator="containsText" text="Deleted">
      <formula>NOT(ISERROR(SEARCH("Deleted",E8)))</formula>
    </cfRule>
    <cfRule type="containsText" dxfId="956" priority="1132" operator="containsText" text="In Danger of Falling Behind Target">
      <formula>NOT(ISERROR(SEARCH("In Danger of Falling Behind Target",E8)))</formula>
    </cfRule>
    <cfRule type="containsText" dxfId="955" priority="1133" operator="containsText" text="Not yet due">
      <formula>NOT(ISERROR(SEARCH("Not yet due",E8)))</formula>
    </cfRule>
    <cfRule type="containsText" dxfId="954" priority="1134" operator="containsText" text="Completed Behind Schedule">
      <formula>NOT(ISERROR(SEARCH("Completed Behind Schedule",E8)))</formula>
    </cfRule>
    <cfRule type="containsText" dxfId="953" priority="1135" operator="containsText" text="Off Target">
      <formula>NOT(ISERROR(SEARCH("Off Target",E8)))</formula>
    </cfRule>
    <cfRule type="containsText" dxfId="952" priority="1136" operator="containsText" text="In Danger of Falling Behind Target">
      <formula>NOT(ISERROR(SEARCH("In Danger of Falling Behind Target",E8)))</formula>
    </cfRule>
    <cfRule type="containsText" dxfId="951" priority="1137" operator="containsText" text="On Track to be Achieved">
      <formula>NOT(ISERROR(SEARCH("On Track to be Achieved",E8)))</formula>
    </cfRule>
    <cfRule type="containsText" dxfId="950" priority="1138" operator="containsText" text="Fully Achieved">
      <formula>NOT(ISERROR(SEARCH("Fully Achieved",E8)))</formula>
    </cfRule>
    <cfRule type="containsText" dxfId="949" priority="1139" operator="containsText" text="Update not Provided">
      <formula>NOT(ISERROR(SEARCH("Update not Provided",E8)))</formula>
    </cfRule>
    <cfRule type="containsText" dxfId="948" priority="1140" operator="containsText" text="Not yet due">
      <formula>NOT(ISERROR(SEARCH("Not yet due",E8)))</formula>
    </cfRule>
    <cfRule type="containsText" dxfId="947" priority="1141" operator="containsText" text="Completed Behind Schedule">
      <formula>NOT(ISERROR(SEARCH("Completed Behind Schedule",E8)))</formula>
    </cfRule>
    <cfRule type="containsText" dxfId="946" priority="1142" operator="containsText" text="Off Target">
      <formula>NOT(ISERROR(SEARCH("Off Target",E8)))</formula>
    </cfRule>
    <cfRule type="containsText" dxfId="945" priority="1143" operator="containsText" text="In Danger of Falling Behind Target">
      <formula>NOT(ISERROR(SEARCH("In Danger of Falling Behind Target",E8)))</formula>
    </cfRule>
    <cfRule type="containsText" dxfId="944" priority="1144" operator="containsText" text="On Track to be Achieved">
      <formula>NOT(ISERROR(SEARCH("On Track to be Achieved",E8)))</formula>
    </cfRule>
    <cfRule type="containsText" dxfId="943" priority="1145" operator="containsText" text="Fully Achieved">
      <formula>NOT(ISERROR(SEARCH("Fully Achieved",E8)))</formula>
    </cfRule>
    <cfRule type="containsText" dxfId="942" priority="1146" operator="containsText" text="Fully Achieved">
      <formula>NOT(ISERROR(SEARCH("Fully Achieved",E8)))</formula>
    </cfRule>
    <cfRule type="containsText" dxfId="941" priority="1147" operator="containsText" text="Fully Achieved">
      <formula>NOT(ISERROR(SEARCH("Fully Achieved",E8)))</formula>
    </cfRule>
    <cfRule type="containsText" dxfId="940" priority="1148" operator="containsText" text="Deferred">
      <formula>NOT(ISERROR(SEARCH("Deferred",E8)))</formula>
    </cfRule>
    <cfRule type="containsText" dxfId="939" priority="1149" operator="containsText" text="Deleted">
      <formula>NOT(ISERROR(SEARCH("Deleted",E8)))</formula>
    </cfRule>
    <cfRule type="containsText" dxfId="938" priority="1150" operator="containsText" text="In Danger of Falling Behind Target">
      <formula>NOT(ISERROR(SEARCH("In Danger of Falling Behind Target",E8)))</formula>
    </cfRule>
    <cfRule type="containsText" dxfId="937" priority="1151" operator="containsText" text="Not yet due">
      <formula>NOT(ISERROR(SEARCH("Not yet due",E8)))</formula>
    </cfRule>
    <cfRule type="containsText" dxfId="936" priority="1152" operator="containsText" text="Update not Provided">
      <formula>NOT(ISERROR(SEARCH("Update not Provided",E8)))</formula>
    </cfRule>
  </conditionalFormatting>
  <conditionalFormatting sqref="E12:E18">
    <cfRule type="containsText" dxfId="935" priority="1081" operator="containsText" text="On track to be achieved">
      <formula>NOT(ISERROR(SEARCH("On track to be achieved",E12)))</formula>
    </cfRule>
    <cfRule type="containsText" dxfId="934" priority="1082" operator="containsText" text="Deferred">
      <formula>NOT(ISERROR(SEARCH("Deferred",E12)))</formula>
    </cfRule>
    <cfRule type="containsText" dxfId="933" priority="1083" operator="containsText" text="Deleted">
      <formula>NOT(ISERROR(SEARCH("Deleted",E12)))</formula>
    </cfRule>
    <cfRule type="containsText" dxfId="932" priority="1084" operator="containsText" text="In Danger of Falling Behind Target">
      <formula>NOT(ISERROR(SEARCH("In Danger of Falling Behind Target",E12)))</formula>
    </cfRule>
    <cfRule type="containsText" dxfId="931" priority="1085" operator="containsText" text="Not yet due">
      <formula>NOT(ISERROR(SEARCH("Not yet due",E12)))</formula>
    </cfRule>
    <cfRule type="containsText" dxfId="930" priority="1086" operator="containsText" text="Update not Provided">
      <formula>NOT(ISERROR(SEARCH("Update not Provided",E12)))</formula>
    </cfRule>
    <cfRule type="containsText" dxfId="929" priority="1087" operator="containsText" text="Not yet due">
      <formula>NOT(ISERROR(SEARCH("Not yet due",E12)))</formula>
    </cfRule>
    <cfRule type="containsText" dxfId="928" priority="1088" operator="containsText" text="Completed Behind Schedule">
      <formula>NOT(ISERROR(SEARCH("Completed Behind Schedule",E12)))</formula>
    </cfRule>
    <cfRule type="containsText" dxfId="927" priority="1089" operator="containsText" text="Off Target">
      <formula>NOT(ISERROR(SEARCH("Off Target",E12)))</formula>
    </cfRule>
    <cfRule type="containsText" dxfId="926" priority="1090" operator="containsText" text="On Track to be Achieved">
      <formula>NOT(ISERROR(SEARCH("On Track to be Achieved",E12)))</formula>
    </cfRule>
    <cfRule type="containsText" dxfId="925" priority="1091" operator="containsText" text="Fully Achieved">
      <formula>NOT(ISERROR(SEARCH("Fully Achieved",E12)))</formula>
    </cfRule>
    <cfRule type="containsText" dxfId="924" priority="1092" operator="containsText" text="Not yet due">
      <formula>NOT(ISERROR(SEARCH("Not yet due",E12)))</formula>
    </cfRule>
    <cfRule type="containsText" dxfId="923" priority="1093" operator="containsText" text="Not Yet Due">
      <formula>NOT(ISERROR(SEARCH("Not Yet Due",E12)))</formula>
    </cfRule>
    <cfRule type="containsText" dxfId="922" priority="1094" operator="containsText" text="Deferred">
      <formula>NOT(ISERROR(SEARCH("Deferred",E12)))</formula>
    </cfRule>
    <cfRule type="containsText" dxfId="921" priority="1095" operator="containsText" text="Deleted">
      <formula>NOT(ISERROR(SEARCH("Deleted",E12)))</formula>
    </cfRule>
    <cfRule type="containsText" dxfId="920" priority="1096" operator="containsText" text="In Danger of Falling Behind Target">
      <formula>NOT(ISERROR(SEARCH("In Danger of Falling Behind Target",E12)))</formula>
    </cfRule>
    <cfRule type="containsText" dxfId="919" priority="1097" operator="containsText" text="Not yet due">
      <formula>NOT(ISERROR(SEARCH("Not yet due",E12)))</formula>
    </cfRule>
    <cfRule type="containsText" dxfId="918" priority="1098" operator="containsText" text="Completed Behind Schedule">
      <formula>NOT(ISERROR(SEARCH("Completed Behind Schedule",E12)))</formula>
    </cfRule>
    <cfRule type="containsText" dxfId="917" priority="1099" operator="containsText" text="Off Target">
      <formula>NOT(ISERROR(SEARCH("Off Target",E12)))</formula>
    </cfRule>
    <cfRule type="containsText" dxfId="916" priority="1100" operator="containsText" text="In Danger of Falling Behind Target">
      <formula>NOT(ISERROR(SEARCH("In Danger of Falling Behind Target",E12)))</formula>
    </cfRule>
    <cfRule type="containsText" dxfId="915" priority="1101" operator="containsText" text="On Track to be Achieved">
      <formula>NOT(ISERROR(SEARCH("On Track to be Achieved",E12)))</formula>
    </cfRule>
    <cfRule type="containsText" dxfId="914" priority="1102" operator="containsText" text="Fully Achieved">
      <formula>NOT(ISERROR(SEARCH("Fully Achieved",E12)))</formula>
    </cfRule>
    <cfRule type="containsText" dxfId="913" priority="1103" operator="containsText" text="Update not Provided">
      <formula>NOT(ISERROR(SEARCH("Update not Provided",E12)))</formula>
    </cfRule>
    <cfRule type="containsText" dxfId="912" priority="1104" operator="containsText" text="Not yet due">
      <formula>NOT(ISERROR(SEARCH("Not yet due",E12)))</formula>
    </cfRule>
    <cfRule type="containsText" dxfId="911" priority="1105" operator="containsText" text="Completed Behind Schedule">
      <formula>NOT(ISERROR(SEARCH("Completed Behind Schedule",E12)))</formula>
    </cfRule>
    <cfRule type="containsText" dxfId="910" priority="1106" operator="containsText" text="Off Target">
      <formula>NOT(ISERROR(SEARCH("Off Target",E12)))</formula>
    </cfRule>
    <cfRule type="containsText" dxfId="909" priority="1107" operator="containsText" text="In Danger of Falling Behind Target">
      <formula>NOT(ISERROR(SEARCH("In Danger of Falling Behind Target",E12)))</formula>
    </cfRule>
    <cfRule type="containsText" dxfId="908" priority="1108" operator="containsText" text="On Track to be Achieved">
      <formula>NOT(ISERROR(SEARCH("On Track to be Achieved",E12)))</formula>
    </cfRule>
    <cfRule type="containsText" dxfId="907" priority="1109" operator="containsText" text="Fully Achieved">
      <formula>NOT(ISERROR(SEARCH("Fully Achieved",E12)))</formula>
    </cfRule>
    <cfRule type="containsText" dxfId="906" priority="1110" operator="containsText" text="Fully Achieved">
      <formula>NOT(ISERROR(SEARCH("Fully Achieved",E12)))</formula>
    </cfRule>
    <cfRule type="containsText" dxfId="905" priority="1111" operator="containsText" text="Fully Achieved">
      <formula>NOT(ISERROR(SEARCH("Fully Achieved",E12)))</formula>
    </cfRule>
    <cfRule type="containsText" dxfId="904" priority="1112" operator="containsText" text="Deferred">
      <formula>NOT(ISERROR(SEARCH("Deferred",E12)))</formula>
    </cfRule>
    <cfRule type="containsText" dxfId="903" priority="1113" operator="containsText" text="Deleted">
      <formula>NOT(ISERROR(SEARCH("Deleted",E12)))</formula>
    </cfRule>
    <cfRule type="containsText" dxfId="902" priority="1114" operator="containsText" text="In Danger of Falling Behind Target">
      <formula>NOT(ISERROR(SEARCH("In Danger of Falling Behind Target",E12)))</formula>
    </cfRule>
    <cfRule type="containsText" dxfId="901" priority="1115" operator="containsText" text="Not yet due">
      <formula>NOT(ISERROR(SEARCH("Not yet due",E12)))</formula>
    </cfRule>
    <cfRule type="containsText" dxfId="900" priority="1116" operator="containsText" text="Update not Provided">
      <formula>NOT(ISERROR(SEARCH("Update not Provided",E12)))</formula>
    </cfRule>
  </conditionalFormatting>
  <conditionalFormatting sqref="E21:E27">
    <cfRule type="containsText" dxfId="899" priority="1045" operator="containsText" text="On track to be achieved">
      <formula>NOT(ISERROR(SEARCH("On track to be achieved",E21)))</formula>
    </cfRule>
    <cfRule type="containsText" dxfId="898" priority="1046" operator="containsText" text="Deferred">
      <formula>NOT(ISERROR(SEARCH("Deferred",E21)))</formula>
    </cfRule>
    <cfRule type="containsText" dxfId="897" priority="1047" operator="containsText" text="Deleted">
      <formula>NOT(ISERROR(SEARCH("Deleted",E21)))</formula>
    </cfRule>
    <cfRule type="containsText" dxfId="896" priority="1048" operator="containsText" text="In Danger of Falling Behind Target">
      <formula>NOT(ISERROR(SEARCH("In Danger of Falling Behind Target",E21)))</formula>
    </cfRule>
    <cfRule type="containsText" dxfId="895" priority="1049" operator="containsText" text="Not yet due">
      <formula>NOT(ISERROR(SEARCH("Not yet due",E21)))</formula>
    </cfRule>
    <cfRule type="containsText" dxfId="894" priority="1050" operator="containsText" text="Update not Provided">
      <formula>NOT(ISERROR(SEARCH("Update not Provided",E21)))</formula>
    </cfRule>
    <cfRule type="containsText" dxfId="893" priority="1051" operator="containsText" text="Not yet due">
      <formula>NOT(ISERROR(SEARCH("Not yet due",E21)))</formula>
    </cfRule>
    <cfRule type="containsText" dxfId="892" priority="1052" operator="containsText" text="Completed Behind Schedule">
      <formula>NOT(ISERROR(SEARCH("Completed Behind Schedule",E21)))</formula>
    </cfRule>
    <cfRule type="containsText" dxfId="891" priority="1053" operator="containsText" text="Off Target">
      <formula>NOT(ISERROR(SEARCH("Off Target",E21)))</formula>
    </cfRule>
    <cfRule type="containsText" dxfId="890" priority="1054" operator="containsText" text="On Track to be Achieved">
      <formula>NOT(ISERROR(SEARCH("On Track to be Achieved",E21)))</formula>
    </cfRule>
    <cfRule type="containsText" dxfId="889" priority="1055" operator="containsText" text="Fully Achieved">
      <formula>NOT(ISERROR(SEARCH("Fully Achieved",E21)))</formula>
    </cfRule>
    <cfRule type="containsText" dxfId="888" priority="1056" operator="containsText" text="Not yet due">
      <formula>NOT(ISERROR(SEARCH("Not yet due",E21)))</formula>
    </cfRule>
    <cfRule type="containsText" dxfId="887" priority="1057" operator="containsText" text="Not Yet Due">
      <formula>NOT(ISERROR(SEARCH("Not Yet Due",E21)))</formula>
    </cfRule>
    <cfRule type="containsText" dxfId="886" priority="1058" operator="containsText" text="Deferred">
      <formula>NOT(ISERROR(SEARCH("Deferred",E21)))</formula>
    </cfRule>
    <cfRule type="containsText" dxfId="885" priority="1059" operator="containsText" text="Deleted">
      <formula>NOT(ISERROR(SEARCH("Deleted",E21)))</formula>
    </cfRule>
    <cfRule type="containsText" dxfId="884" priority="1060" operator="containsText" text="In Danger of Falling Behind Target">
      <formula>NOT(ISERROR(SEARCH("In Danger of Falling Behind Target",E21)))</formula>
    </cfRule>
    <cfRule type="containsText" dxfId="883" priority="1061" operator="containsText" text="Not yet due">
      <formula>NOT(ISERROR(SEARCH("Not yet due",E21)))</formula>
    </cfRule>
    <cfRule type="containsText" dxfId="882" priority="1062" operator="containsText" text="Completed Behind Schedule">
      <formula>NOT(ISERROR(SEARCH("Completed Behind Schedule",E21)))</formula>
    </cfRule>
    <cfRule type="containsText" dxfId="881" priority="1063" operator="containsText" text="Off Target">
      <formula>NOT(ISERROR(SEARCH("Off Target",E21)))</formula>
    </cfRule>
    <cfRule type="containsText" dxfId="880" priority="1064" operator="containsText" text="In Danger of Falling Behind Target">
      <formula>NOT(ISERROR(SEARCH("In Danger of Falling Behind Target",E21)))</formula>
    </cfRule>
    <cfRule type="containsText" dxfId="879" priority="1065" operator="containsText" text="On Track to be Achieved">
      <formula>NOT(ISERROR(SEARCH("On Track to be Achieved",E21)))</formula>
    </cfRule>
    <cfRule type="containsText" dxfId="878" priority="1066" operator="containsText" text="Fully Achieved">
      <formula>NOT(ISERROR(SEARCH("Fully Achieved",E21)))</formula>
    </cfRule>
    <cfRule type="containsText" dxfId="877" priority="1067" operator="containsText" text="Update not Provided">
      <formula>NOT(ISERROR(SEARCH("Update not Provided",E21)))</formula>
    </cfRule>
    <cfRule type="containsText" dxfId="876" priority="1068" operator="containsText" text="Not yet due">
      <formula>NOT(ISERROR(SEARCH("Not yet due",E21)))</formula>
    </cfRule>
    <cfRule type="containsText" dxfId="875" priority="1069" operator="containsText" text="Completed Behind Schedule">
      <formula>NOT(ISERROR(SEARCH("Completed Behind Schedule",E21)))</formula>
    </cfRule>
    <cfRule type="containsText" dxfId="874" priority="1070" operator="containsText" text="Off Target">
      <formula>NOT(ISERROR(SEARCH("Off Target",E21)))</formula>
    </cfRule>
    <cfRule type="containsText" dxfId="873" priority="1071" operator="containsText" text="In Danger of Falling Behind Target">
      <formula>NOT(ISERROR(SEARCH("In Danger of Falling Behind Target",E21)))</formula>
    </cfRule>
    <cfRule type="containsText" dxfId="872" priority="1072" operator="containsText" text="On Track to be Achieved">
      <formula>NOT(ISERROR(SEARCH("On Track to be Achieved",E21)))</formula>
    </cfRule>
    <cfRule type="containsText" dxfId="871" priority="1073" operator="containsText" text="Fully Achieved">
      <formula>NOT(ISERROR(SEARCH("Fully Achieved",E21)))</formula>
    </cfRule>
    <cfRule type="containsText" dxfId="870" priority="1074" operator="containsText" text="Fully Achieved">
      <formula>NOT(ISERROR(SEARCH("Fully Achieved",E21)))</formula>
    </cfRule>
    <cfRule type="containsText" dxfId="869" priority="1075" operator="containsText" text="Fully Achieved">
      <formula>NOT(ISERROR(SEARCH("Fully Achieved",E21)))</formula>
    </cfRule>
    <cfRule type="containsText" dxfId="868" priority="1076" operator="containsText" text="Deferred">
      <formula>NOT(ISERROR(SEARCH("Deferred",E21)))</formula>
    </cfRule>
    <cfRule type="containsText" dxfId="867" priority="1077" operator="containsText" text="Deleted">
      <formula>NOT(ISERROR(SEARCH("Deleted",E21)))</formula>
    </cfRule>
    <cfRule type="containsText" dxfId="866" priority="1078" operator="containsText" text="In Danger of Falling Behind Target">
      <formula>NOT(ISERROR(SEARCH("In Danger of Falling Behind Target",E21)))</formula>
    </cfRule>
    <cfRule type="containsText" dxfId="865" priority="1079" operator="containsText" text="Not yet due">
      <formula>NOT(ISERROR(SEARCH("Not yet due",E21)))</formula>
    </cfRule>
    <cfRule type="containsText" dxfId="864" priority="1080" operator="containsText" text="Update not Provided">
      <formula>NOT(ISERROR(SEARCH("Update not Provided",E21)))</formula>
    </cfRule>
  </conditionalFormatting>
  <conditionalFormatting sqref="E29:E30">
    <cfRule type="containsText" dxfId="863" priority="1009" operator="containsText" text="On track to be achieved">
      <formula>NOT(ISERROR(SEARCH("On track to be achieved",E29)))</formula>
    </cfRule>
    <cfRule type="containsText" dxfId="862" priority="1010" operator="containsText" text="Deferred">
      <formula>NOT(ISERROR(SEARCH("Deferred",E29)))</formula>
    </cfRule>
    <cfRule type="containsText" dxfId="861" priority="1011" operator="containsText" text="Deleted">
      <formula>NOT(ISERROR(SEARCH("Deleted",E29)))</formula>
    </cfRule>
    <cfRule type="containsText" dxfId="860" priority="1012" operator="containsText" text="In Danger of Falling Behind Target">
      <formula>NOT(ISERROR(SEARCH("In Danger of Falling Behind Target",E29)))</formula>
    </cfRule>
    <cfRule type="containsText" dxfId="859" priority="1013" operator="containsText" text="Not yet due">
      <formula>NOT(ISERROR(SEARCH("Not yet due",E29)))</formula>
    </cfRule>
    <cfRule type="containsText" dxfId="858" priority="1014" operator="containsText" text="Update not Provided">
      <formula>NOT(ISERROR(SEARCH("Update not Provided",E29)))</formula>
    </cfRule>
    <cfRule type="containsText" dxfId="857" priority="1015" operator="containsText" text="Not yet due">
      <formula>NOT(ISERROR(SEARCH("Not yet due",E29)))</formula>
    </cfRule>
    <cfRule type="containsText" dxfId="856" priority="1016" operator="containsText" text="Completed Behind Schedule">
      <formula>NOT(ISERROR(SEARCH("Completed Behind Schedule",E29)))</formula>
    </cfRule>
    <cfRule type="containsText" dxfId="855" priority="1017" operator="containsText" text="Off Target">
      <formula>NOT(ISERROR(SEARCH("Off Target",E29)))</formula>
    </cfRule>
    <cfRule type="containsText" dxfId="854" priority="1018" operator="containsText" text="On Track to be Achieved">
      <formula>NOT(ISERROR(SEARCH("On Track to be Achieved",E29)))</formula>
    </cfRule>
    <cfRule type="containsText" dxfId="853" priority="1019" operator="containsText" text="Fully Achieved">
      <formula>NOT(ISERROR(SEARCH("Fully Achieved",E29)))</formula>
    </cfRule>
    <cfRule type="containsText" dxfId="852" priority="1020" operator="containsText" text="Not yet due">
      <formula>NOT(ISERROR(SEARCH("Not yet due",E29)))</formula>
    </cfRule>
    <cfRule type="containsText" dxfId="851" priority="1021" operator="containsText" text="Not Yet Due">
      <formula>NOT(ISERROR(SEARCH("Not Yet Due",E29)))</formula>
    </cfRule>
    <cfRule type="containsText" dxfId="850" priority="1022" operator="containsText" text="Deferred">
      <formula>NOT(ISERROR(SEARCH("Deferred",E29)))</formula>
    </cfRule>
    <cfRule type="containsText" dxfId="849" priority="1023" operator="containsText" text="Deleted">
      <formula>NOT(ISERROR(SEARCH("Deleted",E29)))</formula>
    </cfRule>
    <cfRule type="containsText" dxfId="848" priority="1024" operator="containsText" text="In Danger of Falling Behind Target">
      <formula>NOT(ISERROR(SEARCH("In Danger of Falling Behind Target",E29)))</formula>
    </cfRule>
    <cfRule type="containsText" dxfId="847" priority="1025" operator="containsText" text="Not yet due">
      <formula>NOT(ISERROR(SEARCH("Not yet due",E29)))</formula>
    </cfRule>
    <cfRule type="containsText" dxfId="846" priority="1026" operator="containsText" text="Completed Behind Schedule">
      <formula>NOT(ISERROR(SEARCH("Completed Behind Schedule",E29)))</formula>
    </cfRule>
    <cfRule type="containsText" dxfId="845" priority="1027" operator="containsText" text="Off Target">
      <formula>NOT(ISERROR(SEARCH("Off Target",E29)))</formula>
    </cfRule>
    <cfRule type="containsText" dxfId="844" priority="1028" operator="containsText" text="In Danger of Falling Behind Target">
      <formula>NOT(ISERROR(SEARCH("In Danger of Falling Behind Target",E29)))</formula>
    </cfRule>
    <cfRule type="containsText" dxfId="843" priority="1029" operator="containsText" text="On Track to be Achieved">
      <formula>NOT(ISERROR(SEARCH("On Track to be Achieved",E29)))</formula>
    </cfRule>
    <cfRule type="containsText" dxfId="842" priority="1030" operator="containsText" text="Fully Achieved">
      <formula>NOT(ISERROR(SEARCH("Fully Achieved",E29)))</formula>
    </cfRule>
    <cfRule type="containsText" dxfId="841" priority="1031" operator="containsText" text="Update not Provided">
      <formula>NOT(ISERROR(SEARCH("Update not Provided",E29)))</formula>
    </cfRule>
    <cfRule type="containsText" dxfId="840" priority="1032" operator="containsText" text="Not yet due">
      <formula>NOT(ISERROR(SEARCH("Not yet due",E29)))</formula>
    </cfRule>
    <cfRule type="containsText" dxfId="839" priority="1033" operator="containsText" text="Completed Behind Schedule">
      <formula>NOT(ISERROR(SEARCH("Completed Behind Schedule",E29)))</formula>
    </cfRule>
    <cfRule type="containsText" dxfId="838" priority="1034" operator="containsText" text="Off Target">
      <formula>NOT(ISERROR(SEARCH("Off Target",E29)))</formula>
    </cfRule>
    <cfRule type="containsText" dxfId="837" priority="1035" operator="containsText" text="In Danger of Falling Behind Target">
      <formula>NOT(ISERROR(SEARCH("In Danger of Falling Behind Target",E29)))</formula>
    </cfRule>
    <cfRule type="containsText" dxfId="836" priority="1036" operator="containsText" text="On Track to be Achieved">
      <formula>NOT(ISERROR(SEARCH("On Track to be Achieved",E29)))</formula>
    </cfRule>
    <cfRule type="containsText" dxfId="835" priority="1037" operator="containsText" text="Fully Achieved">
      <formula>NOT(ISERROR(SEARCH("Fully Achieved",E29)))</formula>
    </cfRule>
    <cfRule type="containsText" dxfId="834" priority="1038" operator="containsText" text="Fully Achieved">
      <formula>NOT(ISERROR(SEARCH("Fully Achieved",E29)))</formula>
    </cfRule>
    <cfRule type="containsText" dxfId="833" priority="1039" operator="containsText" text="Fully Achieved">
      <formula>NOT(ISERROR(SEARCH("Fully Achieved",E29)))</formula>
    </cfRule>
    <cfRule type="containsText" dxfId="832" priority="1040" operator="containsText" text="Deferred">
      <formula>NOT(ISERROR(SEARCH("Deferred",E29)))</formula>
    </cfRule>
    <cfRule type="containsText" dxfId="831" priority="1041" operator="containsText" text="Deleted">
      <formula>NOT(ISERROR(SEARCH("Deleted",E29)))</formula>
    </cfRule>
    <cfRule type="containsText" dxfId="830" priority="1042" operator="containsText" text="In Danger of Falling Behind Target">
      <formula>NOT(ISERROR(SEARCH("In Danger of Falling Behind Target",E29)))</formula>
    </cfRule>
    <cfRule type="containsText" dxfId="829" priority="1043" operator="containsText" text="Not yet due">
      <formula>NOT(ISERROR(SEARCH("Not yet due",E29)))</formula>
    </cfRule>
    <cfRule type="containsText" dxfId="828" priority="1044" operator="containsText" text="Update not Provided">
      <formula>NOT(ISERROR(SEARCH("Update not Provided",E29)))</formula>
    </cfRule>
  </conditionalFormatting>
  <conditionalFormatting sqref="E31">
    <cfRule type="containsText" dxfId="827" priority="973" operator="containsText" text="On track to be achieved">
      <formula>NOT(ISERROR(SEARCH("On track to be achieved",E31)))</formula>
    </cfRule>
    <cfRule type="containsText" dxfId="826" priority="974" operator="containsText" text="Deferred">
      <formula>NOT(ISERROR(SEARCH("Deferred",E31)))</formula>
    </cfRule>
    <cfRule type="containsText" dxfId="825" priority="975" operator="containsText" text="Deleted">
      <formula>NOT(ISERROR(SEARCH("Deleted",E31)))</formula>
    </cfRule>
    <cfRule type="containsText" dxfId="824" priority="976" operator="containsText" text="In Danger of Falling Behind Target">
      <formula>NOT(ISERROR(SEARCH("In Danger of Falling Behind Target",E31)))</formula>
    </cfRule>
    <cfRule type="containsText" dxfId="823" priority="977" operator="containsText" text="Not yet due">
      <formula>NOT(ISERROR(SEARCH("Not yet due",E31)))</formula>
    </cfRule>
    <cfRule type="containsText" dxfId="822" priority="978" operator="containsText" text="Update not Provided">
      <formula>NOT(ISERROR(SEARCH("Update not Provided",E31)))</formula>
    </cfRule>
    <cfRule type="containsText" dxfId="821" priority="979" operator="containsText" text="Not yet due">
      <formula>NOT(ISERROR(SEARCH("Not yet due",E31)))</formula>
    </cfRule>
    <cfRule type="containsText" dxfId="820" priority="980" operator="containsText" text="Completed Behind Schedule">
      <formula>NOT(ISERROR(SEARCH("Completed Behind Schedule",E31)))</formula>
    </cfRule>
    <cfRule type="containsText" dxfId="819" priority="981" operator="containsText" text="Off Target">
      <formula>NOT(ISERROR(SEARCH("Off Target",E31)))</formula>
    </cfRule>
    <cfRule type="containsText" dxfId="818" priority="982" operator="containsText" text="On Track to be Achieved">
      <formula>NOT(ISERROR(SEARCH("On Track to be Achieved",E31)))</formula>
    </cfRule>
    <cfRule type="containsText" dxfId="817" priority="983" operator="containsText" text="Fully Achieved">
      <formula>NOT(ISERROR(SEARCH("Fully Achieved",E31)))</formula>
    </cfRule>
    <cfRule type="containsText" dxfId="816" priority="984" operator="containsText" text="Not yet due">
      <formula>NOT(ISERROR(SEARCH("Not yet due",E31)))</formula>
    </cfRule>
    <cfRule type="containsText" dxfId="815" priority="985" operator="containsText" text="Not Yet Due">
      <formula>NOT(ISERROR(SEARCH("Not Yet Due",E31)))</formula>
    </cfRule>
    <cfRule type="containsText" dxfId="814" priority="986" operator="containsText" text="Deferred">
      <formula>NOT(ISERROR(SEARCH("Deferred",E31)))</formula>
    </cfRule>
    <cfRule type="containsText" dxfId="813" priority="987" operator="containsText" text="Deleted">
      <formula>NOT(ISERROR(SEARCH("Deleted",E31)))</formula>
    </cfRule>
    <cfRule type="containsText" dxfId="812" priority="988" operator="containsText" text="In Danger of Falling Behind Target">
      <formula>NOT(ISERROR(SEARCH("In Danger of Falling Behind Target",E31)))</formula>
    </cfRule>
    <cfRule type="containsText" dxfId="811" priority="989" operator="containsText" text="Not yet due">
      <formula>NOT(ISERROR(SEARCH("Not yet due",E31)))</formula>
    </cfRule>
    <cfRule type="containsText" dxfId="810" priority="990" operator="containsText" text="Completed Behind Schedule">
      <formula>NOT(ISERROR(SEARCH("Completed Behind Schedule",E31)))</formula>
    </cfRule>
    <cfRule type="containsText" dxfId="809" priority="991" operator="containsText" text="Off Target">
      <formula>NOT(ISERROR(SEARCH("Off Target",E31)))</formula>
    </cfRule>
    <cfRule type="containsText" dxfId="808" priority="992" operator="containsText" text="In Danger of Falling Behind Target">
      <formula>NOT(ISERROR(SEARCH("In Danger of Falling Behind Target",E31)))</formula>
    </cfRule>
    <cfRule type="containsText" dxfId="807" priority="993" operator="containsText" text="On Track to be Achieved">
      <formula>NOT(ISERROR(SEARCH("On Track to be Achieved",E31)))</formula>
    </cfRule>
    <cfRule type="containsText" dxfId="806" priority="994" operator="containsText" text="Fully Achieved">
      <formula>NOT(ISERROR(SEARCH("Fully Achieved",E31)))</formula>
    </cfRule>
    <cfRule type="containsText" dxfId="805" priority="995" operator="containsText" text="Update not Provided">
      <formula>NOT(ISERROR(SEARCH("Update not Provided",E31)))</formula>
    </cfRule>
    <cfRule type="containsText" dxfId="804" priority="996" operator="containsText" text="Not yet due">
      <formula>NOT(ISERROR(SEARCH("Not yet due",E31)))</formula>
    </cfRule>
    <cfRule type="containsText" dxfId="803" priority="997" operator="containsText" text="Completed Behind Schedule">
      <formula>NOT(ISERROR(SEARCH("Completed Behind Schedule",E31)))</formula>
    </cfRule>
    <cfRule type="containsText" dxfId="802" priority="998" operator="containsText" text="Off Target">
      <formula>NOT(ISERROR(SEARCH("Off Target",E31)))</formula>
    </cfRule>
    <cfRule type="containsText" dxfId="801" priority="999" operator="containsText" text="In Danger of Falling Behind Target">
      <formula>NOT(ISERROR(SEARCH("In Danger of Falling Behind Target",E31)))</formula>
    </cfRule>
    <cfRule type="containsText" dxfId="800" priority="1000" operator="containsText" text="On Track to be Achieved">
      <formula>NOT(ISERROR(SEARCH("On Track to be Achieved",E31)))</formula>
    </cfRule>
    <cfRule type="containsText" dxfId="799" priority="1001" operator="containsText" text="Fully Achieved">
      <formula>NOT(ISERROR(SEARCH("Fully Achieved",E31)))</formula>
    </cfRule>
    <cfRule type="containsText" dxfId="798" priority="1002" operator="containsText" text="Fully Achieved">
      <formula>NOT(ISERROR(SEARCH("Fully Achieved",E31)))</formula>
    </cfRule>
    <cfRule type="containsText" dxfId="797" priority="1003" operator="containsText" text="Fully Achieved">
      <formula>NOT(ISERROR(SEARCH("Fully Achieved",E31)))</formula>
    </cfRule>
    <cfRule type="containsText" dxfId="796" priority="1004" operator="containsText" text="Deferred">
      <formula>NOT(ISERROR(SEARCH("Deferred",E31)))</formula>
    </cfRule>
    <cfRule type="containsText" dxfId="795" priority="1005" operator="containsText" text="Deleted">
      <formula>NOT(ISERROR(SEARCH("Deleted",E31)))</formula>
    </cfRule>
    <cfRule type="containsText" dxfId="794" priority="1006" operator="containsText" text="In Danger of Falling Behind Target">
      <formula>NOT(ISERROR(SEARCH("In Danger of Falling Behind Target",E31)))</formula>
    </cfRule>
    <cfRule type="containsText" dxfId="793" priority="1007" operator="containsText" text="Not yet due">
      <formula>NOT(ISERROR(SEARCH("Not yet due",E31)))</formula>
    </cfRule>
    <cfRule type="containsText" dxfId="792" priority="1008" operator="containsText" text="Update not Provided">
      <formula>NOT(ISERROR(SEARCH("Update not Provided",E31)))</formula>
    </cfRule>
  </conditionalFormatting>
  <conditionalFormatting sqref="E33">
    <cfRule type="containsText" dxfId="791" priority="937" operator="containsText" text="On track to be achieved">
      <formula>NOT(ISERROR(SEARCH("On track to be achieved",E33)))</formula>
    </cfRule>
    <cfRule type="containsText" dxfId="790" priority="938" operator="containsText" text="Deferred">
      <formula>NOT(ISERROR(SEARCH("Deferred",E33)))</formula>
    </cfRule>
    <cfRule type="containsText" dxfId="789" priority="939" operator="containsText" text="Deleted">
      <formula>NOT(ISERROR(SEARCH("Deleted",E33)))</formula>
    </cfRule>
    <cfRule type="containsText" dxfId="788" priority="940" operator="containsText" text="In Danger of Falling Behind Target">
      <formula>NOT(ISERROR(SEARCH("In Danger of Falling Behind Target",E33)))</formula>
    </cfRule>
    <cfRule type="containsText" dxfId="787" priority="941" operator="containsText" text="Not yet due">
      <formula>NOT(ISERROR(SEARCH("Not yet due",E33)))</formula>
    </cfRule>
    <cfRule type="containsText" dxfId="786" priority="942" operator="containsText" text="Update not Provided">
      <formula>NOT(ISERROR(SEARCH("Update not Provided",E33)))</formula>
    </cfRule>
    <cfRule type="containsText" dxfId="785" priority="943" operator="containsText" text="Not yet due">
      <formula>NOT(ISERROR(SEARCH("Not yet due",E33)))</formula>
    </cfRule>
    <cfRule type="containsText" dxfId="784" priority="944" operator="containsText" text="Completed Behind Schedule">
      <formula>NOT(ISERROR(SEARCH("Completed Behind Schedule",E33)))</formula>
    </cfRule>
    <cfRule type="containsText" dxfId="783" priority="945" operator="containsText" text="Off Target">
      <formula>NOT(ISERROR(SEARCH("Off Target",E33)))</formula>
    </cfRule>
    <cfRule type="containsText" dxfId="782" priority="946" operator="containsText" text="On Track to be Achieved">
      <formula>NOT(ISERROR(SEARCH("On Track to be Achieved",E33)))</formula>
    </cfRule>
    <cfRule type="containsText" dxfId="781" priority="947" operator="containsText" text="Fully Achieved">
      <formula>NOT(ISERROR(SEARCH("Fully Achieved",E33)))</formula>
    </cfRule>
    <cfRule type="containsText" dxfId="780" priority="948" operator="containsText" text="Not yet due">
      <formula>NOT(ISERROR(SEARCH("Not yet due",E33)))</formula>
    </cfRule>
    <cfRule type="containsText" dxfId="779" priority="949" operator="containsText" text="Not Yet Due">
      <formula>NOT(ISERROR(SEARCH("Not Yet Due",E33)))</formula>
    </cfRule>
    <cfRule type="containsText" dxfId="778" priority="950" operator="containsText" text="Deferred">
      <formula>NOT(ISERROR(SEARCH("Deferred",E33)))</formula>
    </cfRule>
    <cfRule type="containsText" dxfId="777" priority="951" operator="containsText" text="Deleted">
      <formula>NOT(ISERROR(SEARCH("Deleted",E33)))</formula>
    </cfRule>
    <cfRule type="containsText" dxfId="776" priority="952" operator="containsText" text="In Danger of Falling Behind Target">
      <formula>NOT(ISERROR(SEARCH("In Danger of Falling Behind Target",E33)))</formula>
    </cfRule>
    <cfRule type="containsText" dxfId="775" priority="953" operator="containsText" text="Not yet due">
      <formula>NOT(ISERROR(SEARCH("Not yet due",E33)))</formula>
    </cfRule>
    <cfRule type="containsText" dxfId="774" priority="954" operator="containsText" text="Completed Behind Schedule">
      <formula>NOT(ISERROR(SEARCH("Completed Behind Schedule",E33)))</formula>
    </cfRule>
    <cfRule type="containsText" dxfId="773" priority="955" operator="containsText" text="Off Target">
      <formula>NOT(ISERROR(SEARCH("Off Target",E33)))</formula>
    </cfRule>
    <cfRule type="containsText" dxfId="772" priority="956" operator="containsText" text="In Danger of Falling Behind Target">
      <formula>NOT(ISERROR(SEARCH("In Danger of Falling Behind Target",E33)))</formula>
    </cfRule>
    <cfRule type="containsText" dxfId="771" priority="957" operator="containsText" text="On Track to be Achieved">
      <formula>NOT(ISERROR(SEARCH("On Track to be Achieved",E33)))</formula>
    </cfRule>
    <cfRule type="containsText" dxfId="770" priority="958" operator="containsText" text="Fully Achieved">
      <formula>NOT(ISERROR(SEARCH("Fully Achieved",E33)))</formula>
    </cfRule>
    <cfRule type="containsText" dxfId="769" priority="959" operator="containsText" text="Update not Provided">
      <formula>NOT(ISERROR(SEARCH("Update not Provided",E33)))</formula>
    </cfRule>
    <cfRule type="containsText" dxfId="768" priority="960" operator="containsText" text="Not yet due">
      <formula>NOT(ISERROR(SEARCH("Not yet due",E33)))</formula>
    </cfRule>
    <cfRule type="containsText" dxfId="767" priority="961" operator="containsText" text="Completed Behind Schedule">
      <formula>NOT(ISERROR(SEARCH("Completed Behind Schedule",E33)))</formula>
    </cfRule>
    <cfRule type="containsText" dxfId="766" priority="962" operator="containsText" text="Off Target">
      <formula>NOT(ISERROR(SEARCH("Off Target",E33)))</formula>
    </cfRule>
    <cfRule type="containsText" dxfId="765" priority="963" operator="containsText" text="In Danger of Falling Behind Target">
      <formula>NOT(ISERROR(SEARCH("In Danger of Falling Behind Target",E33)))</formula>
    </cfRule>
    <cfRule type="containsText" dxfId="764" priority="964" operator="containsText" text="On Track to be Achieved">
      <formula>NOT(ISERROR(SEARCH("On Track to be Achieved",E33)))</formula>
    </cfRule>
    <cfRule type="containsText" dxfId="763" priority="965" operator="containsText" text="Fully Achieved">
      <formula>NOT(ISERROR(SEARCH("Fully Achieved",E33)))</formula>
    </cfRule>
    <cfRule type="containsText" dxfId="762" priority="966" operator="containsText" text="Fully Achieved">
      <formula>NOT(ISERROR(SEARCH("Fully Achieved",E33)))</formula>
    </cfRule>
    <cfRule type="containsText" dxfId="761" priority="967" operator="containsText" text="Fully Achieved">
      <formula>NOT(ISERROR(SEARCH("Fully Achieved",E33)))</formula>
    </cfRule>
    <cfRule type="containsText" dxfId="760" priority="968" operator="containsText" text="Deferred">
      <formula>NOT(ISERROR(SEARCH("Deferred",E33)))</formula>
    </cfRule>
    <cfRule type="containsText" dxfId="759" priority="969" operator="containsText" text="Deleted">
      <formula>NOT(ISERROR(SEARCH("Deleted",E33)))</formula>
    </cfRule>
    <cfRule type="containsText" dxfId="758" priority="970" operator="containsText" text="In Danger of Falling Behind Target">
      <formula>NOT(ISERROR(SEARCH("In Danger of Falling Behind Target",E33)))</formula>
    </cfRule>
    <cfRule type="containsText" dxfId="757" priority="971" operator="containsText" text="Not yet due">
      <formula>NOT(ISERROR(SEARCH("Not yet due",E33)))</formula>
    </cfRule>
    <cfRule type="containsText" dxfId="756" priority="972" operator="containsText" text="Update not Provided">
      <formula>NOT(ISERROR(SEARCH("Update not Provided",E33)))</formula>
    </cfRule>
  </conditionalFormatting>
  <conditionalFormatting sqref="E34">
    <cfRule type="containsText" dxfId="755" priority="901" operator="containsText" text="On track to be achieved">
      <formula>NOT(ISERROR(SEARCH("On track to be achieved",E34)))</formula>
    </cfRule>
    <cfRule type="containsText" dxfId="754" priority="902" operator="containsText" text="Deferred">
      <formula>NOT(ISERROR(SEARCH("Deferred",E34)))</formula>
    </cfRule>
    <cfRule type="containsText" dxfId="753" priority="903" operator="containsText" text="Deleted">
      <formula>NOT(ISERROR(SEARCH("Deleted",E34)))</formula>
    </cfRule>
    <cfRule type="containsText" dxfId="752" priority="904" operator="containsText" text="In Danger of Falling Behind Target">
      <formula>NOT(ISERROR(SEARCH("In Danger of Falling Behind Target",E34)))</formula>
    </cfRule>
    <cfRule type="containsText" dxfId="751" priority="905" operator="containsText" text="Not yet due">
      <formula>NOT(ISERROR(SEARCH("Not yet due",E34)))</formula>
    </cfRule>
    <cfRule type="containsText" dxfId="750" priority="906" operator="containsText" text="Update not Provided">
      <formula>NOT(ISERROR(SEARCH("Update not Provided",E34)))</formula>
    </cfRule>
    <cfRule type="containsText" dxfId="749" priority="907" operator="containsText" text="Not yet due">
      <formula>NOT(ISERROR(SEARCH("Not yet due",E34)))</formula>
    </cfRule>
    <cfRule type="containsText" dxfId="748" priority="908" operator="containsText" text="Completed Behind Schedule">
      <formula>NOT(ISERROR(SEARCH("Completed Behind Schedule",E34)))</formula>
    </cfRule>
    <cfRule type="containsText" dxfId="747" priority="909" operator="containsText" text="Off Target">
      <formula>NOT(ISERROR(SEARCH("Off Target",E34)))</formula>
    </cfRule>
    <cfRule type="containsText" dxfId="746" priority="910" operator="containsText" text="On Track to be Achieved">
      <formula>NOT(ISERROR(SEARCH("On Track to be Achieved",E34)))</formula>
    </cfRule>
    <cfRule type="containsText" dxfId="745" priority="911" operator="containsText" text="Fully Achieved">
      <formula>NOT(ISERROR(SEARCH("Fully Achieved",E34)))</formula>
    </cfRule>
    <cfRule type="containsText" dxfId="744" priority="912" operator="containsText" text="Not yet due">
      <formula>NOT(ISERROR(SEARCH("Not yet due",E34)))</formula>
    </cfRule>
    <cfRule type="containsText" dxfId="743" priority="913" operator="containsText" text="Not Yet Due">
      <formula>NOT(ISERROR(SEARCH("Not Yet Due",E34)))</formula>
    </cfRule>
    <cfRule type="containsText" dxfId="742" priority="914" operator="containsText" text="Deferred">
      <formula>NOT(ISERROR(SEARCH("Deferred",E34)))</formula>
    </cfRule>
    <cfRule type="containsText" dxfId="741" priority="915" operator="containsText" text="Deleted">
      <formula>NOT(ISERROR(SEARCH("Deleted",E34)))</formula>
    </cfRule>
    <cfRule type="containsText" dxfId="740" priority="916" operator="containsText" text="In Danger of Falling Behind Target">
      <formula>NOT(ISERROR(SEARCH("In Danger of Falling Behind Target",E34)))</formula>
    </cfRule>
    <cfRule type="containsText" dxfId="739" priority="917" operator="containsText" text="Not yet due">
      <formula>NOT(ISERROR(SEARCH("Not yet due",E34)))</formula>
    </cfRule>
    <cfRule type="containsText" dxfId="738" priority="918" operator="containsText" text="Completed Behind Schedule">
      <formula>NOT(ISERROR(SEARCH("Completed Behind Schedule",E34)))</formula>
    </cfRule>
    <cfRule type="containsText" dxfId="737" priority="919" operator="containsText" text="Off Target">
      <formula>NOT(ISERROR(SEARCH("Off Target",E34)))</formula>
    </cfRule>
    <cfRule type="containsText" dxfId="736" priority="920" operator="containsText" text="In Danger of Falling Behind Target">
      <formula>NOT(ISERROR(SEARCH("In Danger of Falling Behind Target",E34)))</formula>
    </cfRule>
    <cfRule type="containsText" dxfId="735" priority="921" operator="containsText" text="On Track to be Achieved">
      <formula>NOT(ISERROR(SEARCH("On Track to be Achieved",E34)))</formula>
    </cfRule>
    <cfRule type="containsText" dxfId="734" priority="922" operator="containsText" text="Fully Achieved">
      <formula>NOT(ISERROR(SEARCH("Fully Achieved",E34)))</formula>
    </cfRule>
    <cfRule type="containsText" dxfId="733" priority="923" operator="containsText" text="Update not Provided">
      <formula>NOT(ISERROR(SEARCH("Update not Provided",E34)))</formula>
    </cfRule>
    <cfRule type="containsText" dxfId="732" priority="924" operator="containsText" text="Not yet due">
      <formula>NOT(ISERROR(SEARCH("Not yet due",E34)))</formula>
    </cfRule>
    <cfRule type="containsText" dxfId="731" priority="925" operator="containsText" text="Completed Behind Schedule">
      <formula>NOT(ISERROR(SEARCH("Completed Behind Schedule",E34)))</formula>
    </cfRule>
    <cfRule type="containsText" dxfId="730" priority="926" operator="containsText" text="Off Target">
      <formula>NOT(ISERROR(SEARCH("Off Target",E34)))</formula>
    </cfRule>
    <cfRule type="containsText" dxfId="729" priority="927" operator="containsText" text="In Danger of Falling Behind Target">
      <formula>NOT(ISERROR(SEARCH("In Danger of Falling Behind Target",E34)))</formula>
    </cfRule>
    <cfRule type="containsText" dxfId="728" priority="928" operator="containsText" text="On Track to be Achieved">
      <formula>NOT(ISERROR(SEARCH("On Track to be Achieved",E34)))</formula>
    </cfRule>
    <cfRule type="containsText" dxfId="727" priority="929" operator="containsText" text="Fully Achieved">
      <formula>NOT(ISERROR(SEARCH("Fully Achieved",E34)))</formula>
    </cfRule>
    <cfRule type="containsText" dxfId="726" priority="930" operator="containsText" text="Fully Achieved">
      <formula>NOT(ISERROR(SEARCH("Fully Achieved",E34)))</formula>
    </cfRule>
    <cfRule type="containsText" dxfId="725" priority="931" operator="containsText" text="Fully Achieved">
      <formula>NOT(ISERROR(SEARCH("Fully Achieved",E34)))</formula>
    </cfRule>
    <cfRule type="containsText" dxfId="724" priority="932" operator="containsText" text="Deferred">
      <formula>NOT(ISERROR(SEARCH("Deferred",E34)))</formula>
    </cfRule>
    <cfRule type="containsText" dxfId="723" priority="933" operator="containsText" text="Deleted">
      <formula>NOT(ISERROR(SEARCH("Deleted",E34)))</formula>
    </cfRule>
    <cfRule type="containsText" dxfId="722" priority="934" operator="containsText" text="In Danger of Falling Behind Target">
      <formula>NOT(ISERROR(SEARCH("In Danger of Falling Behind Target",E34)))</formula>
    </cfRule>
    <cfRule type="containsText" dxfId="721" priority="935" operator="containsText" text="Not yet due">
      <formula>NOT(ISERROR(SEARCH("Not yet due",E34)))</formula>
    </cfRule>
    <cfRule type="containsText" dxfId="720" priority="936" operator="containsText" text="Update not Provided">
      <formula>NOT(ISERROR(SEARCH("Update not Provided",E34)))</formula>
    </cfRule>
  </conditionalFormatting>
  <conditionalFormatting sqref="E36">
    <cfRule type="containsText" dxfId="719" priority="865" operator="containsText" text="On track to be achieved">
      <formula>NOT(ISERROR(SEARCH("On track to be achieved",E36)))</formula>
    </cfRule>
    <cfRule type="containsText" dxfId="718" priority="866" operator="containsText" text="Deferred">
      <formula>NOT(ISERROR(SEARCH("Deferred",E36)))</formula>
    </cfRule>
    <cfRule type="containsText" dxfId="717" priority="867" operator="containsText" text="Deleted">
      <formula>NOT(ISERROR(SEARCH("Deleted",E36)))</formula>
    </cfRule>
    <cfRule type="containsText" dxfId="716" priority="868" operator="containsText" text="In Danger of Falling Behind Target">
      <formula>NOT(ISERROR(SEARCH("In Danger of Falling Behind Target",E36)))</formula>
    </cfRule>
    <cfRule type="containsText" dxfId="715" priority="869" operator="containsText" text="Not yet due">
      <formula>NOT(ISERROR(SEARCH("Not yet due",E36)))</formula>
    </cfRule>
    <cfRule type="containsText" dxfId="714" priority="870" operator="containsText" text="Update not Provided">
      <formula>NOT(ISERROR(SEARCH("Update not Provided",E36)))</formula>
    </cfRule>
    <cfRule type="containsText" dxfId="713" priority="871" operator="containsText" text="Not yet due">
      <formula>NOT(ISERROR(SEARCH("Not yet due",E36)))</formula>
    </cfRule>
    <cfRule type="containsText" dxfId="712" priority="872" operator="containsText" text="Completed Behind Schedule">
      <formula>NOT(ISERROR(SEARCH("Completed Behind Schedule",E36)))</formula>
    </cfRule>
    <cfRule type="containsText" dxfId="711" priority="873" operator="containsText" text="Off Target">
      <formula>NOT(ISERROR(SEARCH("Off Target",E36)))</formula>
    </cfRule>
    <cfRule type="containsText" dxfId="710" priority="874" operator="containsText" text="On Track to be Achieved">
      <formula>NOT(ISERROR(SEARCH("On Track to be Achieved",E36)))</formula>
    </cfRule>
    <cfRule type="containsText" dxfId="709" priority="875" operator="containsText" text="Fully Achieved">
      <formula>NOT(ISERROR(SEARCH("Fully Achieved",E36)))</formula>
    </cfRule>
    <cfRule type="containsText" dxfId="708" priority="876" operator="containsText" text="Not yet due">
      <formula>NOT(ISERROR(SEARCH("Not yet due",E36)))</formula>
    </cfRule>
    <cfRule type="containsText" dxfId="707" priority="877" operator="containsText" text="Not Yet Due">
      <formula>NOT(ISERROR(SEARCH("Not Yet Due",E36)))</formula>
    </cfRule>
    <cfRule type="containsText" dxfId="706" priority="878" operator="containsText" text="Deferred">
      <formula>NOT(ISERROR(SEARCH("Deferred",E36)))</formula>
    </cfRule>
    <cfRule type="containsText" dxfId="705" priority="879" operator="containsText" text="Deleted">
      <formula>NOT(ISERROR(SEARCH("Deleted",E36)))</formula>
    </cfRule>
    <cfRule type="containsText" dxfId="704" priority="880" operator="containsText" text="In Danger of Falling Behind Target">
      <formula>NOT(ISERROR(SEARCH("In Danger of Falling Behind Target",E36)))</formula>
    </cfRule>
    <cfRule type="containsText" dxfId="703" priority="881" operator="containsText" text="Not yet due">
      <formula>NOT(ISERROR(SEARCH("Not yet due",E36)))</formula>
    </cfRule>
    <cfRule type="containsText" dxfId="702" priority="882" operator="containsText" text="Completed Behind Schedule">
      <formula>NOT(ISERROR(SEARCH("Completed Behind Schedule",E36)))</formula>
    </cfRule>
    <cfRule type="containsText" dxfId="701" priority="883" operator="containsText" text="Off Target">
      <formula>NOT(ISERROR(SEARCH("Off Target",E36)))</formula>
    </cfRule>
    <cfRule type="containsText" dxfId="700" priority="884" operator="containsText" text="In Danger of Falling Behind Target">
      <formula>NOT(ISERROR(SEARCH("In Danger of Falling Behind Target",E36)))</formula>
    </cfRule>
    <cfRule type="containsText" dxfId="699" priority="885" operator="containsText" text="On Track to be Achieved">
      <formula>NOT(ISERROR(SEARCH("On Track to be Achieved",E36)))</formula>
    </cfRule>
    <cfRule type="containsText" dxfId="698" priority="886" operator="containsText" text="Fully Achieved">
      <formula>NOT(ISERROR(SEARCH("Fully Achieved",E36)))</formula>
    </cfRule>
    <cfRule type="containsText" dxfId="697" priority="887" operator="containsText" text="Update not Provided">
      <formula>NOT(ISERROR(SEARCH("Update not Provided",E36)))</formula>
    </cfRule>
    <cfRule type="containsText" dxfId="696" priority="888" operator="containsText" text="Not yet due">
      <formula>NOT(ISERROR(SEARCH("Not yet due",E36)))</formula>
    </cfRule>
    <cfRule type="containsText" dxfId="695" priority="889" operator="containsText" text="Completed Behind Schedule">
      <formula>NOT(ISERROR(SEARCH("Completed Behind Schedule",E36)))</formula>
    </cfRule>
    <cfRule type="containsText" dxfId="694" priority="890" operator="containsText" text="Off Target">
      <formula>NOT(ISERROR(SEARCH("Off Target",E36)))</formula>
    </cfRule>
    <cfRule type="containsText" dxfId="693" priority="891" operator="containsText" text="In Danger of Falling Behind Target">
      <formula>NOT(ISERROR(SEARCH("In Danger of Falling Behind Target",E36)))</formula>
    </cfRule>
    <cfRule type="containsText" dxfId="692" priority="892" operator="containsText" text="On Track to be Achieved">
      <formula>NOT(ISERROR(SEARCH("On Track to be Achieved",E36)))</formula>
    </cfRule>
    <cfRule type="containsText" dxfId="691" priority="893" operator="containsText" text="Fully Achieved">
      <formula>NOT(ISERROR(SEARCH("Fully Achieved",E36)))</formula>
    </cfRule>
    <cfRule type="containsText" dxfId="690" priority="894" operator="containsText" text="Fully Achieved">
      <formula>NOT(ISERROR(SEARCH("Fully Achieved",E36)))</formula>
    </cfRule>
    <cfRule type="containsText" dxfId="689" priority="895" operator="containsText" text="Fully Achieved">
      <formula>NOT(ISERROR(SEARCH("Fully Achieved",E36)))</formula>
    </cfRule>
    <cfRule type="containsText" dxfId="688" priority="896" operator="containsText" text="Deferred">
      <formula>NOT(ISERROR(SEARCH("Deferred",E36)))</formula>
    </cfRule>
    <cfRule type="containsText" dxfId="687" priority="897" operator="containsText" text="Deleted">
      <formula>NOT(ISERROR(SEARCH("Deleted",E36)))</formula>
    </cfRule>
    <cfRule type="containsText" dxfId="686" priority="898" operator="containsText" text="In Danger of Falling Behind Target">
      <formula>NOT(ISERROR(SEARCH("In Danger of Falling Behind Target",E36)))</formula>
    </cfRule>
    <cfRule type="containsText" dxfId="685" priority="899" operator="containsText" text="Not yet due">
      <formula>NOT(ISERROR(SEARCH("Not yet due",E36)))</formula>
    </cfRule>
    <cfRule type="containsText" dxfId="684" priority="900" operator="containsText" text="Update not Provided">
      <formula>NOT(ISERROR(SEARCH("Update not Provided",E36)))</formula>
    </cfRule>
  </conditionalFormatting>
  <conditionalFormatting sqref="E38">
    <cfRule type="containsText" dxfId="683" priority="829" operator="containsText" text="On track to be achieved">
      <formula>NOT(ISERROR(SEARCH("On track to be achieved",E38)))</formula>
    </cfRule>
    <cfRule type="containsText" dxfId="682" priority="830" operator="containsText" text="Deferred">
      <formula>NOT(ISERROR(SEARCH("Deferred",E38)))</formula>
    </cfRule>
    <cfRule type="containsText" dxfId="681" priority="831" operator="containsText" text="Deleted">
      <formula>NOT(ISERROR(SEARCH("Deleted",E38)))</formula>
    </cfRule>
    <cfRule type="containsText" dxfId="680" priority="832" operator="containsText" text="In Danger of Falling Behind Target">
      <formula>NOT(ISERROR(SEARCH("In Danger of Falling Behind Target",E38)))</formula>
    </cfRule>
    <cfRule type="containsText" dxfId="679" priority="833" operator="containsText" text="Not yet due">
      <formula>NOT(ISERROR(SEARCH("Not yet due",E38)))</formula>
    </cfRule>
    <cfRule type="containsText" dxfId="678" priority="834" operator="containsText" text="Update not Provided">
      <formula>NOT(ISERROR(SEARCH("Update not Provided",E38)))</formula>
    </cfRule>
    <cfRule type="containsText" dxfId="677" priority="835" operator="containsText" text="Not yet due">
      <formula>NOT(ISERROR(SEARCH("Not yet due",E38)))</formula>
    </cfRule>
    <cfRule type="containsText" dxfId="676" priority="836" operator="containsText" text="Completed Behind Schedule">
      <formula>NOT(ISERROR(SEARCH("Completed Behind Schedule",E38)))</formula>
    </cfRule>
    <cfRule type="containsText" dxfId="675" priority="837" operator="containsText" text="Off Target">
      <formula>NOT(ISERROR(SEARCH("Off Target",E38)))</formula>
    </cfRule>
    <cfRule type="containsText" dxfId="674" priority="838" operator="containsText" text="On Track to be Achieved">
      <formula>NOT(ISERROR(SEARCH("On Track to be Achieved",E38)))</formula>
    </cfRule>
    <cfRule type="containsText" dxfId="673" priority="839" operator="containsText" text="Fully Achieved">
      <formula>NOT(ISERROR(SEARCH("Fully Achieved",E38)))</formula>
    </cfRule>
    <cfRule type="containsText" dxfId="672" priority="840" operator="containsText" text="Not yet due">
      <formula>NOT(ISERROR(SEARCH("Not yet due",E38)))</formula>
    </cfRule>
    <cfRule type="containsText" dxfId="671" priority="841" operator="containsText" text="Not Yet Due">
      <formula>NOT(ISERROR(SEARCH("Not Yet Due",E38)))</formula>
    </cfRule>
    <cfRule type="containsText" dxfId="670" priority="842" operator="containsText" text="Deferred">
      <formula>NOT(ISERROR(SEARCH("Deferred",E38)))</formula>
    </cfRule>
    <cfRule type="containsText" dxfId="669" priority="843" operator="containsText" text="Deleted">
      <formula>NOT(ISERROR(SEARCH("Deleted",E38)))</formula>
    </cfRule>
    <cfRule type="containsText" dxfId="668" priority="844" operator="containsText" text="In Danger of Falling Behind Target">
      <formula>NOT(ISERROR(SEARCH("In Danger of Falling Behind Target",E38)))</formula>
    </cfRule>
    <cfRule type="containsText" dxfId="667" priority="845" operator="containsText" text="Not yet due">
      <formula>NOT(ISERROR(SEARCH("Not yet due",E38)))</formula>
    </cfRule>
    <cfRule type="containsText" dxfId="666" priority="846" operator="containsText" text="Completed Behind Schedule">
      <formula>NOT(ISERROR(SEARCH("Completed Behind Schedule",E38)))</formula>
    </cfRule>
    <cfRule type="containsText" dxfId="665" priority="847" operator="containsText" text="Off Target">
      <formula>NOT(ISERROR(SEARCH("Off Target",E38)))</formula>
    </cfRule>
    <cfRule type="containsText" dxfId="664" priority="848" operator="containsText" text="In Danger of Falling Behind Target">
      <formula>NOT(ISERROR(SEARCH("In Danger of Falling Behind Target",E38)))</formula>
    </cfRule>
    <cfRule type="containsText" dxfId="663" priority="849" operator="containsText" text="On Track to be Achieved">
      <formula>NOT(ISERROR(SEARCH("On Track to be Achieved",E38)))</formula>
    </cfRule>
    <cfRule type="containsText" dxfId="662" priority="850" operator="containsText" text="Fully Achieved">
      <formula>NOT(ISERROR(SEARCH("Fully Achieved",E38)))</formula>
    </cfRule>
    <cfRule type="containsText" dxfId="661" priority="851" operator="containsText" text="Update not Provided">
      <formula>NOT(ISERROR(SEARCH("Update not Provided",E38)))</formula>
    </cfRule>
    <cfRule type="containsText" dxfId="660" priority="852" operator="containsText" text="Not yet due">
      <formula>NOT(ISERROR(SEARCH("Not yet due",E38)))</formula>
    </cfRule>
    <cfRule type="containsText" dxfId="659" priority="853" operator="containsText" text="Completed Behind Schedule">
      <formula>NOT(ISERROR(SEARCH("Completed Behind Schedule",E38)))</formula>
    </cfRule>
    <cfRule type="containsText" dxfId="658" priority="854" operator="containsText" text="Off Target">
      <formula>NOT(ISERROR(SEARCH("Off Target",E38)))</formula>
    </cfRule>
    <cfRule type="containsText" dxfId="657" priority="855" operator="containsText" text="In Danger of Falling Behind Target">
      <formula>NOT(ISERROR(SEARCH("In Danger of Falling Behind Target",E38)))</formula>
    </cfRule>
    <cfRule type="containsText" dxfId="656" priority="856" operator="containsText" text="On Track to be Achieved">
      <formula>NOT(ISERROR(SEARCH("On Track to be Achieved",E38)))</formula>
    </cfRule>
    <cfRule type="containsText" dxfId="655" priority="857" operator="containsText" text="Fully Achieved">
      <formula>NOT(ISERROR(SEARCH("Fully Achieved",E38)))</formula>
    </cfRule>
    <cfRule type="containsText" dxfId="654" priority="858" operator="containsText" text="Fully Achieved">
      <formula>NOT(ISERROR(SEARCH("Fully Achieved",E38)))</formula>
    </cfRule>
    <cfRule type="containsText" dxfId="653" priority="859" operator="containsText" text="Fully Achieved">
      <formula>NOT(ISERROR(SEARCH("Fully Achieved",E38)))</formula>
    </cfRule>
    <cfRule type="containsText" dxfId="652" priority="860" operator="containsText" text="Deferred">
      <formula>NOT(ISERROR(SEARCH("Deferred",E38)))</formula>
    </cfRule>
    <cfRule type="containsText" dxfId="651" priority="861" operator="containsText" text="Deleted">
      <formula>NOT(ISERROR(SEARCH("Deleted",E38)))</formula>
    </cfRule>
    <cfRule type="containsText" dxfId="650" priority="862" operator="containsText" text="In Danger of Falling Behind Target">
      <formula>NOT(ISERROR(SEARCH("In Danger of Falling Behind Target",E38)))</formula>
    </cfRule>
    <cfRule type="containsText" dxfId="649" priority="863" operator="containsText" text="Not yet due">
      <formula>NOT(ISERROR(SEARCH("Not yet due",E38)))</formula>
    </cfRule>
    <cfRule type="containsText" dxfId="648" priority="864" operator="containsText" text="Update not Provided">
      <formula>NOT(ISERROR(SEARCH("Update not Provided",E38)))</formula>
    </cfRule>
  </conditionalFormatting>
  <conditionalFormatting sqref="E40:E41">
    <cfRule type="containsText" dxfId="647" priority="793" operator="containsText" text="On track to be achieved">
      <formula>NOT(ISERROR(SEARCH("On track to be achieved",E40)))</formula>
    </cfRule>
    <cfRule type="containsText" dxfId="646" priority="794" operator="containsText" text="Deferred">
      <formula>NOT(ISERROR(SEARCH("Deferred",E40)))</formula>
    </cfRule>
    <cfRule type="containsText" dxfId="645" priority="795" operator="containsText" text="Deleted">
      <formula>NOT(ISERROR(SEARCH("Deleted",E40)))</formula>
    </cfRule>
    <cfRule type="containsText" dxfId="644" priority="796" operator="containsText" text="In Danger of Falling Behind Target">
      <formula>NOT(ISERROR(SEARCH("In Danger of Falling Behind Target",E40)))</formula>
    </cfRule>
    <cfRule type="containsText" dxfId="643" priority="797" operator="containsText" text="Not yet due">
      <formula>NOT(ISERROR(SEARCH("Not yet due",E40)))</formula>
    </cfRule>
    <cfRule type="containsText" dxfId="642" priority="798" operator="containsText" text="Update not Provided">
      <formula>NOT(ISERROR(SEARCH("Update not Provided",E40)))</formula>
    </cfRule>
    <cfRule type="containsText" dxfId="641" priority="799" operator="containsText" text="Not yet due">
      <formula>NOT(ISERROR(SEARCH("Not yet due",E40)))</formula>
    </cfRule>
    <cfRule type="containsText" dxfId="640" priority="800" operator="containsText" text="Completed Behind Schedule">
      <formula>NOT(ISERROR(SEARCH("Completed Behind Schedule",E40)))</formula>
    </cfRule>
    <cfRule type="containsText" dxfId="639" priority="801" operator="containsText" text="Off Target">
      <formula>NOT(ISERROR(SEARCH("Off Target",E40)))</formula>
    </cfRule>
    <cfRule type="containsText" dxfId="638" priority="802" operator="containsText" text="On Track to be Achieved">
      <formula>NOT(ISERROR(SEARCH("On Track to be Achieved",E40)))</formula>
    </cfRule>
    <cfRule type="containsText" dxfId="637" priority="803" operator="containsText" text="Fully Achieved">
      <formula>NOT(ISERROR(SEARCH("Fully Achieved",E40)))</formula>
    </cfRule>
    <cfRule type="containsText" dxfId="636" priority="804" operator="containsText" text="Not yet due">
      <formula>NOT(ISERROR(SEARCH("Not yet due",E40)))</formula>
    </cfRule>
    <cfRule type="containsText" dxfId="635" priority="805" operator="containsText" text="Not Yet Due">
      <formula>NOT(ISERROR(SEARCH("Not Yet Due",E40)))</formula>
    </cfRule>
    <cfRule type="containsText" dxfId="634" priority="806" operator="containsText" text="Deferred">
      <formula>NOT(ISERROR(SEARCH("Deferred",E40)))</formula>
    </cfRule>
    <cfRule type="containsText" dxfId="633" priority="807" operator="containsText" text="Deleted">
      <formula>NOT(ISERROR(SEARCH("Deleted",E40)))</formula>
    </cfRule>
    <cfRule type="containsText" dxfId="632" priority="808" operator="containsText" text="In Danger of Falling Behind Target">
      <formula>NOT(ISERROR(SEARCH("In Danger of Falling Behind Target",E40)))</formula>
    </cfRule>
    <cfRule type="containsText" dxfId="631" priority="809" operator="containsText" text="Not yet due">
      <formula>NOT(ISERROR(SEARCH("Not yet due",E40)))</formula>
    </cfRule>
    <cfRule type="containsText" dxfId="630" priority="810" operator="containsText" text="Completed Behind Schedule">
      <formula>NOT(ISERROR(SEARCH("Completed Behind Schedule",E40)))</formula>
    </cfRule>
    <cfRule type="containsText" dxfId="629" priority="811" operator="containsText" text="Off Target">
      <formula>NOT(ISERROR(SEARCH("Off Target",E40)))</formula>
    </cfRule>
    <cfRule type="containsText" dxfId="628" priority="812" operator="containsText" text="In Danger of Falling Behind Target">
      <formula>NOT(ISERROR(SEARCH("In Danger of Falling Behind Target",E40)))</formula>
    </cfRule>
    <cfRule type="containsText" dxfId="627" priority="813" operator="containsText" text="On Track to be Achieved">
      <formula>NOT(ISERROR(SEARCH("On Track to be Achieved",E40)))</formula>
    </cfRule>
    <cfRule type="containsText" dxfId="626" priority="814" operator="containsText" text="Fully Achieved">
      <formula>NOT(ISERROR(SEARCH("Fully Achieved",E40)))</formula>
    </cfRule>
    <cfRule type="containsText" dxfId="625" priority="815" operator="containsText" text="Update not Provided">
      <formula>NOT(ISERROR(SEARCH("Update not Provided",E40)))</formula>
    </cfRule>
    <cfRule type="containsText" dxfId="624" priority="816" operator="containsText" text="Not yet due">
      <formula>NOT(ISERROR(SEARCH("Not yet due",E40)))</formula>
    </cfRule>
    <cfRule type="containsText" dxfId="623" priority="817" operator="containsText" text="Completed Behind Schedule">
      <formula>NOT(ISERROR(SEARCH("Completed Behind Schedule",E40)))</formula>
    </cfRule>
    <cfRule type="containsText" dxfId="622" priority="818" operator="containsText" text="Off Target">
      <formula>NOT(ISERROR(SEARCH("Off Target",E40)))</formula>
    </cfRule>
    <cfRule type="containsText" dxfId="621" priority="819" operator="containsText" text="In Danger of Falling Behind Target">
      <formula>NOT(ISERROR(SEARCH("In Danger of Falling Behind Target",E40)))</formula>
    </cfRule>
    <cfRule type="containsText" dxfId="620" priority="820" operator="containsText" text="On Track to be Achieved">
      <formula>NOT(ISERROR(SEARCH("On Track to be Achieved",E40)))</formula>
    </cfRule>
    <cfRule type="containsText" dxfId="619" priority="821" operator="containsText" text="Fully Achieved">
      <formula>NOT(ISERROR(SEARCH("Fully Achieved",E40)))</formula>
    </cfRule>
    <cfRule type="containsText" dxfId="618" priority="822" operator="containsText" text="Fully Achieved">
      <formula>NOT(ISERROR(SEARCH("Fully Achieved",E40)))</formula>
    </cfRule>
    <cfRule type="containsText" dxfId="617" priority="823" operator="containsText" text="Fully Achieved">
      <formula>NOT(ISERROR(SEARCH("Fully Achieved",E40)))</formula>
    </cfRule>
    <cfRule type="containsText" dxfId="616" priority="824" operator="containsText" text="Deferred">
      <formula>NOT(ISERROR(SEARCH("Deferred",E40)))</formula>
    </cfRule>
    <cfRule type="containsText" dxfId="615" priority="825" operator="containsText" text="Deleted">
      <formula>NOT(ISERROR(SEARCH("Deleted",E40)))</formula>
    </cfRule>
    <cfRule type="containsText" dxfId="614" priority="826" operator="containsText" text="In Danger of Falling Behind Target">
      <formula>NOT(ISERROR(SEARCH("In Danger of Falling Behind Target",E40)))</formula>
    </cfRule>
    <cfRule type="containsText" dxfId="613" priority="827" operator="containsText" text="Not yet due">
      <formula>NOT(ISERROR(SEARCH("Not yet due",E40)))</formula>
    </cfRule>
    <cfRule type="containsText" dxfId="612" priority="828" operator="containsText" text="Update not Provided">
      <formula>NOT(ISERROR(SEARCH("Update not Provided",E40)))</formula>
    </cfRule>
  </conditionalFormatting>
  <conditionalFormatting sqref="E45:E46">
    <cfRule type="containsText" dxfId="611" priority="757" operator="containsText" text="On track to be achieved">
      <formula>NOT(ISERROR(SEARCH("On track to be achieved",E45)))</formula>
    </cfRule>
    <cfRule type="containsText" dxfId="610" priority="758" operator="containsText" text="Deferred">
      <formula>NOT(ISERROR(SEARCH("Deferred",E45)))</formula>
    </cfRule>
    <cfRule type="containsText" dxfId="609" priority="759" operator="containsText" text="Deleted">
      <formula>NOT(ISERROR(SEARCH("Deleted",E45)))</formula>
    </cfRule>
    <cfRule type="containsText" dxfId="608" priority="760" operator="containsText" text="In Danger of Falling Behind Target">
      <formula>NOT(ISERROR(SEARCH("In Danger of Falling Behind Target",E45)))</formula>
    </cfRule>
    <cfRule type="containsText" dxfId="607" priority="761" operator="containsText" text="Not yet due">
      <formula>NOT(ISERROR(SEARCH("Not yet due",E45)))</formula>
    </cfRule>
    <cfRule type="containsText" dxfId="606" priority="762" operator="containsText" text="Update not Provided">
      <formula>NOT(ISERROR(SEARCH("Update not Provided",E45)))</formula>
    </cfRule>
    <cfRule type="containsText" dxfId="605" priority="763" operator="containsText" text="Not yet due">
      <formula>NOT(ISERROR(SEARCH("Not yet due",E45)))</formula>
    </cfRule>
    <cfRule type="containsText" dxfId="604" priority="764" operator="containsText" text="Completed Behind Schedule">
      <formula>NOT(ISERROR(SEARCH("Completed Behind Schedule",E45)))</formula>
    </cfRule>
    <cfRule type="containsText" dxfId="603" priority="765" operator="containsText" text="Off Target">
      <formula>NOT(ISERROR(SEARCH("Off Target",E45)))</formula>
    </cfRule>
    <cfRule type="containsText" dxfId="602" priority="766" operator="containsText" text="On Track to be Achieved">
      <formula>NOT(ISERROR(SEARCH("On Track to be Achieved",E45)))</formula>
    </cfRule>
    <cfRule type="containsText" dxfId="601" priority="767" operator="containsText" text="Fully Achieved">
      <formula>NOT(ISERROR(SEARCH("Fully Achieved",E45)))</formula>
    </cfRule>
    <cfRule type="containsText" dxfId="600" priority="768" operator="containsText" text="Not yet due">
      <formula>NOT(ISERROR(SEARCH("Not yet due",E45)))</formula>
    </cfRule>
    <cfRule type="containsText" dxfId="599" priority="769" operator="containsText" text="Not Yet Due">
      <formula>NOT(ISERROR(SEARCH("Not Yet Due",E45)))</formula>
    </cfRule>
    <cfRule type="containsText" dxfId="598" priority="770" operator="containsText" text="Deferred">
      <formula>NOT(ISERROR(SEARCH("Deferred",E45)))</formula>
    </cfRule>
    <cfRule type="containsText" dxfId="597" priority="771" operator="containsText" text="Deleted">
      <formula>NOT(ISERROR(SEARCH("Deleted",E45)))</formula>
    </cfRule>
    <cfRule type="containsText" dxfId="596" priority="772" operator="containsText" text="In Danger of Falling Behind Target">
      <formula>NOT(ISERROR(SEARCH("In Danger of Falling Behind Target",E45)))</formula>
    </cfRule>
    <cfRule type="containsText" dxfId="595" priority="773" operator="containsText" text="Not yet due">
      <formula>NOT(ISERROR(SEARCH("Not yet due",E45)))</formula>
    </cfRule>
    <cfRule type="containsText" dxfId="594" priority="774" operator="containsText" text="Completed Behind Schedule">
      <formula>NOT(ISERROR(SEARCH("Completed Behind Schedule",E45)))</formula>
    </cfRule>
    <cfRule type="containsText" dxfId="593" priority="775" operator="containsText" text="Off Target">
      <formula>NOT(ISERROR(SEARCH("Off Target",E45)))</formula>
    </cfRule>
    <cfRule type="containsText" dxfId="592" priority="776" operator="containsText" text="In Danger of Falling Behind Target">
      <formula>NOT(ISERROR(SEARCH("In Danger of Falling Behind Target",E45)))</formula>
    </cfRule>
    <cfRule type="containsText" dxfId="591" priority="777" operator="containsText" text="On Track to be Achieved">
      <formula>NOT(ISERROR(SEARCH("On Track to be Achieved",E45)))</formula>
    </cfRule>
    <cfRule type="containsText" dxfId="590" priority="778" operator="containsText" text="Fully Achieved">
      <formula>NOT(ISERROR(SEARCH("Fully Achieved",E45)))</formula>
    </cfRule>
    <cfRule type="containsText" dxfId="589" priority="779" operator="containsText" text="Update not Provided">
      <formula>NOT(ISERROR(SEARCH("Update not Provided",E45)))</formula>
    </cfRule>
    <cfRule type="containsText" dxfId="588" priority="780" operator="containsText" text="Not yet due">
      <formula>NOT(ISERROR(SEARCH("Not yet due",E45)))</formula>
    </cfRule>
    <cfRule type="containsText" dxfId="587" priority="781" operator="containsText" text="Completed Behind Schedule">
      <formula>NOT(ISERROR(SEARCH("Completed Behind Schedule",E45)))</formula>
    </cfRule>
    <cfRule type="containsText" dxfId="586" priority="782" operator="containsText" text="Off Target">
      <formula>NOT(ISERROR(SEARCH("Off Target",E45)))</formula>
    </cfRule>
    <cfRule type="containsText" dxfId="585" priority="783" operator="containsText" text="In Danger of Falling Behind Target">
      <formula>NOT(ISERROR(SEARCH("In Danger of Falling Behind Target",E45)))</formula>
    </cfRule>
    <cfRule type="containsText" dxfId="584" priority="784" operator="containsText" text="On Track to be Achieved">
      <formula>NOT(ISERROR(SEARCH("On Track to be Achieved",E45)))</formula>
    </cfRule>
    <cfRule type="containsText" dxfId="583" priority="785" operator="containsText" text="Fully Achieved">
      <formula>NOT(ISERROR(SEARCH("Fully Achieved",E45)))</formula>
    </cfRule>
    <cfRule type="containsText" dxfId="582" priority="786" operator="containsText" text="Fully Achieved">
      <formula>NOT(ISERROR(SEARCH("Fully Achieved",E45)))</formula>
    </cfRule>
    <cfRule type="containsText" dxfId="581" priority="787" operator="containsText" text="Fully Achieved">
      <formula>NOT(ISERROR(SEARCH("Fully Achieved",E45)))</formula>
    </cfRule>
    <cfRule type="containsText" dxfId="580" priority="788" operator="containsText" text="Deferred">
      <formula>NOT(ISERROR(SEARCH("Deferred",E45)))</formula>
    </cfRule>
    <cfRule type="containsText" dxfId="579" priority="789" operator="containsText" text="Deleted">
      <formula>NOT(ISERROR(SEARCH("Deleted",E45)))</formula>
    </cfRule>
    <cfRule type="containsText" dxfId="578" priority="790" operator="containsText" text="In Danger of Falling Behind Target">
      <formula>NOT(ISERROR(SEARCH("In Danger of Falling Behind Target",E45)))</formula>
    </cfRule>
    <cfRule type="containsText" dxfId="577" priority="791" operator="containsText" text="Not yet due">
      <formula>NOT(ISERROR(SEARCH("Not yet due",E45)))</formula>
    </cfRule>
    <cfRule type="containsText" dxfId="576" priority="792" operator="containsText" text="Update not Provided">
      <formula>NOT(ISERROR(SEARCH("Update not Provided",E45)))</formula>
    </cfRule>
  </conditionalFormatting>
  <conditionalFormatting sqref="E47:E50">
    <cfRule type="containsText" dxfId="575" priority="721" operator="containsText" text="On track to be achieved">
      <formula>NOT(ISERROR(SEARCH("On track to be achieved",E47)))</formula>
    </cfRule>
    <cfRule type="containsText" dxfId="574" priority="722" operator="containsText" text="Deferred">
      <formula>NOT(ISERROR(SEARCH("Deferred",E47)))</formula>
    </cfRule>
    <cfRule type="containsText" dxfId="573" priority="723" operator="containsText" text="Deleted">
      <formula>NOT(ISERROR(SEARCH("Deleted",E47)))</formula>
    </cfRule>
    <cfRule type="containsText" dxfId="572" priority="724" operator="containsText" text="In Danger of Falling Behind Target">
      <formula>NOT(ISERROR(SEARCH("In Danger of Falling Behind Target",E47)))</formula>
    </cfRule>
    <cfRule type="containsText" dxfId="571" priority="725" operator="containsText" text="Not yet due">
      <formula>NOT(ISERROR(SEARCH("Not yet due",E47)))</formula>
    </cfRule>
    <cfRule type="containsText" dxfId="570" priority="726" operator="containsText" text="Update not Provided">
      <formula>NOT(ISERROR(SEARCH("Update not Provided",E47)))</formula>
    </cfRule>
    <cfRule type="containsText" dxfId="569" priority="727" operator="containsText" text="Not yet due">
      <formula>NOT(ISERROR(SEARCH("Not yet due",E47)))</formula>
    </cfRule>
    <cfRule type="containsText" dxfId="568" priority="728" operator="containsText" text="Completed Behind Schedule">
      <formula>NOT(ISERROR(SEARCH("Completed Behind Schedule",E47)))</formula>
    </cfRule>
    <cfRule type="containsText" dxfId="567" priority="729" operator="containsText" text="Off Target">
      <formula>NOT(ISERROR(SEARCH("Off Target",E47)))</formula>
    </cfRule>
    <cfRule type="containsText" dxfId="566" priority="730" operator="containsText" text="On Track to be Achieved">
      <formula>NOT(ISERROR(SEARCH("On Track to be Achieved",E47)))</formula>
    </cfRule>
    <cfRule type="containsText" dxfId="565" priority="731" operator="containsText" text="Fully Achieved">
      <formula>NOT(ISERROR(SEARCH("Fully Achieved",E47)))</formula>
    </cfRule>
    <cfRule type="containsText" dxfId="564" priority="732" operator="containsText" text="Not yet due">
      <formula>NOT(ISERROR(SEARCH("Not yet due",E47)))</formula>
    </cfRule>
    <cfRule type="containsText" dxfId="563" priority="733" operator="containsText" text="Not Yet Due">
      <formula>NOT(ISERROR(SEARCH("Not Yet Due",E47)))</formula>
    </cfRule>
    <cfRule type="containsText" dxfId="562" priority="734" operator="containsText" text="Deferred">
      <formula>NOT(ISERROR(SEARCH("Deferred",E47)))</formula>
    </cfRule>
    <cfRule type="containsText" dxfId="561" priority="735" operator="containsText" text="Deleted">
      <formula>NOT(ISERROR(SEARCH("Deleted",E47)))</formula>
    </cfRule>
    <cfRule type="containsText" dxfId="560" priority="736" operator="containsText" text="In Danger of Falling Behind Target">
      <formula>NOT(ISERROR(SEARCH("In Danger of Falling Behind Target",E47)))</formula>
    </cfRule>
    <cfRule type="containsText" dxfId="559" priority="737" operator="containsText" text="Not yet due">
      <formula>NOT(ISERROR(SEARCH("Not yet due",E47)))</formula>
    </cfRule>
    <cfRule type="containsText" dxfId="558" priority="738" operator="containsText" text="Completed Behind Schedule">
      <formula>NOT(ISERROR(SEARCH("Completed Behind Schedule",E47)))</formula>
    </cfRule>
    <cfRule type="containsText" dxfId="557" priority="739" operator="containsText" text="Off Target">
      <formula>NOT(ISERROR(SEARCH("Off Target",E47)))</formula>
    </cfRule>
    <cfRule type="containsText" dxfId="556" priority="740" operator="containsText" text="In Danger of Falling Behind Target">
      <formula>NOT(ISERROR(SEARCH("In Danger of Falling Behind Target",E47)))</formula>
    </cfRule>
    <cfRule type="containsText" dxfId="555" priority="741" operator="containsText" text="On Track to be Achieved">
      <formula>NOT(ISERROR(SEARCH("On Track to be Achieved",E47)))</formula>
    </cfRule>
    <cfRule type="containsText" dxfId="554" priority="742" operator="containsText" text="Fully Achieved">
      <formula>NOT(ISERROR(SEARCH("Fully Achieved",E47)))</formula>
    </cfRule>
    <cfRule type="containsText" dxfId="553" priority="743" operator="containsText" text="Update not Provided">
      <formula>NOT(ISERROR(SEARCH("Update not Provided",E47)))</formula>
    </cfRule>
    <cfRule type="containsText" dxfId="552" priority="744" operator="containsText" text="Not yet due">
      <formula>NOT(ISERROR(SEARCH("Not yet due",E47)))</formula>
    </cfRule>
    <cfRule type="containsText" dxfId="551" priority="745" operator="containsText" text="Completed Behind Schedule">
      <formula>NOT(ISERROR(SEARCH("Completed Behind Schedule",E47)))</formula>
    </cfRule>
    <cfRule type="containsText" dxfId="550" priority="746" operator="containsText" text="Off Target">
      <formula>NOT(ISERROR(SEARCH("Off Target",E47)))</formula>
    </cfRule>
    <cfRule type="containsText" dxfId="549" priority="747" operator="containsText" text="In Danger of Falling Behind Target">
      <formula>NOT(ISERROR(SEARCH("In Danger of Falling Behind Target",E47)))</formula>
    </cfRule>
    <cfRule type="containsText" dxfId="548" priority="748" operator="containsText" text="On Track to be Achieved">
      <formula>NOT(ISERROR(SEARCH("On Track to be Achieved",E47)))</formula>
    </cfRule>
    <cfRule type="containsText" dxfId="547" priority="749" operator="containsText" text="Fully Achieved">
      <formula>NOT(ISERROR(SEARCH("Fully Achieved",E47)))</formula>
    </cfRule>
    <cfRule type="containsText" dxfId="546" priority="750" operator="containsText" text="Fully Achieved">
      <formula>NOT(ISERROR(SEARCH("Fully Achieved",E47)))</formula>
    </cfRule>
    <cfRule type="containsText" dxfId="545" priority="751" operator="containsText" text="Fully Achieved">
      <formula>NOT(ISERROR(SEARCH("Fully Achieved",E47)))</formula>
    </cfRule>
    <cfRule type="containsText" dxfId="544" priority="752" operator="containsText" text="Deferred">
      <formula>NOT(ISERROR(SEARCH("Deferred",E47)))</formula>
    </cfRule>
    <cfRule type="containsText" dxfId="543" priority="753" operator="containsText" text="Deleted">
      <formula>NOT(ISERROR(SEARCH("Deleted",E47)))</formula>
    </cfRule>
    <cfRule type="containsText" dxfId="542" priority="754" operator="containsText" text="In Danger of Falling Behind Target">
      <formula>NOT(ISERROR(SEARCH("In Danger of Falling Behind Target",E47)))</formula>
    </cfRule>
    <cfRule type="containsText" dxfId="541" priority="755" operator="containsText" text="Not yet due">
      <formula>NOT(ISERROR(SEARCH("Not yet due",E47)))</formula>
    </cfRule>
    <cfRule type="containsText" dxfId="540" priority="756" operator="containsText" text="Update not Provided">
      <formula>NOT(ISERROR(SEARCH("Update not Provided",E47)))</formula>
    </cfRule>
  </conditionalFormatting>
  <conditionalFormatting sqref="E53">
    <cfRule type="containsText" dxfId="539" priority="685" operator="containsText" text="On track to be achieved">
      <formula>NOT(ISERROR(SEARCH("On track to be achieved",E53)))</formula>
    </cfRule>
    <cfRule type="containsText" dxfId="538" priority="686" operator="containsText" text="Deferred">
      <formula>NOT(ISERROR(SEARCH("Deferred",E53)))</formula>
    </cfRule>
    <cfRule type="containsText" dxfId="537" priority="687" operator="containsText" text="Deleted">
      <formula>NOT(ISERROR(SEARCH("Deleted",E53)))</formula>
    </cfRule>
    <cfRule type="containsText" dxfId="536" priority="688" operator="containsText" text="In Danger of Falling Behind Target">
      <formula>NOT(ISERROR(SEARCH("In Danger of Falling Behind Target",E53)))</formula>
    </cfRule>
    <cfRule type="containsText" dxfId="535" priority="689" operator="containsText" text="Not yet due">
      <formula>NOT(ISERROR(SEARCH("Not yet due",E53)))</formula>
    </cfRule>
    <cfRule type="containsText" dxfId="534" priority="690" operator="containsText" text="Update not Provided">
      <formula>NOT(ISERROR(SEARCH("Update not Provided",E53)))</formula>
    </cfRule>
    <cfRule type="containsText" dxfId="533" priority="691" operator="containsText" text="Not yet due">
      <formula>NOT(ISERROR(SEARCH("Not yet due",E53)))</formula>
    </cfRule>
    <cfRule type="containsText" dxfId="532" priority="692" operator="containsText" text="Completed Behind Schedule">
      <formula>NOT(ISERROR(SEARCH("Completed Behind Schedule",E53)))</formula>
    </cfRule>
    <cfRule type="containsText" dxfId="531" priority="693" operator="containsText" text="Off Target">
      <formula>NOT(ISERROR(SEARCH("Off Target",E53)))</formula>
    </cfRule>
    <cfRule type="containsText" dxfId="530" priority="694" operator="containsText" text="On Track to be Achieved">
      <formula>NOT(ISERROR(SEARCH("On Track to be Achieved",E53)))</formula>
    </cfRule>
    <cfRule type="containsText" dxfId="529" priority="695" operator="containsText" text="Fully Achieved">
      <formula>NOT(ISERROR(SEARCH("Fully Achieved",E53)))</formula>
    </cfRule>
    <cfRule type="containsText" dxfId="528" priority="696" operator="containsText" text="Not yet due">
      <formula>NOT(ISERROR(SEARCH("Not yet due",E53)))</formula>
    </cfRule>
    <cfRule type="containsText" dxfId="527" priority="697" operator="containsText" text="Not Yet Due">
      <formula>NOT(ISERROR(SEARCH("Not Yet Due",E53)))</formula>
    </cfRule>
    <cfRule type="containsText" dxfId="526" priority="698" operator="containsText" text="Deferred">
      <formula>NOT(ISERROR(SEARCH("Deferred",E53)))</formula>
    </cfRule>
    <cfRule type="containsText" dxfId="525" priority="699" operator="containsText" text="Deleted">
      <formula>NOT(ISERROR(SEARCH("Deleted",E53)))</formula>
    </cfRule>
    <cfRule type="containsText" dxfId="524" priority="700" operator="containsText" text="In Danger of Falling Behind Target">
      <formula>NOT(ISERROR(SEARCH("In Danger of Falling Behind Target",E53)))</formula>
    </cfRule>
    <cfRule type="containsText" dxfId="523" priority="701" operator="containsText" text="Not yet due">
      <formula>NOT(ISERROR(SEARCH("Not yet due",E53)))</formula>
    </cfRule>
    <cfRule type="containsText" dxfId="522" priority="702" operator="containsText" text="Completed Behind Schedule">
      <formula>NOT(ISERROR(SEARCH("Completed Behind Schedule",E53)))</formula>
    </cfRule>
    <cfRule type="containsText" dxfId="521" priority="703" operator="containsText" text="Off Target">
      <formula>NOT(ISERROR(SEARCH("Off Target",E53)))</formula>
    </cfRule>
    <cfRule type="containsText" dxfId="520" priority="704" operator="containsText" text="In Danger of Falling Behind Target">
      <formula>NOT(ISERROR(SEARCH("In Danger of Falling Behind Target",E53)))</formula>
    </cfRule>
    <cfRule type="containsText" dxfId="519" priority="705" operator="containsText" text="On Track to be Achieved">
      <formula>NOT(ISERROR(SEARCH("On Track to be Achieved",E53)))</formula>
    </cfRule>
    <cfRule type="containsText" dxfId="518" priority="706" operator="containsText" text="Fully Achieved">
      <formula>NOT(ISERROR(SEARCH("Fully Achieved",E53)))</formula>
    </cfRule>
    <cfRule type="containsText" dxfId="517" priority="707" operator="containsText" text="Update not Provided">
      <formula>NOT(ISERROR(SEARCH("Update not Provided",E53)))</formula>
    </cfRule>
    <cfRule type="containsText" dxfId="516" priority="708" operator="containsText" text="Not yet due">
      <formula>NOT(ISERROR(SEARCH("Not yet due",E53)))</formula>
    </cfRule>
    <cfRule type="containsText" dxfId="515" priority="709" operator="containsText" text="Completed Behind Schedule">
      <formula>NOT(ISERROR(SEARCH("Completed Behind Schedule",E53)))</formula>
    </cfRule>
    <cfRule type="containsText" dxfId="514" priority="710" operator="containsText" text="Off Target">
      <formula>NOT(ISERROR(SEARCH("Off Target",E53)))</formula>
    </cfRule>
    <cfRule type="containsText" dxfId="513" priority="711" operator="containsText" text="In Danger of Falling Behind Target">
      <formula>NOT(ISERROR(SEARCH("In Danger of Falling Behind Target",E53)))</formula>
    </cfRule>
    <cfRule type="containsText" dxfId="512" priority="712" operator="containsText" text="On Track to be Achieved">
      <formula>NOT(ISERROR(SEARCH("On Track to be Achieved",E53)))</formula>
    </cfRule>
    <cfRule type="containsText" dxfId="511" priority="713" operator="containsText" text="Fully Achieved">
      <formula>NOT(ISERROR(SEARCH("Fully Achieved",E53)))</formula>
    </cfRule>
    <cfRule type="containsText" dxfId="510" priority="714" operator="containsText" text="Fully Achieved">
      <formula>NOT(ISERROR(SEARCH("Fully Achieved",E53)))</formula>
    </cfRule>
    <cfRule type="containsText" dxfId="509" priority="715" operator="containsText" text="Fully Achieved">
      <formula>NOT(ISERROR(SEARCH("Fully Achieved",E53)))</formula>
    </cfRule>
    <cfRule type="containsText" dxfId="508" priority="716" operator="containsText" text="Deferred">
      <formula>NOT(ISERROR(SEARCH("Deferred",E53)))</formula>
    </cfRule>
    <cfRule type="containsText" dxfId="507" priority="717" operator="containsText" text="Deleted">
      <formula>NOT(ISERROR(SEARCH("Deleted",E53)))</formula>
    </cfRule>
    <cfRule type="containsText" dxfId="506" priority="718" operator="containsText" text="In Danger of Falling Behind Target">
      <formula>NOT(ISERROR(SEARCH("In Danger of Falling Behind Target",E53)))</formula>
    </cfRule>
    <cfRule type="containsText" dxfId="505" priority="719" operator="containsText" text="Not yet due">
      <formula>NOT(ISERROR(SEARCH("Not yet due",E53)))</formula>
    </cfRule>
    <cfRule type="containsText" dxfId="504" priority="720" operator="containsText" text="Update not Provided">
      <formula>NOT(ISERROR(SEARCH("Update not Provided",E53)))</formula>
    </cfRule>
  </conditionalFormatting>
  <conditionalFormatting sqref="E55:E56">
    <cfRule type="containsText" dxfId="503" priority="649" operator="containsText" text="On track to be achieved">
      <formula>NOT(ISERROR(SEARCH("On track to be achieved",E55)))</formula>
    </cfRule>
    <cfRule type="containsText" dxfId="502" priority="650" operator="containsText" text="Deferred">
      <formula>NOT(ISERROR(SEARCH("Deferred",E55)))</formula>
    </cfRule>
    <cfRule type="containsText" dxfId="501" priority="651" operator="containsText" text="Deleted">
      <formula>NOT(ISERROR(SEARCH("Deleted",E55)))</formula>
    </cfRule>
    <cfRule type="containsText" dxfId="500" priority="652" operator="containsText" text="In Danger of Falling Behind Target">
      <formula>NOT(ISERROR(SEARCH("In Danger of Falling Behind Target",E55)))</formula>
    </cfRule>
    <cfRule type="containsText" dxfId="499" priority="653" operator="containsText" text="Not yet due">
      <formula>NOT(ISERROR(SEARCH("Not yet due",E55)))</formula>
    </cfRule>
    <cfRule type="containsText" dxfId="498" priority="654" operator="containsText" text="Update not Provided">
      <formula>NOT(ISERROR(SEARCH("Update not Provided",E55)))</formula>
    </cfRule>
    <cfRule type="containsText" dxfId="497" priority="655" operator="containsText" text="Not yet due">
      <formula>NOT(ISERROR(SEARCH("Not yet due",E55)))</formula>
    </cfRule>
    <cfRule type="containsText" dxfId="496" priority="656" operator="containsText" text="Completed Behind Schedule">
      <formula>NOT(ISERROR(SEARCH("Completed Behind Schedule",E55)))</formula>
    </cfRule>
    <cfRule type="containsText" dxfId="495" priority="657" operator="containsText" text="Off Target">
      <formula>NOT(ISERROR(SEARCH("Off Target",E55)))</formula>
    </cfRule>
    <cfRule type="containsText" dxfId="494" priority="658" operator="containsText" text="On Track to be Achieved">
      <formula>NOT(ISERROR(SEARCH("On Track to be Achieved",E55)))</formula>
    </cfRule>
    <cfRule type="containsText" dxfId="493" priority="659" operator="containsText" text="Fully Achieved">
      <formula>NOT(ISERROR(SEARCH("Fully Achieved",E55)))</formula>
    </cfRule>
    <cfRule type="containsText" dxfId="492" priority="660" operator="containsText" text="Not yet due">
      <formula>NOT(ISERROR(SEARCH("Not yet due",E55)))</formula>
    </cfRule>
    <cfRule type="containsText" dxfId="491" priority="661" operator="containsText" text="Not Yet Due">
      <formula>NOT(ISERROR(SEARCH("Not Yet Due",E55)))</formula>
    </cfRule>
    <cfRule type="containsText" dxfId="490" priority="662" operator="containsText" text="Deferred">
      <formula>NOT(ISERROR(SEARCH("Deferred",E55)))</formula>
    </cfRule>
    <cfRule type="containsText" dxfId="489" priority="663" operator="containsText" text="Deleted">
      <formula>NOT(ISERROR(SEARCH("Deleted",E55)))</formula>
    </cfRule>
    <cfRule type="containsText" dxfId="488" priority="664" operator="containsText" text="In Danger of Falling Behind Target">
      <formula>NOT(ISERROR(SEARCH("In Danger of Falling Behind Target",E55)))</formula>
    </cfRule>
    <cfRule type="containsText" dxfId="487" priority="665" operator="containsText" text="Not yet due">
      <formula>NOT(ISERROR(SEARCH("Not yet due",E55)))</formula>
    </cfRule>
    <cfRule type="containsText" dxfId="486" priority="666" operator="containsText" text="Completed Behind Schedule">
      <formula>NOT(ISERROR(SEARCH("Completed Behind Schedule",E55)))</formula>
    </cfRule>
    <cfRule type="containsText" dxfId="485" priority="667" operator="containsText" text="Off Target">
      <formula>NOT(ISERROR(SEARCH("Off Target",E55)))</formula>
    </cfRule>
    <cfRule type="containsText" dxfId="484" priority="668" operator="containsText" text="In Danger of Falling Behind Target">
      <formula>NOT(ISERROR(SEARCH("In Danger of Falling Behind Target",E55)))</formula>
    </cfRule>
    <cfRule type="containsText" dxfId="483" priority="669" operator="containsText" text="On Track to be Achieved">
      <formula>NOT(ISERROR(SEARCH("On Track to be Achieved",E55)))</formula>
    </cfRule>
    <cfRule type="containsText" dxfId="482" priority="670" operator="containsText" text="Fully Achieved">
      <formula>NOT(ISERROR(SEARCH("Fully Achieved",E55)))</formula>
    </cfRule>
    <cfRule type="containsText" dxfId="481" priority="671" operator="containsText" text="Update not Provided">
      <formula>NOT(ISERROR(SEARCH("Update not Provided",E55)))</formula>
    </cfRule>
    <cfRule type="containsText" dxfId="480" priority="672" operator="containsText" text="Not yet due">
      <formula>NOT(ISERROR(SEARCH("Not yet due",E55)))</formula>
    </cfRule>
    <cfRule type="containsText" dxfId="479" priority="673" operator="containsText" text="Completed Behind Schedule">
      <formula>NOT(ISERROR(SEARCH("Completed Behind Schedule",E55)))</formula>
    </cfRule>
    <cfRule type="containsText" dxfId="478" priority="674" operator="containsText" text="Off Target">
      <formula>NOT(ISERROR(SEARCH("Off Target",E55)))</formula>
    </cfRule>
    <cfRule type="containsText" dxfId="477" priority="675" operator="containsText" text="In Danger of Falling Behind Target">
      <formula>NOT(ISERROR(SEARCH("In Danger of Falling Behind Target",E55)))</formula>
    </cfRule>
    <cfRule type="containsText" dxfId="476" priority="676" operator="containsText" text="On Track to be Achieved">
      <formula>NOT(ISERROR(SEARCH("On Track to be Achieved",E55)))</formula>
    </cfRule>
    <cfRule type="containsText" dxfId="475" priority="677" operator="containsText" text="Fully Achieved">
      <formula>NOT(ISERROR(SEARCH("Fully Achieved",E55)))</formula>
    </cfRule>
    <cfRule type="containsText" dxfId="474" priority="678" operator="containsText" text="Fully Achieved">
      <formula>NOT(ISERROR(SEARCH("Fully Achieved",E55)))</formula>
    </cfRule>
    <cfRule type="containsText" dxfId="473" priority="679" operator="containsText" text="Fully Achieved">
      <formula>NOT(ISERROR(SEARCH("Fully Achieved",E55)))</formula>
    </cfRule>
    <cfRule type="containsText" dxfId="472" priority="680" operator="containsText" text="Deferred">
      <formula>NOT(ISERROR(SEARCH("Deferred",E55)))</formula>
    </cfRule>
    <cfRule type="containsText" dxfId="471" priority="681" operator="containsText" text="Deleted">
      <formula>NOT(ISERROR(SEARCH("Deleted",E55)))</formula>
    </cfRule>
    <cfRule type="containsText" dxfId="470" priority="682" operator="containsText" text="In Danger of Falling Behind Target">
      <formula>NOT(ISERROR(SEARCH("In Danger of Falling Behind Target",E55)))</formula>
    </cfRule>
    <cfRule type="containsText" dxfId="469" priority="683" operator="containsText" text="Not yet due">
      <formula>NOT(ISERROR(SEARCH("Not yet due",E55)))</formula>
    </cfRule>
    <cfRule type="containsText" dxfId="468" priority="684" operator="containsText" text="Update not Provided">
      <formula>NOT(ISERROR(SEARCH("Update not Provided",E55)))</formula>
    </cfRule>
  </conditionalFormatting>
  <conditionalFormatting sqref="E58">
    <cfRule type="containsText" dxfId="467" priority="613" operator="containsText" text="On track to be achieved">
      <formula>NOT(ISERROR(SEARCH("On track to be achieved",E58)))</formula>
    </cfRule>
    <cfRule type="containsText" dxfId="466" priority="614" operator="containsText" text="Deferred">
      <formula>NOT(ISERROR(SEARCH("Deferred",E58)))</formula>
    </cfRule>
    <cfRule type="containsText" dxfId="465" priority="615" operator="containsText" text="Deleted">
      <formula>NOT(ISERROR(SEARCH("Deleted",E58)))</formula>
    </cfRule>
    <cfRule type="containsText" dxfId="464" priority="616" operator="containsText" text="In Danger of Falling Behind Target">
      <formula>NOT(ISERROR(SEARCH("In Danger of Falling Behind Target",E58)))</formula>
    </cfRule>
    <cfRule type="containsText" dxfId="463" priority="617" operator="containsText" text="Not yet due">
      <formula>NOT(ISERROR(SEARCH("Not yet due",E58)))</formula>
    </cfRule>
    <cfRule type="containsText" dxfId="462" priority="618" operator="containsText" text="Update not Provided">
      <formula>NOT(ISERROR(SEARCH("Update not Provided",E58)))</formula>
    </cfRule>
    <cfRule type="containsText" dxfId="461" priority="619" operator="containsText" text="Not yet due">
      <formula>NOT(ISERROR(SEARCH("Not yet due",E58)))</formula>
    </cfRule>
    <cfRule type="containsText" dxfId="460" priority="620" operator="containsText" text="Completed Behind Schedule">
      <formula>NOT(ISERROR(SEARCH("Completed Behind Schedule",E58)))</formula>
    </cfRule>
    <cfRule type="containsText" dxfId="459" priority="621" operator="containsText" text="Off Target">
      <formula>NOT(ISERROR(SEARCH("Off Target",E58)))</formula>
    </cfRule>
    <cfRule type="containsText" dxfId="458" priority="622" operator="containsText" text="On Track to be Achieved">
      <formula>NOT(ISERROR(SEARCH("On Track to be Achieved",E58)))</formula>
    </cfRule>
    <cfRule type="containsText" dxfId="457" priority="623" operator="containsText" text="Fully Achieved">
      <formula>NOT(ISERROR(SEARCH("Fully Achieved",E58)))</formula>
    </cfRule>
    <cfRule type="containsText" dxfId="456" priority="624" operator="containsText" text="Not yet due">
      <formula>NOT(ISERROR(SEARCH("Not yet due",E58)))</formula>
    </cfRule>
    <cfRule type="containsText" dxfId="455" priority="625" operator="containsText" text="Not Yet Due">
      <formula>NOT(ISERROR(SEARCH("Not Yet Due",E58)))</formula>
    </cfRule>
    <cfRule type="containsText" dxfId="454" priority="626" operator="containsText" text="Deferred">
      <formula>NOT(ISERROR(SEARCH("Deferred",E58)))</formula>
    </cfRule>
    <cfRule type="containsText" dxfId="453" priority="627" operator="containsText" text="Deleted">
      <formula>NOT(ISERROR(SEARCH("Deleted",E58)))</formula>
    </cfRule>
    <cfRule type="containsText" dxfId="452" priority="628" operator="containsText" text="In Danger of Falling Behind Target">
      <formula>NOT(ISERROR(SEARCH("In Danger of Falling Behind Target",E58)))</formula>
    </cfRule>
    <cfRule type="containsText" dxfId="451" priority="629" operator="containsText" text="Not yet due">
      <formula>NOT(ISERROR(SEARCH("Not yet due",E58)))</formula>
    </cfRule>
    <cfRule type="containsText" dxfId="450" priority="630" operator="containsText" text="Completed Behind Schedule">
      <formula>NOT(ISERROR(SEARCH("Completed Behind Schedule",E58)))</formula>
    </cfRule>
    <cfRule type="containsText" dxfId="449" priority="631" operator="containsText" text="Off Target">
      <formula>NOT(ISERROR(SEARCH("Off Target",E58)))</formula>
    </cfRule>
    <cfRule type="containsText" dxfId="448" priority="632" operator="containsText" text="In Danger of Falling Behind Target">
      <formula>NOT(ISERROR(SEARCH("In Danger of Falling Behind Target",E58)))</formula>
    </cfRule>
    <cfRule type="containsText" dxfId="447" priority="633" operator="containsText" text="On Track to be Achieved">
      <formula>NOT(ISERROR(SEARCH("On Track to be Achieved",E58)))</formula>
    </cfRule>
    <cfRule type="containsText" dxfId="446" priority="634" operator="containsText" text="Fully Achieved">
      <formula>NOT(ISERROR(SEARCH("Fully Achieved",E58)))</formula>
    </cfRule>
    <cfRule type="containsText" dxfId="445" priority="635" operator="containsText" text="Update not Provided">
      <formula>NOT(ISERROR(SEARCH("Update not Provided",E58)))</formula>
    </cfRule>
    <cfRule type="containsText" dxfId="444" priority="636" operator="containsText" text="Not yet due">
      <formula>NOT(ISERROR(SEARCH("Not yet due",E58)))</formula>
    </cfRule>
    <cfRule type="containsText" dxfId="443" priority="637" operator="containsText" text="Completed Behind Schedule">
      <formula>NOT(ISERROR(SEARCH("Completed Behind Schedule",E58)))</formula>
    </cfRule>
    <cfRule type="containsText" dxfId="442" priority="638" operator="containsText" text="Off Target">
      <formula>NOT(ISERROR(SEARCH("Off Target",E58)))</formula>
    </cfRule>
    <cfRule type="containsText" dxfId="441" priority="639" operator="containsText" text="In Danger of Falling Behind Target">
      <formula>NOT(ISERROR(SEARCH("In Danger of Falling Behind Target",E58)))</formula>
    </cfRule>
    <cfRule type="containsText" dxfId="440" priority="640" operator="containsText" text="On Track to be Achieved">
      <formula>NOT(ISERROR(SEARCH("On Track to be Achieved",E58)))</formula>
    </cfRule>
    <cfRule type="containsText" dxfId="439" priority="641" operator="containsText" text="Fully Achieved">
      <formula>NOT(ISERROR(SEARCH("Fully Achieved",E58)))</formula>
    </cfRule>
    <cfRule type="containsText" dxfId="438" priority="642" operator="containsText" text="Fully Achieved">
      <formula>NOT(ISERROR(SEARCH("Fully Achieved",E58)))</formula>
    </cfRule>
    <cfRule type="containsText" dxfId="437" priority="643" operator="containsText" text="Fully Achieved">
      <formula>NOT(ISERROR(SEARCH("Fully Achieved",E58)))</formula>
    </cfRule>
    <cfRule type="containsText" dxfId="436" priority="644" operator="containsText" text="Deferred">
      <formula>NOT(ISERROR(SEARCH("Deferred",E58)))</formula>
    </cfRule>
    <cfRule type="containsText" dxfId="435" priority="645" operator="containsText" text="Deleted">
      <formula>NOT(ISERROR(SEARCH("Deleted",E58)))</formula>
    </cfRule>
    <cfRule type="containsText" dxfId="434" priority="646" operator="containsText" text="In Danger of Falling Behind Target">
      <formula>NOT(ISERROR(SEARCH("In Danger of Falling Behind Target",E58)))</formula>
    </cfRule>
    <cfRule type="containsText" dxfId="433" priority="647" operator="containsText" text="Not yet due">
      <formula>NOT(ISERROR(SEARCH("Not yet due",E58)))</formula>
    </cfRule>
    <cfRule type="containsText" dxfId="432" priority="648" operator="containsText" text="Update not Provided">
      <formula>NOT(ISERROR(SEARCH("Update not Provided",E58)))</formula>
    </cfRule>
  </conditionalFormatting>
  <conditionalFormatting sqref="E60">
    <cfRule type="containsText" dxfId="431" priority="577" operator="containsText" text="On track to be achieved">
      <formula>NOT(ISERROR(SEARCH("On track to be achieved",E60)))</formula>
    </cfRule>
    <cfRule type="containsText" dxfId="430" priority="578" operator="containsText" text="Deferred">
      <formula>NOT(ISERROR(SEARCH("Deferred",E60)))</formula>
    </cfRule>
    <cfRule type="containsText" dxfId="429" priority="579" operator="containsText" text="Deleted">
      <formula>NOT(ISERROR(SEARCH("Deleted",E60)))</formula>
    </cfRule>
    <cfRule type="containsText" dxfId="428" priority="580" operator="containsText" text="In Danger of Falling Behind Target">
      <formula>NOT(ISERROR(SEARCH("In Danger of Falling Behind Target",E60)))</formula>
    </cfRule>
    <cfRule type="containsText" dxfId="427" priority="581" operator="containsText" text="Not yet due">
      <formula>NOT(ISERROR(SEARCH("Not yet due",E60)))</formula>
    </cfRule>
    <cfRule type="containsText" dxfId="426" priority="582" operator="containsText" text="Update not Provided">
      <formula>NOT(ISERROR(SEARCH("Update not Provided",E60)))</formula>
    </cfRule>
    <cfRule type="containsText" dxfId="425" priority="583" operator="containsText" text="Not yet due">
      <formula>NOT(ISERROR(SEARCH("Not yet due",E60)))</formula>
    </cfRule>
    <cfRule type="containsText" dxfId="424" priority="584" operator="containsText" text="Completed Behind Schedule">
      <formula>NOT(ISERROR(SEARCH("Completed Behind Schedule",E60)))</formula>
    </cfRule>
    <cfRule type="containsText" dxfId="423" priority="585" operator="containsText" text="Off Target">
      <formula>NOT(ISERROR(SEARCH("Off Target",E60)))</formula>
    </cfRule>
    <cfRule type="containsText" dxfId="422" priority="586" operator="containsText" text="On Track to be Achieved">
      <formula>NOT(ISERROR(SEARCH("On Track to be Achieved",E60)))</formula>
    </cfRule>
    <cfRule type="containsText" dxfId="421" priority="587" operator="containsText" text="Fully Achieved">
      <formula>NOT(ISERROR(SEARCH("Fully Achieved",E60)))</formula>
    </cfRule>
    <cfRule type="containsText" dxfId="420" priority="588" operator="containsText" text="Not yet due">
      <formula>NOT(ISERROR(SEARCH("Not yet due",E60)))</formula>
    </cfRule>
    <cfRule type="containsText" dxfId="419" priority="589" operator="containsText" text="Not Yet Due">
      <formula>NOT(ISERROR(SEARCH("Not Yet Due",E60)))</formula>
    </cfRule>
    <cfRule type="containsText" dxfId="418" priority="590" operator="containsText" text="Deferred">
      <formula>NOT(ISERROR(SEARCH("Deferred",E60)))</formula>
    </cfRule>
    <cfRule type="containsText" dxfId="417" priority="591" operator="containsText" text="Deleted">
      <formula>NOT(ISERROR(SEARCH("Deleted",E60)))</formula>
    </cfRule>
    <cfRule type="containsText" dxfId="416" priority="592" operator="containsText" text="In Danger of Falling Behind Target">
      <formula>NOT(ISERROR(SEARCH("In Danger of Falling Behind Target",E60)))</formula>
    </cfRule>
    <cfRule type="containsText" dxfId="415" priority="593" operator="containsText" text="Not yet due">
      <formula>NOT(ISERROR(SEARCH("Not yet due",E60)))</formula>
    </cfRule>
    <cfRule type="containsText" dxfId="414" priority="594" operator="containsText" text="Completed Behind Schedule">
      <formula>NOT(ISERROR(SEARCH("Completed Behind Schedule",E60)))</formula>
    </cfRule>
    <cfRule type="containsText" dxfId="413" priority="595" operator="containsText" text="Off Target">
      <formula>NOT(ISERROR(SEARCH("Off Target",E60)))</formula>
    </cfRule>
    <cfRule type="containsText" dxfId="412" priority="596" operator="containsText" text="In Danger of Falling Behind Target">
      <formula>NOT(ISERROR(SEARCH("In Danger of Falling Behind Target",E60)))</formula>
    </cfRule>
    <cfRule type="containsText" dxfId="411" priority="597" operator="containsText" text="On Track to be Achieved">
      <formula>NOT(ISERROR(SEARCH("On Track to be Achieved",E60)))</formula>
    </cfRule>
    <cfRule type="containsText" dxfId="410" priority="598" operator="containsText" text="Fully Achieved">
      <formula>NOT(ISERROR(SEARCH("Fully Achieved",E60)))</formula>
    </cfRule>
    <cfRule type="containsText" dxfId="409" priority="599" operator="containsText" text="Update not Provided">
      <formula>NOT(ISERROR(SEARCH("Update not Provided",E60)))</formula>
    </cfRule>
    <cfRule type="containsText" dxfId="408" priority="600" operator="containsText" text="Not yet due">
      <formula>NOT(ISERROR(SEARCH("Not yet due",E60)))</formula>
    </cfRule>
    <cfRule type="containsText" dxfId="407" priority="601" operator="containsText" text="Completed Behind Schedule">
      <formula>NOT(ISERROR(SEARCH("Completed Behind Schedule",E60)))</formula>
    </cfRule>
    <cfRule type="containsText" dxfId="406" priority="602" operator="containsText" text="Off Target">
      <formula>NOT(ISERROR(SEARCH("Off Target",E60)))</formula>
    </cfRule>
    <cfRule type="containsText" dxfId="405" priority="603" operator="containsText" text="In Danger of Falling Behind Target">
      <formula>NOT(ISERROR(SEARCH("In Danger of Falling Behind Target",E60)))</formula>
    </cfRule>
    <cfRule type="containsText" dxfId="404" priority="604" operator="containsText" text="On Track to be Achieved">
      <formula>NOT(ISERROR(SEARCH("On Track to be Achieved",E60)))</formula>
    </cfRule>
    <cfRule type="containsText" dxfId="403" priority="605" operator="containsText" text="Fully Achieved">
      <formula>NOT(ISERROR(SEARCH("Fully Achieved",E60)))</formula>
    </cfRule>
    <cfRule type="containsText" dxfId="402" priority="606" operator="containsText" text="Fully Achieved">
      <formula>NOT(ISERROR(SEARCH("Fully Achieved",E60)))</formula>
    </cfRule>
    <cfRule type="containsText" dxfId="401" priority="607" operator="containsText" text="Fully Achieved">
      <formula>NOT(ISERROR(SEARCH("Fully Achieved",E60)))</formula>
    </cfRule>
    <cfRule type="containsText" dxfId="400" priority="608" operator="containsText" text="Deferred">
      <formula>NOT(ISERROR(SEARCH("Deferred",E60)))</formula>
    </cfRule>
    <cfRule type="containsText" dxfId="399" priority="609" operator="containsText" text="Deleted">
      <formula>NOT(ISERROR(SEARCH("Deleted",E60)))</formula>
    </cfRule>
    <cfRule type="containsText" dxfId="398" priority="610" operator="containsText" text="In Danger of Falling Behind Target">
      <formula>NOT(ISERROR(SEARCH("In Danger of Falling Behind Target",E60)))</formula>
    </cfRule>
    <cfRule type="containsText" dxfId="397" priority="611" operator="containsText" text="Not yet due">
      <formula>NOT(ISERROR(SEARCH("Not yet due",E60)))</formula>
    </cfRule>
    <cfRule type="containsText" dxfId="396" priority="612" operator="containsText" text="Update not Provided">
      <formula>NOT(ISERROR(SEARCH("Update not Provided",E60)))</formula>
    </cfRule>
  </conditionalFormatting>
  <conditionalFormatting sqref="E62:E71">
    <cfRule type="containsText" dxfId="395" priority="541" operator="containsText" text="On track to be achieved">
      <formula>NOT(ISERROR(SEARCH("On track to be achieved",E62)))</formula>
    </cfRule>
    <cfRule type="containsText" dxfId="394" priority="542" operator="containsText" text="Deferred">
      <formula>NOT(ISERROR(SEARCH("Deferred",E62)))</formula>
    </cfRule>
    <cfRule type="containsText" dxfId="393" priority="543" operator="containsText" text="Deleted">
      <formula>NOT(ISERROR(SEARCH("Deleted",E62)))</formula>
    </cfRule>
    <cfRule type="containsText" dxfId="392" priority="544" operator="containsText" text="In Danger of Falling Behind Target">
      <formula>NOT(ISERROR(SEARCH("In Danger of Falling Behind Target",E62)))</formula>
    </cfRule>
    <cfRule type="containsText" dxfId="391" priority="545" operator="containsText" text="Not yet due">
      <formula>NOT(ISERROR(SEARCH("Not yet due",E62)))</formula>
    </cfRule>
    <cfRule type="containsText" dxfId="390" priority="546" operator="containsText" text="Update not Provided">
      <formula>NOT(ISERROR(SEARCH("Update not Provided",E62)))</formula>
    </cfRule>
    <cfRule type="containsText" dxfId="389" priority="547" operator="containsText" text="Not yet due">
      <formula>NOT(ISERROR(SEARCH("Not yet due",E62)))</formula>
    </cfRule>
    <cfRule type="containsText" dxfId="388" priority="548" operator="containsText" text="Completed Behind Schedule">
      <formula>NOT(ISERROR(SEARCH("Completed Behind Schedule",E62)))</formula>
    </cfRule>
    <cfRule type="containsText" dxfId="387" priority="549" operator="containsText" text="Off Target">
      <formula>NOT(ISERROR(SEARCH("Off Target",E62)))</formula>
    </cfRule>
    <cfRule type="containsText" dxfId="386" priority="550" operator="containsText" text="On Track to be Achieved">
      <formula>NOT(ISERROR(SEARCH("On Track to be Achieved",E62)))</formula>
    </cfRule>
    <cfRule type="containsText" dxfId="385" priority="551" operator="containsText" text="Fully Achieved">
      <formula>NOT(ISERROR(SEARCH("Fully Achieved",E62)))</formula>
    </cfRule>
    <cfRule type="containsText" dxfId="384" priority="552" operator="containsText" text="Not yet due">
      <formula>NOT(ISERROR(SEARCH("Not yet due",E62)))</formula>
    </cfRule>
    <cfRule type="containsText" dxfId="383" priority="553" operator="containsText" text="Not Yet Due">
      <formula>NOT(ISERROR(SEARCH("Not Yet Due",E62)))</formula>
    </cfRule>
    <cfRule type="containsText" dxfId="382" priority="554" operator="containsText" text="Deferred">
      <formula>NOT(ISERROR(SEARCH("Deferred",E62)))</formula>
    </cfRule>
    <cfRule type="containsText" dxfId="381" priority="555" operator="containsText" text="Deleted">
      <formula>NOT(ISERROR(SEARCH("Deleted",E62)))</formula>
    </cfRule>
    <cfRule type="containsText" dxfId="380" priority="556" operator="containsText" text="In Danger of Falling Behind Target">
      <formula>NOT(ISERROR(SEARCH("In Danger of Falling Behind Target",E62)))</formula>
    </cfRule>
    <cfRule type="containsText" dxfId="379" priority="557" operator="containsText" text="Not yet due">
      <formula>NOT(ISERROR(SEARCH("Not yet due",E62)))</formula>
    </cfRule>
    <cfRule type="containsText" dxfId="378" priority="558" operator="containsText" text="Completed Behind Schedule">
      <formula>NOT(ISERROR(SEARCH("Completed Behind Schedule",E62)))</formula>
    </cfRule>
    <cfRule type="containsText" dxfId="377" priority="559" operator="containsText" text="Off Target">
      <formula>NOT(ISERROR(SEARCH("Off Target",E62)))</formula>
    </cfRule>
    <cfRule type="containsText" dxfId="376" priority="560" operator="containsText" text="In Danger of Falling Behind Target">
      <formula>NOT(ISERROR(SEARCH("In Danger of Falling Behind Target",E62)))</formula>
    </cfRule>
    <cfRule type="containsText" dxfId="375" priority="561" operator="containsText" text="On Track to be Achieved">
      <formula>NOT(ISERROR(SEARCH("On Track to be Achieved",E62)))</formula>
    </cfRule>
    <cfRule type="containsText" dxfId="374" priority="562" operator="containsText" text="Fully Achieved">
      <formula>NOT(ISERROR(SEARCH("Fully Achieved",E62)))</formula>
    </cfRule>
    <cfRule type="containsText" dxfId="373" priority="563" operator="containsText" text="Update not Provided">
      <formula>NOT(ISERROR(SEARCH("Update not Provided",E62)))</formula>
    </cfRule>
    <cfRule type="containsText" dxfId="372" priority="564" operator="containsText" text="Not yet due">
      <formula>NOT(ISERROR(SEARCH("Not yet due",E62)))</formula>
    </cfRule>
    <cfRule type="containsText" dxfId="371" priority="565" operator="containsText" text="Completed Behind Schedule">
      <formula>NOT(ISERROR(SEARCH("Completed Behind Schedule",E62)))</formula>
    </cfRule>
    <cfRule type="containsText" dxfId="370" priority="566" operator="containsText" text="Off Target">
      <formula>NOT(ISERROR(SEARCH("Off Target",E62)))</formula>
    </cfRule>
    <cfRule type="containsText" dxfId="369" priority="567" operator="containsText" text="In Danger of Falling Behind Target">
      <formula>NOT(ISERROR(SEARCH("In Danger of Falling Behind Target",E62)))</formula>
    </cfRule>
    <cfRule type="containsText" dxfId="368" priority="568" operator="containsText" text="On Track to be Achieved">
      <formula>NOT(ISERROR(SEARCH("On Track to be Achieved",E62)))</formula>
    </cfRule>
    <cfRule type="containsText" dxfId="367" priority="569" operator="containsText" text="Fully Achieved">
      <formula>NOT(ISERROR(SEARCH("Fully Achieved",E62)))</formula>
    </cfRule>
    <cfRule type="containsText" dxfId="366" priority="570" operator="containsText" text="Fully Achieved">
      <formula>NOT(ISERROR(SEARCH("Fully Achieved",E62)))</formula>
    </cfRule>
    <cfRule type="containsText" dxfId="365" priority="571" operator="containsText" text="Fully Achieved">
      <formula>NOT(ISERROR(SEARCH("Fully Achieved",E62)))</formula>
    </cfRule>
    <cfRule type="containsText" dxfId="364" priority="572" operator="containsText" text="Deferred">
      <formula>NOT(ISERROR(SEARCH("Deferred",E62)))</formula>
    </cfRule>
    <cfRule type="containsText" dxfId="363" priority="573" operator="containsText" text="Deleted">
      <formula>NOT(ISERROR(SEARCH("Deleted",E62)))</formula>
    </cfRule>
    <cfRule type="containsText" dxfId="362" priority="574" operator="containsText" text="In Danger of Falling Behind Target">
      <formula>NOT(ISERROR(SEARCH("In Danger of Falling Behind Target",E62)))</formula>
    </cfRule>
    <cfRule type="containsText" dxfId="361" priority="575" operator="containsText" text="Not yet due">
      <formula>NOT(ISERROR(SEARCH("Not yet due",E62)))</formula>
    </cfRule>
    <cfRule type="containsText" dxfId="360" priority="576" operator="containsText" text="Update not Provided">
      <formula>NOT(ISERROR(SEARCH("Update not Provided",E62)))</formula>
    </cfRule>
  </conditionalFormatting>
  <conditionalFormatting sqref="E73:E74">
    <cfRule type="containsText" dxfId="359" priority="505" operator="containsText" text="On track to be achieved">
      <formula>NOT(ISERROR(SEARCH("On track to be achieved",E73)))</formula>
    </cfRule>
    <cfRule type="containsText" dxfId="358" priority="506" operator="containsText" text="Deferred">
      <formula>NOT(ISERROR(SEARCH("Deferred",E73)))</formula>
    </cfRule>
    <cfRule type="containsText" dxfId="357" priority="507" operator="containsText" text="Deleted">
      <formula>NOT(ISERROR(SEARCH("Deleted",E73)))</formula>
    </cfRule>
    <cfRule type="containsText" dxfId="356" priority="508" operator="containsText" text="In Danger of Falling Behind Target">
      <formula>NOT(ISERROR(SEARCH("In Danger of Falling Behind Target",E73)))</formula>
    </cfRule>
    <cfRule type="containsText" dxfId="355" priority="509" operator="containsText" text="Not yet due">
      <formula>NOT(ISERROR(SEARCH("Not yet due",E73)))</formula>
    </cfRule>
    <cfRule type="containsText" dxfId="354" priority="510" operator="containsText" text="Update not Provided">
      <formula>NOT(ISERROR(SEARCH("Update not Provided",E73)))</formula>
    </cfRule>
    <cfRule type="containsText" dxfId="353" priority="511" operator="containsText" text="Not yet due">
      <formula>NOT(ISERROR(SEARCH("Not yet due",E73)))</formula>
    </cfRule>
    <cfRule type="containsText" dxfId="352" priority="512" operator="containsText" text="Completed Behind Schedule">
      <formula>NOT(ISERROR(SEARCH("Completed Behind Schedule",E73)))</formula>
    </cfRule>
    <cfRule type="containsText" dxfId="351" priority="513" operator="containsText" text="Off Target">
      <formula>NOT(ISERROR(SEARCH("Off Target",E73)))</formula>
    </cfRule>
    <cfRule type="containsText" dxfId="350" priority="514" operator="containsText" text="On Track to be Achieved">
      <formula>NOT(ISERROR(SEARCH("On Track to be Achieved",E73)))</formula>
    </cfRule>
    <cfRule type="containsText" dxfId="349" priority="515" operator="containsText" text="Fully Achieved">
      <formula>NOT(ISERROR(SEARCH("Fully Achieved",E73)))</formula>
    </cfRule>
    <cfRule type="containsText" dxfId="348" priority="516" operator="containsText" text="Not yet due">
      <formula>NOT(ISERROR(SEARCH("Not yet due",E73)))</formula>
    </cfRule>
    <cfRule type="containsText" dxfId="347" priority="517" operator="containsText" text="Not Yet Due">
      <formula>NOT(ISERROR(SEARCH("Not Yet Due",E73)))</formula>
    </cfRule>
    <cfRule type="containsText" dxfId="346" priority="518" operator="containsText" text="Deferred">
      <formula>NOT(ISERROR(SEARCH("Deferred",E73)))</formula>
    </cfRule>
    <cfRule type="containsText" dxfId="345" priority="519" operator="containsText" text="Deleted">
      <formula>NOT(ISERROR(SEARCH("Deleted",E73)))</formula>
    </cfRule>
    <cfRule type="containsText" dxfId="344" priority="520" operator="containsText" text="In Danger of Falling Behind Target">
      <formula>NOT(ISERROR(SEARCH("In Danger of Falling Behind Target",E73)))</formula>
    </cfRule>
    <cfRule type="containsText" dxfId="343" priority="521" operator="containsText" text="Not yet due">
      <formula>NOT(ISERROR(SEARCH("Not yet due",E73)))</formula>
    </cfRule>
    <cfRule type="containsText" dxfId="342" priority="522" operator="containsText" text="Completed Behind Schedule">
      <formula>NOT(ISERROR(SEARCH("Completed Behind Schedule",E73)))</formula>
    </cfRule>
    <cfRule type="containsText" dxfId="341" priority="523" operator="containsText" text="Off Target">
      <formula>NOT(ISERROR(SEARCH("Off Target",E73)))</formula>
    </cfRule>
    <cfRule type="containsText" dxfId="340" priority="524" operator="containsText" text="In Danger of Falling Behind Target">
      <formula>NOT(ISERROR(SEARCH("In Danger of Falling Behind Target",E73)))</formula>
    </cfRule>
    <cfRule type="containsText" dxfId="339" priority="525" operator="containsText" text="On Track to be Achieved">
      <formula>NOT(ISERROR(SEARCH("On Track to be Achieved",E73)))</formula>
    </cfRule>
    <cfRule type="containsText" dxfId="338" priority="526" operator="containsText" text="Fully Achieved">
      <formula>NOT(ISERROR(SEARCH("Fully Achieved",E73)))</formula>
    </cfRule>
    <cfRule type="containsText" dxfId="337" priority="527" operator="containsText" text="Update not Provided">
      <formula>NOT(ISERROR(SEARCH("Update not Provided",E73)))</formula>
    </cfRule>
    <cfRule type="containsText" dxfId="336" priority="528" operator="containsText" text="Not yet due">
      <formula>NOT(ISERROR(SEARCH("Not yet due",E73)))</formula>
    </cfRule>
    <cfRule type="containsText" dxfId="335" priority="529" operator="containsText" text="Completed Behind Schedule">
      <formula>NOT(ISERROR(SEARCH("Completed Behind Schedule",E73)))</formula>
    </cfRule>
    <cfRule type="containsText" dxfId="334" priority="530" operator="containsText" text="Off Target">
      <formula>NOT(ISERROR(SEARCH("Off Target",E73)))</formula>
    </cfRule>
    <cfRule type="containsText" dxfId="333" priority="531" operator="containsText" text="In Danger of Falling Behind Target">
      <formula>NOT(ISERROR(SEARCH("In Danger of Falling Behind Target",E73)))</formula>
    </cfRule>
    <cfRule type="containsText" dxfId="332" priority="532" operator="containsText" text="On Track to be Achieved">
      <formula>NOT(ISERROR(SEARCH("On Track to be Achieved",E73)))</formula>
    </cfRule>
    <cfRule type="containsText" dxfId="331" priority="533" operator="containsText" text="Fully Achieved">
      <formula>NOT(ISERROR(SEARCH("Fully Achieved",E73)))</formula>
    </cfRule>
    <cfRule type="containsText" dxfId="330" priority="534" operator="containsText" text="Fully Achieved">
      <formula>NOT(ISERROR(SEARCH("Fully Achieved",E73)))</formula>
    </cfRule>
    <cfRule type="containsText" dxfId="329" priority="535" operator="containsText" text="Fully Achieved">
      <formula>NOT(ISERROR(SEARCH("Fully Achieved",E73)))</formula>
    </cfRule>
    <cfRule type="containsText" dxfId="328" priority="536" operator="containsText" text="Deferred">
      <formula>NOT(ISERROR(SEARCH("Deferred",E73)))</formula>
    </cfRule>
    <cfRule type="containsText" dxfId="327" priority="537" operator="containsText" text="Deleted">
      <formula>NOT(ISERROR(SEARCH("Deleted",E73)))</formula>
    </cfRule>
    <cfRule type="containsText" dxfId="326" priority="538" operator="containsText" text="In Danger of Falling Behind Target">
      <formula>NOT(ISERROR(SEARCH("In Danger of Falling Behind Target",E73)))</formula>
    </cfRule>
    <cfRule type="containsText" dxfId="325" priority="539" operator="containsText" text="Not yet due">
      <formula>NOT(ISERROR(SEARCH("Not yet due",E73)))</formula>
    </cfRule>
    <cfRule type="containsText" dxfId="324" priority="540" operator="containsText" text="Update not Provided">
      <formula>NOT(ISERROR(SEARCH("Update not Provided",E73)))</formula>
    </cfRule>
  </conditionalFormatting>
  <conditionalFormatting sqref="E75:E76">
    <cfRule type="containsText" dxfId="323" priority="469" operator="containsText" text="On track to be achieved">
      <formula>NOT(ISERROR(SEARCH("On track to be achieved",E75)))</formula>
    </cfRule>
    <cfRule type="containsText" dxfId="322" priority="470" operator="containsText" text="Deferred">
      <formula>NOT(ISERROR(SEARCH("Deferred",E75)))</formula>
    </cfRule>
    <cfRule type="containsText" dxfId="321" priority="471" operator="containsText" text="Deleted">
      <formula>NOT(ISERROR(SEARCH("Deleted",E75)))</formula>
    </cfRule>
    <cfRule type="containsText" dxfId="320" priority="472" operator="containsText" text="In Danger of Falling Behind Target">
      <formula>NOT(ISERROR(SEARCH("In Danger of Falling Behind Target",E75)))</formula>
    </cfRule>
    <cfRule type="containsText" dxfId="319" priority="473" operator="containsText" text="Not yet due">
      <formula>NOT(ISERROR(SEARCH("Not yet due",E75)))</formula>
    </cfRule>
    <cfRule type="containsText" dxfId="318" priority="474" operator="containsText" text="Update not Provided">
      <formula>NOT(ISERROR(SEARCH("Update not Provided",E75)))</formula>
    </cfRule>
    <cfRule type="containsText" dxfId="317" priority="475" operator="containsText" text="Not yet due">
      <formula>NOT(ISERROR(SEARCH("Not yet due",E75)))</formula>
    </cfRule>
    <cfRule type="containsText" dxfId="316" priority="476" operator="containsText" text="Completed Behind Schedule">
      <formula>NOT(ISERROR(SEARCH("Completed Behind Schedule",E75)))</formula>
    </cfRule>
    <cfRule type="containsText" dxfId="315" priority="477" operator="containsText" text="Off Target">
      <formula>NOT(ISERROR(SEARCH("Off Target",E75)))</formula>
    </cfRule>
    <cfRule type="containsText" dxfId="314" priority="478" operator="containsText" text="On Track to be Achieved">
      <formula>NOT(ISERROR(SEARCH("On Track to be Achieved",E75)))</formula>
    </cfRule>
    <cfRule type="containsText" dxfId="313" priority="479" operator="containsText" text="Fully Achieved">
      <formula>NOT(ISERROR(SEARCH("Fully Achieved",E75)))</formula>
    </cfRule>
    <cfRule type="containsText" dxfId="312" priority="480" operator="containsText" text="Not yet due">
      <formula>NOT(ISERROR(SEARCH("Not yet due",E75)))</formula>
    </cfRule>
    <cfRule type="containsText" dxfId="311" priority="481" operator="containsText" text="Not Yet Due">
      <formula>NOT(ISERROR(SEARCH("Not Yet Due",E75)))</formula>
    </cfRule>
    <cfRule type="containsText" dxfId="310" priority="482" operator="containsText" text="Deferred">
      <formula>NOT(ISERROR(SEARCH("Deferred",E75)))</formula>
    </cfRule>
    <cfRule type="containsText" dxfId="309" priority="483" operator="containsText" text="Deleted">
      <formula>NOT(ISERROR(SEARCH("Deleted",E75)))</formula>
    </cfRule>
    <cfRule type="containsText" dxfId="308" priority="484" operator="containsText" text="In Danger of Falling Behind Target">
      <formula>NOT(ISERROR(SEARCH("In Danger of Falling Behind Target",E75)))</formula>
    </cfRule>
    <cfRule type="containsText" dxfId="307" priority="485" operator="containsText" text="Not yet due">
      <formula>NOT(ISERROR(SEARCH("Not yet due",E75)))</formula>
    </cfRule>
    <cfRule type="containsText" dxfId="306" priority="486" operator="containsText" text="Completed Behind Schedule">
      <formula>NOT(ISERROR(SEARCH("Completed Behind Schedule",E75)))</formula>
    </cfRule>
    <cfRule type="containsText" dxfId="305" priority="487" operator="containsText" text="Off Target">
      <formula>NOT(ISERROR(SEARCH("Off Target",E75)))</formula>
    </cfRule>
    <cfRule type="containsText" dxfId="304" priority="488" operator="containsText" text="In Danger of Falling Behind Target">
      <formula>NOT(ISERROR(SEARCH("In Danger of Falling Behind Target",E75)))</formula>
    </cfRule>
    <cfRule type="containsText" dxfId="303" priority="489" operator="containsText" text="On Track to be Achieved">
      <formula>NOT(ISERROR(SEARCH("On Track to be Achieved",E75)))</formula>
    </cfRule>
    <cfRule type="containsText" dxfId="302" priority="490" operator="containsText" text="Fully Achieved">
      <formula>NOT(ISERROR(SEARCH("Fully Achieved",E75)))</formula>
    </cfRule>
    <cfRule type="containsText" dxfId="301" priority="491" operator="containsText" text="Update not Provided">
      <formula>NOT(ISERROR(SEARCH("Update not Provided",E75)))</formula>
    </cfRule>
    <cfRule type="containsText" dxfId="300" priority="492" operator="containsText" text="Not yet due">
      <formula>NOT(ISERROR(SEARCH("Not yet due",E75)))</formula>
    </cfRule>
    <cfRule type="containsText" dxfId="299" priority="493" operator="containsText" text="Completed Behind Schedule">
      <formula>NOT(ISERROR(SEARCH("Completed Behind Schedule",E75)))</formula>
    </cfRule>
    <cfRule type="containsText" dxfId="298" priority="494" operator="containsText" text="Off Target">
      <formula>NOT(ISERROR(SEARCH("Off Target",E75)))</formula>
    </cfRule>
    <cfRule type="containsText" dxfId="297" priority="495" operator="containsText" text="In Danger of Falling Behind Target">
      <formula>NOT(ISERROR(SEARCH("In Danger of Falling Behind Target",E75)))</formula>
    </cfRule>
    <cfRule type="containsText" dxfId="296" priority="496" operator="containsText" text="On Track to be Achieved">
      <formula>NOT(ISERROR(SEARCH("On Track to be Achieved",E75)))</formula>
    </cfRule>
    <cfRule type="containsText" dxfId="295" priority="497" operator="containsText" text="Fully Achieved">
      <formula>NOT(ISERROR(SEARCH("Fully Achieved",E75)))</formula>
    </cfRule>
    <cfRule type="containsText" dxfId="294" priority="498" operator="containsText" text="Fully Achieved">
      <formula>NOT(ISERROR(SEARCH("Fully Achieved",E75)))</formula>
    </cfRule>
    <cfRule type="containsText" dxfId="293" priority="499" operator="containsText" text="Fully Achieved">
      <formula>NOT(ISERROR(SEARCH("Fully Achieved",E75)))</formula>
    </cfRule>
    <cfRule type="containsText" dxfId="292" priority="500" operator="containsText" text="Deferred">
      <formula>NOT(ISERROR(SEARCH("Deferred",E75)))</formula>
    </cfRule>
    <cfRule type="containsText" dxfId="291" priority="501" operator="containsText" text="Deleted">
      <formula>NOT(ISERROR(SEARCH("Deleted",E75)))</formula>
    </cfRule>
    <cfRule type="containsText" dxfId="290" priority="502" operator="containsText" text="In Danger of Falling Behind Target">
      <formula>NOT(ISERROR(SEARCH("In Danger of Falling Behind Target",E75)))</formula>
    </cfRule>
    <cfRule type="containsText" dxfId="289" priority="503" operator="containsText" text="Not yet due">
      <formula>NOT(ISERROR(SEARCH("Not yet due",E75)))</formula>
    </cfRule>
    <cfRule type="containsText" dxfId="288" priority="504" operator="containsText" text="Update not Provided">
      <formula>NOT(ISERROR(SEARCH("Update not Provided",E75)))</formula>
    </cfRule>
  </conditionalFormatting>
  <conditionalFormatting sqref="E80:E81">
    <cfRule type="containsText" dxfId="287" priority="433" operator="containsText" text="On track to be achieved">
      <formula>NOT(ISERROR(SEARCH("On track to be achieved",E80)))</formula>
    </cfRule>
    <cfRule type="containsText" dxfId="286" priority="434" operator="containsText" text="Deferred">
      <formula>NOT(ISERROR(SEARCH("Deferred",E80)))</formula>
    </cfRule>
    <cfRule type="containsText" dxfId="285" priority="435" operator="containsText" text="Deleted">
      <formula>NOT(ISERROR(SEARCH("Deleted",E80)))</formula>
    </cfRule>
    <cfRule type="containsText" dxfId="284" priority="436" operator="containsText" text="In Danger of Falling Behind Target">
      <formula>NOT(ISERROR(SEARCH("In Danger of Falling Behind Target",E80)))</formula>
    </cfRule>
    <cfRule type="containsText" dxfId="283" priority="437" operator="containsText" text="Not yet due">
      <formula>NOT(ISERROR(SEARCH("Not yet due",E80)))</formula>
    </cfRule>
    <cfRule type="containsText" dxfId="282" priority="438" operator="containsText" text="Update not Provided">
      <formula>NOT(ISERROR(SEARCH("Update not Provided",E80)))</formula>
    </cfRule>
    <cfRule type="containsText" dxfId="281" priority="439" operator="containsText" text="Not yet due">
      <formula>NOT(ISERROR(SEARCH("Not yet due",E80)))</formula>
    </cfRule>
    <cfRule type="containsText" dxfId="280" priority="440" operator="containsText" text="Completed Behind Schedule">
      <formula>NOT(ISERROR(SEARCH("Completed Behind Schedule",E80)))</formula>
    </cfRule>
    <cfRule type="containsText" dxfId="279" priority="441" operator="containsText" text="Off Target">
      <formula>NOT(ISERROR(SEARCH("Off Target",E80)))</formula>
    </cfRule>
    <cfRule type="containsText" dxfId="278" priority="442" operator="containsText" text="On Track to be Achieved">
      <formula>NOT(ISERROR(SEARCH("On Track to be Achieved",E80)))</formula>
    </cfRule>
    <cfRule type="containsText" dxfId="277" priority="443" operator="containsText" text="Fully Achieved">
      <formula>NOT(ISERROR(SEARCH("Fully Achieved",E80)))</formula>
    </cfRule>
    <cfRule type="containsText" dxfId="276" priority="444" operator="containsText" text="Not yet due">
      <formula>NOT(ISERROR(SEARCH("Not yet due",E80)))</formula>
    </cfRule>
    <cfRule type="containsText" dxfId="275" priority="445" operator="containsText" text="Not Yet Due">
      <formula>NOT(ISERROR(SEARCH("Not Yet Due",E80)))</formula>
    </cfRule>
    <cfRule type="containsText" dxfId="274" priority="446" operator="containsText" text="Deferred">
      <formula>NOT(ISERROR(SEARCH("Deferred",E80)))</formula>
    </cfRule>
    <cfRule type="containsText" dxfId="273" priority="447" operator="containsText" text="Deleted">
      <formula>NOT(ISERROR(SEARCH("Deleted",E80)))</formula>
    </cfRule>
    <cfRule type="containsText" dxfId="272" priority="448" operator="containsText" text="In Danger of Falling Behind Target">
      <formula>NOT(ISERROR(SEARCH("In Danger of Falling Behind Target",E80)))</formula>
    </cfRule>
    <cfRule type="containsText" dxfId="271" priority="449" operator="containsText" text="Not yet due">
      <formula>NOT(ISERROR(SEARCH("Not yet due",E80)))</formula>
    </cfRule>
    <cfRule type="containsText" dxfId="270" priority="450" operator="containsText" text="Completed Behind Schedule">
      <formula>NOT(ISERROR(SEARCH("Completed Behind Schedule",E80)))</formula>
    </cfRule>
    <cfRule type="containsText" dxfId="269" priority="451" operator="containsText" text="Off Target">
      <formula>NOT(ISERROR(SEARCH("Off Target",E80)))</formula>
    </cfRule>
    <cfRule type="containsText" dxfId="268" priority="452" operator="containsText" text="In Danger of Falling Behind Target">
      <formula>NOT(ISERROR(SEARCH("In Danger of Falling Behind Target",E80)))</formula>
    </cfRule>
    <cfRule type="containsText" dxfId="267" priority="453" operator="containsText" text="On Track to be Achieved">
      <formula>NOT(ISERROR(SEARCH("On Track to be Achieved",E80)))</formula>
    </cfRule>
    <cfRule type="containsText" dxfId="266" priority="454" operator="containsText" text="Fully Achieved">
      <formula>NOT(ISERROR(SEARCH("Fully Achieved",E80)))</formula>
    </cfRule>
    <cfRule type="containsText" dxfId="265" priority="455" operator="containsText" text="Update not Provided">
      <formula>NOT(ISERROR(SEARCH("Update not Provided",E80)))</formula>
    </cfRule>
    <cfRule type="containsText" dxfId="264" priority="456" operator="containsText" text="Not yet due">
      <formula>NOT(ISERROR(SEARCH("Not yet due",E80)))</formula>
    </cfRule>
    <cfRule type="containsText" dxfId="263" priority="457" operator="containsText" text="Completed Behind Schedule">
      <formula>NOT(ISERROR(SEARCH("Completed Behind Schedule",E80)))</formula>
    </cfRule>
    <cfRule type="containsText" dxfId="262" priority="458" operator="containsText" text="Off Target">
      <formula>NOT(ISERROR(SEARCH("Off Target",E80)))</formula>
    </cfRule>
    <cfRule type="containsText" dxfId="261" priority="459" operator="containsText" text="In Danger of Falling Behind Target">
      <formula>NOT(ISERROR(SEARCH("In Danger of Falling Behind Target",E80)))</formula>
    </cfRule>
    <cfRule type="containsText" dxfId="260" priority="460" operator="containsText" text="On Track to be Achieved">
      <formula>NOT(ISERROR(SEARCH("On Track to be Achieved",E80)))</formula>
    </cfRule>
    <cfRule type="containsText" dxfId="259" priority="461" operator="containsText" text="Fully Achieved">
      <formula>NOT(ISERROR(SEARCH("Fully Achieved",E80)))</formula>
    </cfRule>
    <cfRule type="containsText" dxfId="258" priority="462" operator="containsText" text="Fully Achieved">
      <formula>NOT(ISERROR(SEARCH("Fully Achieved",E80)))</formula>
    </cfRule>
    <cfRule type="containsText" dxfId="257" priority="463" operator="containsText" text="Fully Achieved">
      <formula>NOT(ISERROR(SEARCH("Fully Achieved",E80)))</formula>
    </cfRule>
    <cfRule type="containsText" dxfId="256" priority="464" operator="containsText" text="Deferred">
      <formula>NOT(ISERROR(SEARCH("Deferred",E80)))</formula>
    </cfRule>
    <cfRule type="containsText" dxfId="255" priority="465" operator="containsText" text="Deleted">
      <formula>NOT(ISERROR(SEARCH("Deleted",E80)))</formula>
    </cfRule>
    <cfRule type="containsText" dxfId="254" priority="466" operator="containsText" text="In Danger of Falling Behind Target">
      <formula>NOT(ISERROR(SEARCH("In Danger of Falling Behind Target",E80)))</formula>
    </cfRule>
    <cfRule type="containsText" dxfId="253" priority="467" operator="containsText" text="Not yet due">
      <formula>NOT(ISERROR(SEARCH("Not yet due",E80)))</formula>
    </cfRule>
    <cfRule type="containsText" dxfId="252" priority="468" operator="containsText" text="Update not Provided">
      <formula>NOT(ISERROR(SEARCH("Update not Provided",E80)))</formula>
    </cfRule>
  </conditionalFormatting>
  <conditionalFormatting sqref="E83">
    <cfRule type="containsText" dxfId="251" priority="397" operator="containsText" text="On track to be achieved">
      <formula>NOT(ISERROR(SEARCH("On track to be achieved",E83)))</formula>
    </cfRule>
    <cfRule type="containsText" dxfId="250" priority="398" operator="containsText" text="Deferred">
      <formula>NOT(ISERROR(SEARCH("Deferred",E83)))</formula>
    </cfRule>
    <cfRule type="containsText" dxfId="249" priority="399" operator="containsText" text="Deleted">
      <formula>NOT(ISERROR(SEARCH("Deleted",E83)))</formula>
    </cfRule>
    <cfRule type="containsText" dxfId="248" priority="400" operator="containsText" text="In Danger of Falling Behind Target">
      <formula>NOT(ISERROR(SEARCH("In Danger of Falling Behind Target",E83)))</formula>
    </cfRule>
    <cfRule type="containsText" dxfId="247" priority="401" operator="containsText" text="Not yet due">
      <formula>NOT(ISERROR(SEARCH("Not yet due",E83)))</formula>
    </cfRule>
    <cfRule type="containsText" dxfId="246" priority="402" operator="containsText" text="Update not Provided">
      <formula>NOT(ISERROR(SEARCH("Update not Provided",E83)))</formula>
    </cfRule>
    <cfRule type="containsText" dxfId="245" priority="403" operator="containsText" text="Not yet due">
      <formula>NOT(ISERROR(SEARCH("Not yet due",E83)))</formula>
    </cfRule>
    <cfRule type="containsText" dxfId="244" priority="404" operator="containsText" text="Completed Behind Schedule">
      <formula>NOT(ISERROR(SEARCH("Completed Behind Schedule",E83)))</formula>
    </cfRule>
    <cfRule type="containsText" dxfId="243" priority="405" operator="containsText" text="Off Target">
      <formula>NOT(ISERROR(SEARCH("Off Target",E83)))</formula>
    </cfRule>
    <cfRule type="containsText" dxfId="242" priority="406" operator="containsText" text="On Track to be Achieved">
      <formula>NOT(ISERROR(SEARCH("On Track to be Achieved",E83)))</formula>
    </cfRule>
    <cfRule type="containsText" dxfId="241" priority="407" operator="containsText" text="Fully Achieved">
      <formula>NOT(ISERROR(SEARCH("Fully Achieved",E83)))</formula>
    </cfRule>
    <cfRule type="containsText" dxfId="240" priority="408" operator="containsText" text="Not yet due">
      <formula>NOT(ISERROR(SEARCH("Not yet due",E83)))</formula>
    </cfRule>
    <cfRule type="containsText" dxfId="239" priority="409" operator="containsText" text="Not Yet Due">
      <formula>NOT(ISERROR(SEARCH("Not Yet Due",E83)))</formula>
    </cfRule>
    <cfRule type="containsText" dxfId="238" priority="410" operator="containsText" text="Deferred">
      <formula>NOT(ISERROR(SEARCH("Deferred",E83)))</formula>
    </cfRule>
    <cfRule type="containsText" dxfId="237" priority="411" operator="containsText" text="Deleted">
      <formula>NOT(ISERROR(SEARCH("Deleted",E83)))</formula>
    </cfRule>
    <cfRule type="containsText" dxfId="236" priority="412" operator="containsText" text="In Danger of Falling Behind Target">
      <formula>NOT(ISERROR(SEARCH("In Danger of Falling Behind Target",E83)))</formula>
    </cfRule>
    <cfRule type="containsText" dxfId="235" priority="413" operator="containsText" text="Not yet due">
      <formula>NOT(ISERROR(SEARCH("Not yet due",E83)))</formula>
    </cfRule>
    <cfRule type="containsText" dxfId="234" priority="414" operator="containsText" text="Completed Behind Schedule">
      <formula>NOT(ISERROR(SEARCH("Completed Behind Schedule",E83)))</formula>
    </cfRule>
    <cfRule type="containsText" dxfId="233" priority="415" operator="containsText" text="Off Target">
      <formula>NOT(ISERROR(SEARCH("Off Target",E83)))</formula>
    </cfRule>
    <cfRule type="containsText" dxfId="232" priority="416" operator="containsText" text="In Danger of Falling Behind Target">
      <formula>NOT(ISERROR(SEARCH("In Danger of Falling Behind Target",E83)))</formula>
    </cfRule>
    <cfRule type="containsText" dxfId="231" priority="417" operator="containsText" text="On Track to be Achieved">
      <formula>NOT(ISERROR(SEARCH("On Track to be Achieved",E83)))</formula>
    </cfRule>
    <cfRule type="containsText" dxfId="230" priority="418" operator="containsText" text="Fully Achieved">
      <formula>NOT(ISERROR(SEARCH("Fully Achieved",E83)))</formula>
    </cfRule>
    <cfRule type="containsText" dxfId="229" priority="419" operator="containsText" text="Update not Provided">
      <formula>NOT(ISERROR(SEARCH("Update not Provided",E83)))</formula>
    </cfRule>
    <cfRule type="containsText" dxfId="228" priority="420" operator="containsText" text="Not yet due">
      <formula>NOT(ISERROR(SEARCH("Not yet due",E83)))</formula>
    </cfRule>
    <cfRule type="containsText" dxfId="227" priority="421" operator="containsText" text="Completed Behind Schedule">
      <formula>NOT(ISERROR(SEARCH("Completed Behind Schedule",E83)))</formula>
    </cfRule>
    <cfRule type="containsText" dxfId="226" priority="422" operator="containsText" text="Off Target">
      <formula>NOT(ISERROR(SEARCH("Off Target",E83)))</formula>
    </cfRule>
    <cfRule type="containsText" dxfId="225" priority="423" operator="containsText" text="In Danger of Falling Behind Target">
      <formula>NOT(ISERROR(SEARCH("In Danger of Falling Behind Target",E83)))</formula>
    </cfRule>
    <cfRule type="containsText" dxfId="224" priority="424" operator="containsText" text="On Track to be Achieved">
      <formula>NOT(ISERROR(SEARCH("On Track to be Achieved",E83)))</formula>
    </cfRule>
    <cfRule type="containsText" dxfId="223" priority="425" operator="containsText" text="Fully Achieved">
      <formula>NOT(ISERROR(SEARCH("Fully Achieved",E83)))</formula>
    </cfRule>
    <cfRule type="containsText" dxfId="222" priority="426" operator="containsText" text="Fully Achieved">
      <formula>NOT(ISERROR(SEARCH("Fully Achieved",E83)))</formula>
    </cfRule>
    <cfRule type="containsText" dxfId="221" priority="427" operator="containsText" text="Fully Achieved">
      <formula>NOT(ISERROR(SEARCH("Fully Achieved",E83)))</formula>
    </cfRule>
    <cfRule type="containsText" dxfId="220" priority="428" operator="containsText" text="Deferred">
      <formula>NOT(ISERROR(SEARCH("Deferred",E83)))</formula>
    </cfRule>
    <cfRule type="containsText" dxfId="219" priority="429" operator="containsText" text="Deleted">
      <formula>NOT(ISERROR(SEARCH("Deleted",E83)))</formula>
    </cfRule>
    <cfRule type="containsText" dxfId="218" priority="430" operator="containsText" text="In Danger of Falling Behind Target">
      <formula>NOT(ISERROR(SEARCH("In Danger of Falling Behind Target",E83)))</formula>
    </cfRule>
    <cfRule type="containsText" dxfId="217" priority="431" operator="containsText" text="Not yet due">
      <formula>NOT(ISERROR(SEARCH("Not yet due",E83)))</formula>
    </cfRule>
    <cfRule type="containsText" dxfId="216" priority="432" operator="containsText" text="Update not Provided">
      <formula>NOT(ISERROR(SEARCH("Update not Provided",E83)))</formula>
    </cfRule>
  </conditionalFormatting>
  <conditionalFormatting sqref="E89">
    <cfRule type="containsText" dxfId="215" priority="361" operator="containsText" text="On track to be achieved">
      <formula>NOT(ISERROR(SEARCH("On track to be achieved",E89)))</formula>
    </cfRule>
    <cfRule type="containsText" dxfId="214" priority="362" operator="containsText" text="Deferred">
      <formula>NOT(ISERROR(SEARCH("Deferred",E89)))</formula>
    </cfRule>
    <cfRule type="containsText" dxfId="213" priority="363" operator="containsText" text="Deleted">
      <formula>NOT(ISERROR(SEARCH("Deleted",E89)))</formula>
    </cfRule>
    <cfRule type="containsText" dxfId="212" priority="364" operator="containsText" text="In Danger of Falling Behind Target">
      <formula>NOT(ISERROR(SEARCH("In Danger of Falling Behind Target",E89)))</formula>
    </cfRule>
    <cfRule type="containsText" dxfId="211" priority="365" operator="containsText" text="Not yet due">
      <formula>NOT(ISERROR(SEARCH("Not yet due",E89)))</formula>
    </cfRule>
    <cfRule type="containsText" dxfId="210" priority="366" operator="containsText" text="Update not Provided">
      <formula>NOT(ISERROR(SEARCH("Update not Provided",E89)))</formula>
    </cfRule>
    <cfRule type="containsText" dxfId="209" priority="367" operator="containsText" text="Not yet due">
      <formula>NOT(ISERROR(SEARCH("Not yet due",E89)))</formula>
    </cfRule>
    <cfRule type="containsText" dxfId="208" priority="368" operator="containsText" text="Completed Behind Schedule">
      <formula>NOT(ISERROR(SEARCH("Completed Behind Schedule",E89)))</formula>
    </cfRule>
    <cfRule type="containsText" dxfId="207" priority="369" operator="containsText" text="Off Target">
      <formula>NOT(ISERROR(SEARCH("Off Target",E89)))</formula>
    </cfRule>
    <cfRule type="containsText" dxfId="206" priority="370" operator="containsText" text="On Track to be Achieved">
      <formula>NOT(ISERROR(SEARCH("On Track to be Achieved",E89)))</formula>
    </cfRule>
    <cfRule type="containsText" dxfId="205" priority="371" operator="containsText" text="Fully Achieved">
      <formula>NOT(ISERROR(SEARCH("Fully Achieved",E89)))</formula>
    </cfRule>
    <cfRule type="containsText" dxfId="204" priority="372" operator="containsText" text="Not yet due">
      <formula>NOT(ISERROR(SEARCH("Not yet due",E89)))</formula>
    </cfRule>
    <cfRule type="containsText" dxfId="203" priority="373" operator="containsText" text="Not Yet Due">
      <formula>NOT(ISERROR(SEARCH("Not Yet Due",E89)))</formula>
    </cfRule>
    <cfRule type="containsText" dxfId="202" priority="374" operator="containsText" text="Deferred">
      <formula>NOT(ISERROR(SEARCH("Deferred",E89)))</formula>
    </cfRule>
    <cfRule type="containsText" dxfId="201" priority="375" operator="containsText" text="Deleted">
      <formula>NOT(ISERROR(SEARCH("Deleted",E89)))</formula>
    </cfRule>
    <cfRule type="containsText" dxfId="200" priority="376" operator="containsText" text="In Danger of Falling Behind Target">
      <formula>NOT(ISERROR(SEARCH("In Danger of Falling Behind Target",E89)))</formula>
    </cfRule>
    <cfRule type="containsText" dxfId="199" priority="377" operator="containsText" text="Not yet due">
      <formula>NOT(ISERROR(SEARCH("Not yet due",E89)))</formula>
    </cfRule>
    <cfRule type="containsText" dxfId="198" priority="378" operator="containsText" text="Completed Behind Schedule">
      <formula>NOT(ISERROR(SEARCH("Completed Behind Schedule",E89)))</formula>
    </cfRule>
    <cfRule type="containsText" dxfId="197" priority="379" operator="containsText" text="Off Target">
      <formula>NOT(ISERROR(SEARCH("Off Target",E89)))</formula>
    </cfRule>
    <cfRule type="containsText" dxfId="196" priority="380" operator="containsText" text="In Danger of Falling Behind Target">
      <formula>NOT(ISERROR(SEARCH("In Danger of Falling Behind Target",E89)))</formula>
    </cfRule>
    <cfRule type="containsText" dxfId="195" priority="381" operator="containsText" text="On Track to be Achieved">
      <formula>NOT(ISERROR(SEARCH("On Track to be Achieved",E89)))</formula>
    </cfRule>
    <cfRule type="containsText" dxfId="194" priority="382" operator="containsText" text="Fully Achieved">
      <formula>NOT(ISERROR(SEARCH("Fully Achieved",E89)))</formula>
    </cfRule>
    <cfRule type="containsText" dxfId="193" priority="383" operator="containsText" text="Update not Provided">
      <formula>NOT(ISERROR(SEARCH("Update not Provided",E89)))</formula>
    </cfRule>
    <cfRule type="containsText" dxfId="192" priority="384" operator="containsText" text="Not yet due">
      <formula>NOT(ISERROR(SEARCH("Not yet due",E89)))</formula>
    </cfRule>
    <cfRule type="containsText" dxfId="191" priority="385" operator="containsText" text="Completed Behind Schedule">
      <formula>NOT(ISERROR(SEARCH("Completed Behind Schedule",E89)))</formula>
    </cfRule>
    <cfRule type="containsText" dxfId="190" priority="386" operator="containsText" text="Off Target">
      <formula>NOT(ISERROR(SEARCH("Off Target",E89)))</formula>
    </cfRule>
    <cfRule type="containsText" dxfId="189" priority="387" operator="containsText" text="In Danger of Falling Behind Target">
      <formula>NOT(ISERROR(SEARCH("In Danger of Falling Behind Target",E89)))</formula>
    </cfRule>
    <cfRule type="containsText" dxfId="188" priority="388" operator="containsText" text="On Track to be Achieved">
      <formula>NOT(ISERROR(SEARCH("On Track to be Achieved",E89)))</formula>
    </cfRule>
    <cfRule type="containsText" dxfId="187" priority="389" operator="containsText" text="Fully Achieved">
      <formula>NOT(ISERROR(SEARCH("Fully Achieved",E89)))</formula>
    </cfRule>
    <cfRule type="containsText" dxfId="186" priority="390" operator="containsText" text="Fully Achieved">
      <formula>NOT(ISERROR(SEARCH("Fully Achieved",E89)))</formula>
    </cfRule>
    <cfRule type="containsText" dxfId="185" priority="391" operator="containsText" text="Fully Achieved">
      <formula>NOT(ISERROR(SEARCH("Fully Achieved",E89)))</formula>
    </cfRule>
    <cfRule type="containsText" dxfId="184" priority="392" operator="containsText" text="Deferred">
      <formula>NOT(ISERROR(SEARCH("Deferred",E89)))</formula>
    </cfRule>
    <cfRule type="containsText" dxfId="183" priority="393" operator="containsText" text="Deleted">
      <formula>NOT(ISERROR(SEARCH("Deleted",E89)))</formula>
    </cfRule>
    <cfRule type="containsText" dxfId="182" priority="394" operator="containsText" text="In Danger of Falling Behind Target">
      <formula>NOT(ISERROR(SEARCH("In Danger of Falling Behind Target",E89)))</formula>
    </cfRule>
    <cfRule type="containsText" dxfId="181" priority="395" operator="containsText" text="Not yet due">
      <formula>NOT(ISERROR(SEARCH("Not yet due",E89)))</formula>
    </cfRule>
    <cfRule type="containsText" dxfId="180" priority="396" operator="containsText" text="Update not Provided">
      <formula>NOT(ISERROR(SEARCH("Update not Provided",E89)))</formula>
    </cfRule>
  </conditionalFormatting>
  <conditionalFormatting sqref="E91">
    <cfRule type="containsText" dxfId="179" priority="325" operator="containsText" text="On track to be achieved">
      <formula>NOT(ISERROR(SEARCH("On track to be achieved",E91)))</formula>
    </cfRule>
    <cfRule type="containsText" dxfId="178" priority="326" operator="containsText" text="Deferred">
      <formula>NOT(ISERROR(SEARCH("Deferred",E91)))</formula>
    </cfRule>
    <cfRule type="containsText" dxfId="177" priority="327" operator="containsText" text="Deleted">
      <formula>NOT(ISERROR(SEARCH("Deleted",E91)))</formula>
    </cfRule>
    <cfRule type="containsText" dxfId="176" priority="328" operator="containsText" text="In Danger of Falling Behind Target">
      <formula>NOT(ISERROR(SEARCH("In Danger of Falling Behind Target",E91)))</formula>
    </cfRule>
    <cfRule type="containsText" dxfId="175" priority="329" operator="containsText" text="Not yet due">
      <formula>NOT(ISERROR(SEARCH("Not yet due",E91)))</formula>
    </cfRule>
    <cfRule type="containsText" dxfId="174" priority="330" operator="containsText" text="Update not Provided">
      <formula>NOT(ISERROR(SEARCH("Update not Provided",E91)))</formula>
    </cfRule>
    <cfRule type="containsText" dxfId="173" priority="331" operator="containsText" text="Not yet due">
      <formula>NOT(ISERROR(SEARCH("Not yet due",E91)))</formula>
    </cfRule>
    <cfRule type="containsText" dxfId="172" priority="332" operator="containsText" text="Completed Behind Schedule">
      <formula>NOT(ISERROR(SEARCH("Completed Behind Schedule",E91)))</formula>
    </cfRule>
    <cfRule type="containsText" dxfId="171" priority="333" operator="containsText" text="Off Target">
      <formula>NOT(ISERROR(SEARCH("Off Target",E91)))</formula>
    </cfRule>
    <cfRule type="containsText" dxfId="170" priority="334" operator="containsText" text="On Track to be Achieved">
      <formula>NOT(ISERROR(SEARCH("On Track to be Achieved",E91)))</formula>
    </cfRule>
    <cfRule type="containsText" dxfId="169" priority="335" operator="containsText" text="Fully Achieved">
      <formula>NOT(ISERROR(SEARCH("Fully Achieved",E91)))</formula>
    </cfRule>
    <cfRule type="containsText" dxfId="168" priority="336" operator="containsText" text="Not yet due">
      <formula>NOT(ISERROR(SEARCH("Not yet due",E91)))</formula>
    </cfRule>
    <cfRule type="containsText" dxfId="167" priority="337" operator="containsText" text="Not Yet Due">
      <formula>NOT(ISERROR(SEARCH("Not Yet Due",E91)))</formula>
    </cfRule>
    <cfRule type="containsText" dxfId="166" priority="338" operator="containsText" text="Deferred">
      <formula>NOT(ISERROR(SEARCH("Deferred",E91)))</formula>
    </cfRule>
    <cfRule type="containsText" dxfId="165" priority="339" operator="containsText" text="Deleted">
      <formula>NOT(ISERROR(SEARCH("Deleted",E91)))</formula>
    </cfRule>
    <cfRule type="containsText" dxfId="164" priority="340" operator="containsText" text="In Danger of Falling Behind Target">
      <formula>NOT(ISERROR(SEARCH("In Danger of Falling Behind Target",E91)))</formula>
    </cfRule>
    <cfRule type="containsText" dxfId="163" priority="341" operator="containsText" text="Not yet due">
      <formula>NOT(ISERROR(SEARCH("Not yet due",E91)))</formula>
    </cfRule>
    <cfRule type="containsText" dxfId="162" priority="342" operator="containsText" text="Completed Behind Schedule">
      <formula>NOT(ISERROR(SEARCH("Completed Behind Schedule",E91)))</formula>
    </cfRule>
    <cfRule type="containsText" dxfId="161" priority="343" operator="containsText" text="Off Target">
      <formula>NOT(ISERROR(SEARCH("Off Target",E91)))</formula>
    </cfRule>
    <cfRule type="containsText" dxfId="160" priority="344" operator="containsText" text="In Danger of Falling Behind Target">
      <formula>NOT(ISERROR(SEARCH("In Danger of Falling Behind Target",E91)))</formula>
    </cfRule>
    <cfRule type="containsText" dxfId="159" priority="345" operator="containsText" text="On Track to be Achieved">
      <formula>NOT(ISERROR(SEARCH("On Track to be Achieved",E91)))</formula>
    </cfRule>
    <cfRule type="containsText" dxfId="158" priority="346" operator="containsText" text="Fully Achieved">
      <formula>NOT(ISERROR(SEARCH("Fully Achieved",E91)))</formula>
    </cfRule>
    <cfRule type="containsText" dxfId="157" priority="347" operator="containsText" text="Update not Provided">
      <formula>NOT(ISERROR(SEARCH("Update not Provided",E91)))</formula>
    </cfRule>
    <cfRule type="containsText" dxfId="156" priority="348" operator="containsText" text="Not yet due">
      <formula>NOT(ISERROR(SEARCH("Not yet due",E91)))</formula>
    </cfRule>
    <cfRule type="containsText" dxfId="155" priority="349" operator="containsText" text="Completed Behind Schedule">
      <formula>NOT(ISERROR(SEARCH("Completed Behind Schedule",E91)))</formula>
    </cfRule>
    <cfRule type="containsText" dxfId="154" priority="350" operator="containsText" text="Off Target">
      <formula>NOT(ISERROR(SEARCH("Off Target",E91)))</formula>
    </cfRule>
    <cfRule type="containsText" dxfId="153" priority="351" operator="containsText" text="In Danger of Falling Behind Target">
      <formula>NOT(ISERROR(SEARCH("In Danger of Falling Behind Target",E91)))</formula>
    </cfRule>
    <cfRule type="containsText" dxfId="152" priority="352" operator="containsText" text="On Track to be Achieved">
      <formula>NOT(ISERROR(SEARCH("On Track to be Achieved",E91)))</formula>
    </cfRule>
    <cfRule type="containsText" dxfId="151" priority="353" operator="containsText" text="Fully Achieved">
      <formula>NOT(ISERROR(SEARCH("Fully Achieved",E91)))</formula>
    </cfRule>
    <cfRule type="containsText" dxfId="150" priority="354" operator="containsText" text="Fully Achieved">
      <formula>NOT(ISERROR(SEARCH("Fully Achieved",E91)))</formula>
    </cfRule>
    <cfRule type="containsText" dxfId="149" priority="355" operator="containsText" text="Fully Achieved">
      <formula>NOT(ISERROR(SEARCH("Fully Achieved",E91)))</formula>
    </cfRule>
    <cfRule type="containsText" dxfId="148" priority="356" operator="containsText" text="Deferred">
      <formula>NOT(ISERROR(SEARCH("Deferred",E91)))</formula>
    </cfRule>
    <cfRule type="containsText" dxfId="147" priority="357" operator="containsText" text="Deleted">
      <formula>NOT(ISERROR(SEARCH("Deleted",E91)))</formula>
    </cfRule>
    <cfRule type="containsText" dxfId="146" priority="358" operator="containsText" text="In Danger of Falling Behind Target">
      <formula>NOT(ISERROR(SEARCH("In Danger of Falling Behind Target",E91)))</formula>
    </cfRule>
    <cfRule type="containsText" dxfId="145" priority="359" operator="containsText" text="Not yet due">
      <formula>NOT(ISERROR(SEARCH("Not yet due",E91)))</formula>
    </cfRule>
    <cfRule type="containsText" dxfId="144" priority="360" operator="containsText" text="Update not Provided">
      <formula>NOT(ISERROR(SEARCH("Update not Provided",E91)))</formula>
    </cfRule>
  </conditionalFormatting>
  <conditionalFormatting sqref="E96:E97">
    <cfRule type="containsText" dxfId="143" priority="289" operator="containsText" text="On track to be achieved">
      <formula>NOT(ISERROR(SEARCH("On track to be achieved",E96)))</formula>
    </cfRule>
    <cfRule type="containsText" dxfId="142" priority="290" operator="containsText" text="Deferred">
      <formula>NOT(ISERROR(SEARCH("Deferred",E96)))</formula>
    </cfRule>
    <cfRule type="containsText" dxfId="141" priority="291" operator="containsText" text="Deleted">
      <formula>NOT(ISERROR(SEARCH("Deleted",E96)))</formula>
    </cfRule>
    <cfRule type="containsText" dxfId="140" priority="292" operator="containsText" text="In Danger of Falling Behind Target">
      <formula>NOT(ISERROR(SEARCH("In Danger of Falling Behind Target",E96)))</formula>
    </cfRule>
    <cfRule type="containsText" dxfId="139" priority="293" operator="containsText" text="Not yet due">
      <formula>NOT(ISERROR(SEARCH("Not yet due",E96)))</formula>
    </cfRule>
    <cfRule type="containsText" dxfId="138" priority="294" operator="containsText" text="Update not Provided">
      <formula>NOT(ISERROR(SEARCH("Update not Provided",E96)))</formula>
    </cfRule>
    <cfRule type="containsText" dxfId="137" priority="295" operator="containsText" text="Not yet due">
      <formula>NOT(ISERROR(SEARCH("Not yet due",E96)))</formula>
    </cfRule>
    <cfRule type="containsText" dxfId="136" priority="296" operator="containsText" text="Completed Behind Schedule">
      <formula>NOT(ISERROR(SEARCH("Completed Behind Schedule",E96)))</formula>
    </cfRule>
    <cfRule type="containsText" dxfId="135" priority="297" operator="containsText" text="Off Target">
      <formula>NOT(ISERROR(SEARCH("Off Target",E96)))</formula>
    </cfRule>
    <cfRule type="containsText" dxfId="134" priority="298" operator="containsText" text="On Track to be Achieved">
      <formula>NOT(ISERROR(SEARCH("On Track to be Achieved",E96)))</formula>
    </cfRule>
    <cfRule type="containsText" dxfId="133" priority="299" operator="containsText" text="Fully Achieved">
      <formula>NOT(ISERROR(SEARCH("Fully Achieved",E96)))</formula>
    </cfRule>
    <cfRule type="containsText" dxfId="132" priority="300" operator="containsText" text="Not yet due">
      <formula>NOT(ISERROR(SEARCH("Not yet due",E96)))</formula>
    </cfRule>
    <cfRule type="containsText" dxfId="131" priority="301" operator="containsText" text="Not Yet Due">
      <formula>NOT(ISERROR(SEARCH("Not Yet Due",E96)))</formula>
    </cfRule>
    <cfRule type="containsText" dxfId="130" priority="302" operator="containsText" text="Deferred">
      <formula>NOT(ISERROR(SEARCH("Deferred",E96)))</formula>
    </cfRule>
    <cfRule type="containsText" dxfId="129" priority="303" operator="containsText" text="Deleted">
      <formula>NOT(ISERROR(SEARCH("Deleted",E96)))</formula>
    </cfRule>
    <cfRule type="containsText" dxfId="128" priority="304" operator="containsText" text="In Danger of Falling Behind Target">
      <formula>NOT(ISERROR(SEARCH("In Danger of Falling Behind Target",E96)))</formula>
    </cfRule>
    <cfRule type="containsText" dxfId="127" priority="305" operator="containsText" text="Not yet due">
      <formula>NOT(ISERROR(SEARCH("Not yet due",E96)))</formula>
    </cfRule>
    <cfRule type="containsText" dxfId="126" priority="306" operator="containsText" text="Completed Behind Schedule">
      <formula>NOT(ISERROR(SEARCH("Completed Behind Schedule",E96)))</formula>
    </cfRule>
    <cfRule type="containsText" dxfId="125" priority="307" operator="containsText" text="Off Target">
      <formula>NOT(ISERROR(SEARCH("Off Target",E96)))</formula>
    </cfRule>
    <cfRule type="containsText" dxfId="124" priority="308" operator="containsText" text="In Danger of Falling Behind Target">
      <formula>NOT(ISERROR(SEARCH("In Danger of Falling Behind Target",E96)))</formula>
    </cfRule>
    <cfRule type="containsText" dxfId="123" priority="309" operator="containsText" text="On Track to be Achieved">
      <formula>NOT(ISERROR(SEARCH("On Track to be Achieved",E96)))</formula>
    </cfRule>
    <cfRule type="containsText" dxfId="122" priority="310" operator="containsText" text="Fully Achieved">
      <formula>NOT(ISERROR(SEARCH("Fully Achieved",E96)))</formula>
    </cfRule>
    <cfRule type="containsText" dxfId="121" priority="311" operator="containsText" text="Update not Provided">
      <formula>NOT(ISERROR(SEARCH("Update not Provided",E96)))</formula>
    </cfRule>
    <cfRule type="containsText" dxfId="120" priority="312" operator="containsText" text="Not yet due">
      <formula>NOT(ISERROR(SEARCH("Not yet due",E96)))</formula>
    </cfRule>
    <cfRule type="containsText" dxfId="119" priority="313" operator="containsText" text="Completed Behind Schedule">
      <formula>NOT(ISERROR(SEARCH("Completed Behind Schedule",E96)))</formula>
    </cfRule>
    <cfRule type="containsText" dxfId="118" priority="314" operator="containsText" text="Off Target">
      <formula>NOT(ISERROR(SEARCH("Off Target",E96)))</formula>
    </cfRule>
    <cfRule type="containsText" dxfId="117" priority="315" operator="containsText" text="In Danger of Falling Behind Target">
      <formula>NOT(ISERROR(SEARCH("In Danger of Falling Behind Target",E96)))</formula>
    </cfRule>
    <cfRule type="containsText" dxfId="116" priority="316" operator="containsText" text="On Track to be Achieved">
      <formula>NOT(ISERROR(SEARCH("On Track to be Achieved",E96)))</formula>
    </cfRule>
    <cfRule type="containsText" dxfId="115" priority="317" operator="containsText" text="Fully Achieved">
      <formula>NOT(ISERROR(SEARCH("Fully Achieved",E96)))</formula>
    </cfRule>
    <cfRule type="containsText" dxfId="114" priority="318" operator="containsText" text="Fully Achieved">
      <formula>NOT(ISERROR(SEARCH("Fully Achieved",E96)))</formula>
    </cfRule>
    <cfRule type="containsText" dxfId="113" priority="319" operator="containsText" text="Fully Achieved">
      <formula>NOT(ISERROR(SEARCH("Fully Achieved",E96)))</formula>
    </cfRule>
    <cfRule type="containsText" dxfId="112" priority="320" operator="containsText" text="Deferred">
      <formula>NOT(ISERROR(SEARCH("Deferred",E96)))</formula>
    </cfRule>
    <cfRule type="containsText" dxfId="111" priority="321" operator="containsText" text="Deleted">
      <formula>NOT(ISERROR(SEARCH("Deleted",E96)))</formula>
    </cfRule>
    <cfRule type="containsText" dxfId="110" priority="322" operator="containsText" text="In Danger of Falling Behind Target">
      <formula>NOT(ISERROR(SEARCH("In Danger of Falling Behind Target",E96)))</formula>
    </cfRule>
    <cfRule type="containsText" dxfId="109" priority="323" operator="containsText" text="Not yet due">
      <formula>NOT(ISERROR(SEARCH("Not yet due",E96)))</formula>
    </cfRule>
    <cfRule type="containsText" dxfId="108" priority="324" operator="containsText" text="Update not Provided">
      <formula>NOT(ISERROR(SEARCH("Update not Provided",E96)))</formula>
    </cfRule>
  </conditionalFormatting>
  <conditionalFormatting sqref="E99:E101">
    <cfRule type="containsText" dxfId="107" priority="253" operator="containsText" text="On track to be achieved">
      <formula>NOT(ISERROR(SEARCH("On track to be achieved",E99)))</formula>
    </cfRule>
    <cfRule type="containsText" dxfId="106" priority="254" operator="containsText" text="Deferred">
      <formula>NOT(ISERROR(SEARCH("Deferred",E99)))</formula>
    </cfRule>
    <cfRule type="containsText" dxfId="105" priority="255" operator="containsText" text="Deleted">
      <formula>NOT(ISERROR(SEARCH("Deleted",E99)))</formula>
    </cfRule>
    <cfRule type="containsText" dxfId="104" priority="256" operator="containsText" text="In Danger of Falling Behind Target">
      <formula>NOT(ISERROR(SEARCH("In Danger of Falling Behind Target",E99)))</formula>
    </cfRule>
    <cfRule type="containsText" dxfId="103" priority="257" operator="containsText" text="Not yet due">
      <formula>NOT(ISERROR(SEARCH("Not yet due",E99)))</formula>
    </cfRule>
    <cfRule type="containsText" dxfId="102" priority="258" operator="containsText" text="Update not Provided">
      <formula>NOT(ISERROR(SEARCH("Update not Provided",E99)))</formula>
    </cfRule>
    <cfRule type="containsText" dxfId="101" priority="259" operator="containsText" text="Not yet due">
      <formula>NOT(ISERROR(SEARCH("Not yet due",E99)))</formula>
    </cfRule>
    <cfRule type="containsText" dxfId="100" priority="260" operator="containsText" text="Completed Behind Schedule">
      <formula>NOT(ISERROR(SEARCH("Completed Behind Schedule",E99)))</formula>
    </cfRule>
    <cfRule type="containsText" dxfId="99" priority="261" operator="containsText" text="Off Target">
      <formula>NOT(ISERROR(SEARCH("Off Target",E99)))</formula>
    </cfRule>
    <cfRule type="containsText" dxfId="98" priority="262" operator="containsText" text="On Track to be Achieved">
      <formula>NOT(ISERROR(SEARCH("On Track to be Achieved",E99)))</formula>
    </cfRule>
    <cfRule type="containsText" dxfId="97" priority="263" operator="containsText" text="Fully Achieved">
      <formula>NOT(ISERROR(SEARCH("Fully Achieved",E99)))</formula>
    </cfRule>
    <cfRule type="containsText" dxfId="96" priority="264" operator="containsText" text="Not yet due">
      <formula>NOT(ISERROR(SEARCH("Not yet due",E99)))</formula>
    </cfRule>
    <cfRule type="containsText" dxfId="95" priority="265" operator="containsText" text="Not Yet Due">
      <formula>NOT(ISERROR(SEARCH("Not Yet Due",E99)))</formula>
    </cfRule>
    <cfRule type="containsText" dxfId="94" priority="266" operator="containsText" text="Deferred">
      <formula>NOT(ISERROR(SEARCH("Deferred",E99)))</formula>
    </cfRule>
    <cfRule type="containsText" dxfId="93" priority="267" operator="containsText" text="Deleted">
      <formula>NOT(ISERROR(SEARCH("Deleted",E99)))</formula>
    </cfRule>
    <cfRule type="containsText" dxfId="92" priority="268" operator="containsText" text="In Danger of Falling Behind Target">
      <formula>NOT(ISERROR(SEARCH("In Danger of Falling Behind Target",E99)))</formula>
    </cfRule>
    <cfRule type="containsText" dxfId="91" priority="269" operator="containsText" text="Not yet due">
      <formula>NOT(ISERROR(SEARCH("Not yet due",E99)))</formula>
    </cfRule>
    <cfRule type="containsText" dxfId="90" priority="270" operator="containsText" text="Completed Behind Schedule">
      <formula>NOT(ISERROR(SEARCH("Completed Behind Schedule",E99)))</formula>
    </cfRule>
    <cfRule type="containsText" dxfId="89" priority="271" operator="containsText" text="Off Target">
      <formula>NOT(ISERROR(SEARCH("Off Target",E99)))</formula>
    </cfRule>
    <cfRule type="containsText" dxfId="88" priority="272" operator="containsText" text="In Danger of Falling Behind Target">
      <formula>NOT(ISERROR(SEARCH("In Danger of Falling Behind Target",E99)))</formula>
    </cfRule>
    <cfRule type="containsText" dxfId="87" priority="273" operator="containsText" text="On Track to be Achieved">
      <formula>NOT(ISERROR(SEARCH("On Track to be Achieved",E99)))</formula>
    </cfRule>
    <cfRule type="containsText" dxfId="86" priority="274" operator="containsText" text="Fully Achieved">
      <formula>NOT(ISERROR(SEARCH("Fully Achieved",E99)))</formula>
    </cfRule>
    <cfRule type="containsText" dxfId="85" priority="275" operator="containsText" text="Update not Provided">
      <formula>NOT(ISERROR(SEARCH("Update not Provided",E99)))</formula>
    </cfRule>
    <cfRule type="containsText" dxfId="84" priority="276" operator="containsText" text="Not yet due">
      <formula>NOT(ISERROR(SEARCH("Not yet due",E99)))</formula>
    </cfRule>
    <cfRule type="containsText" dxfId="83" priority="277" operator="containsText" text="Completed Behind Schedule">
      <formula>NOT(ISERROR(SEARCH("Completed Behind Schedule",E99)))</formula>
    </cfRule>
    <cfRule type="containsText" dxfId="82" priority="278" operator="containsText" text="Off Target">
      <formula>NOT(ISERROR(SEARCH("Off Target",E99)))</formula>
    </cfRule>
    <cfRule type="containsText" dxfId="81" priority="279" operator="containsText" text="In Danger of Falling Behind Target">
      <formula>NOT(ISERROR(SEARCH("In Danger of Falling Behind Target",E99)))</formula>
    </cfRule>
    <cfRule type="containsText" dxfId="80" priority="280" operator="containsText" text="On Track to be Achieved">
      <formula>NOT(ISERROR(SEARCH("On Track to be Achieved",E99)))</formula>
    </cfRule>
    <cfRule type="containsText" dxfId="79" priority="281" operator="containsText" text="Fully Achieved">
      <formula>NOT(ISERROR(SEARCH("Fully Achieved",E99)))</formula>
    </cfRule>
    <cfRule type="containsText" dxfId="78" priority="282" operator="containsText" text="Fully Achieved">
      <formula>NOT(ISERROR(SEARCH("Fully Achieved",E99)))</formula>
    </cfRule>
    <cfRule type="containsText" dxfId="77" priority="283" operator="containsText" text="Fully Achieved">
      <formula>NOT(ISERROR(SEARCH("Fully Achieved",E99)))</formula>
    </cfRule>
    <cfRule type="containsText" dxfId="76" priority="284" operator="containsText" text="Deferred">
      <formula>NOT(ISERROR(SEARCH("Deferred",E99)))</formula>
    </cfRule>
    <cfRule type="containsText" dxfId="75" priority="285" operator="containsText" text="Deleted">
      <formula>NOT(ISERROR(SEARCH("Deleted",E99)))</formula>
    </cfRule>
    <cfRule type="containsText" dxfId="74" priority="286" operator="containsText" text="In Danger of Falling Behind Target">
      <formula>NOT(ISERROR(SEARCH("In Danger of Falling Behind Target",E99)))</formula>
    </cfRule>
    <cfRule type="containsText" dxfId="73" priority="287" operator="containsText" text="Not yet due">
      <formula>NOT(ISERROR(SEARCH("Not yet due",E99)))</formula>
    </cfRule>
    <cfRule type="containsText" dxfId="72" priority="288" operator="containsText" text="Update not Provided">
      <formula>NOT(ISERROR(SEARCH("Update not Provided",E99)))</formula>
    </cfRule>
  </conditionalFormatting>
  <conditionalFormatting sqref="E104:E109">
    <cfRule type="containsText" dxfId="71" priority="217" operator="containsText" text="On track to be achieved">
      <formula>NOT(ISERROR(SEARCH("On track to be achieved",E104)))</formula>
    </cfRule>
    <cfRule type="containsText" dxfId="70" priority="218" operator="containsText" text="Deferred">
      <formula>NOT(ISERROR(SEARCH("Deferred",E104)))</formula>
    </cfRule>
    <cfRule type="containsText" dxfId="69" priority="219" operator="containsText" text="Deleted">
      <formula>NOT(ISERROR(SEARCH("Deleted",E104)))</formula>
    </cfRule>
    <cfRule type="containsText" dxfId="68" priority="220" operator="containsText" text="In Danger of Falling Behind Target">
      <formula>NOT(ISERROR(SEARCH("In Danger of Falling Behind Target",E104)))</formula>
    </cfRule>
    <cfRule type="containsText" dxfId="67" priority="221" operator="containsText" text="Not yet due">
      <formula>NOT(ISERROR(SEARCH("Not yet due",E104)))</formula>
    </cfRule>
    <cfRule type="containsText" dxfId="66" priority="222" operator="containsText" text="Update not Provided">
      <formula>NOT(ISERROR(SEARCH("Update not Provided",E104)))</formula>
    </cfRule>
    <cfRule type="containsText" dxfId="65" priority="223" operator="containsText" text="Not yet due">
      <formula>NOT(ISERROR(SEARCH("Not yet due",E104)))</formula>
    </cfRule>
    <cfRule type="containsText" dxfId="64" priority="224" operator="containsText" text="Completed Behind Schedule">
      <formula>NOT(ISERROR(SEARCH("Completed Behind Schedule",E104)))</formula>
    </cfRule>
    <cfRule type="containsText" dxfId="63" priority="225" operator="containsText" text="Off Target">
      <formula>NOT(ISERROR(SEARCH("Off Target",E104)))</formula>
    </cfRule>
    <cfRule type="containsText" dxfId="62" priority="226" operator="containsText" text="On Track to be Achieved">
      <formula>NOT(ISERROR(SEARCH("On Track to be Achieved",E104)))</formula>
    </cfRule>
    <cfRule type="containsText" dxfId="61" priority="227" operator="containsText" text="Fully Achieved">
      <formula>NOT(ISERROR(SEARCH("Fully Achieved",E104)))</formula>
    </cfRule>
    <cfRule type="containsText" dxfId="60" priority="228" operator="containsText" text="Not yet due">
      <formula>NOT(ISERROR(SEARCH("Not yet due",E104)))</formula>
    </cfRule>
    <cfRule type="containsText" dxfId="59" priority="229" operator="containsText" text="Not Yet Due">
      <formula>NOT(ISERROR(SEARCH("Not Yet Due",E104)))</formula>
    </cfRule>
    <cfRule type="containsText" dxfId="58" priority="230" operator="containsText" text="Deferred">
      <formula>NOT(ISERROR(SEARCH("Deferred",E104)))</formula>
    </cfRule>
    <cfRule type="containsText" dxfId="57" priority="231" operator="containsText" text="Deleted">
      <formula>NOT(ISERROR(SEARCH("Deleted",E104)))</formula>
    </cfRule>
    <cfRule type="containsText" dxfId="56" priority="232" operator="containsText" text="In Danger of Falling Behind Target">
      <formula>NOT(ISERROR(SEARCH("In Danger of Falling Behind Target",E104)))</formula>
    </cfRule>
    <cfRule type="containsText" dxfId="55" priority="233" operator="containsText" text="Not yet due">
      <formula>NOT(ISERROR(SEARCH("Not yet due",E104)))</formula>
    </cfRule>
    <cfRule type="containsText" dxfId="54" priority="234" operator="containsText" text="Completed Behind Schedule">
      <formula>NOT(ISERROR(SEARCH("Completed Behind Schedule",E104)))</formula>
    </cfRule>
    <cfRule type="containsText" dxfId="53" priority="235" operator="containsText" text="Off Target">
      <formula>NOT(ISERROR(SEARCH("Off Target",E104)))</formula>
    </cfRule>
    <cfRule type="containsText" dxfId="52" priority="236" operator="containsText" text="In Danger of Falling Behind Target">
      <formula>NOT(ISERROR(SEARCH("In Danger of Falling Behind Target",E104)))</formula>
    </cfRule>
    <cfRule type="containsText" dxfId="51" priority="237" operator="containsText" text="On Track to be Achieved">
      <formula>NOT(ISERROR(SEARCH("On Track to be Achieved",E104)))</formula>
    </cfRule>
    <cfRule type="containsText" dxfId="50" priority="238" operator="containsText" text="Fully Achieved">
      <formula>NOT(ISERROR(SEARCH("Fully Achieved",E104)))</formula>
    </cfRule>
    <cfRule type="containsText" dxfId="49" priority="239" operator="containsText" text="Update not Provided">
      <formula>NOT(ISERROR(SEARCH("Update not Provided",E104)))</formula>
    </cfRule>
    <cfRule type="containsText" dxfId="48" priority="240" operator="containsText" text="Not yet due">
      <formula>NOT(ISERROR(SEARCH("Not yet due",E104)))</formula>
    </cfRule>
    <cfRule type="containsText" dxfId="47" priority="241" operator="containsText" text="Completed Behind Schedule">
      <formula>NOT(ISERROR(SEARCH("Completed Behind Schedule",E104)))</formula>
    </cfRule>
    <cfRule type="containsText" dxfId="46" priority="242" operator="containsText" text="Off Target">
      <formula>NOT(ISERROR(SEARCH("Off Target",E104)))</formula>
    </cfRule>
    <cfRule type="containsText" dxfId="45" priority="243" operator="containsText" text="In Danger of Falling Behind Target">
      <formula>NOT(ISERROR(SEARCH("In Danger of Falling Behind Target",E104)))</formula>
    </cfRule>
    <cfRule type="containsText" dxfId="44" priority="244" operator="containsText" text="On Track to be Achieved">
      <formula>NOT(ISERROR(SEARCH("On Track to be Achieved",E104)))</formula>
    </cfRule>
    <cfRule type="containsText" dxfId="43" priority="245" operator="containsText" text="Fully Achieved">
      <formula>NOT(ISERROR(SEARCH("Fully Achieved",E104)))</formula>
    </cfRule>
    <cfRule type="containsText" dxfId="42" priority="246" operator="containsText" text="Fully Achieved">
      <formula>NOT(ISERROR(SEARCH("Fully Achieved",E104)))</formula>
    </cfRule>
    <cfRule type="containsText" dxfId="41" priority="247" operator="containsText" text="Fully Achieved">
      <formula>NOT(ISERROR(SEARCH("Fully Achieved",E104)))</formula>
    </cfRule>
    <cfRule type="containsText" dxfId="40" priority="248" operator="containsText" text="Deferred">
      <formula>NOT(ISERROR(SEARCH("Deferred",E104)))</formula>
    </cfRule>
    <cfRule type="containsText" dxfId="39" priority="249" operator="containsText" text="Deleted">
      <formula>NOT(ISERROR(SEARCH("Deleted",E104)))</formula>
    </cfRule>
    <cfRule type="containsText" dxfId="38" priority="250" operator="containsText" text="In Danger of Falling Behind Target">
      <formula>NOT(ISERROR(SEARCH("In Danger of Falling Behind Target",E104)))</formula>
    </cfRule>
    <cfRule type="containsText" dxfId="37" priority="251" operator="containsText" text="Not yet due">
      <formula>NOT(ISERROR(SEARCH("Not yet due",E104)))</formula>
    </cfRule>
    <cfRule type="containsText" dxfId="36" priority="252" operator="containsText" text="Update not Provided">
      <formula>NOT(ISERROR(SEARCH("Update not Provided",E104)))</formula>
    </cfRule>
  </conditionalFormatting>
  <conditionalFormatting sqref="E7">
    <cfRule type="containsText" dxfId="35" priority="1" operator="containsText" text="On track to be achieved">
      <formula>NOT(ISERROR(SEARCH("On track to be achieved",E7)))</formula>
    </cfRule>
    <cfRule type="containsText" dxfId="34" priority="2" operator="containsText" text="Deferred">
      <formula>NOT(ISERROR(SEARCH("Deferred",E7)))</formula>
    </cfRule>
    <cfRule type="containsText" dxfId="33" priority="3" operator="containsText" text="Deleted">
      <formula>NOT(ISERROR(SEARCH("Deleted",E7)))</formula>
    </cfRule>
    <cfRule type="containsText" dxfId="32" priority="4" operator="containsText" text="In Danger of Falling Behind Target">
      <formula>NOT(ISERROR(SEARCH("In Danger of Falling Behind Target",E7)))</formula>
    </cfRule>
    <cfRule type="containsText" dxfId="31" priority="5" operator="containsText" text="Not yet due">
      <formula>NOT(ISERROR(SEARCH("Not yet due",E7)))</formula>
    </cfRule>
    <cfRule type="containsText" dxfId="30" priority="6" operator="containsText" text="Update not Provided">
      <formula>NOT(ISERROR(SEARCH("Update not Provided",E7)))</formula>
    </cfRule>
    <cfRule type="containsText" dxfId="29" priority="7" operator="containsText" text="Not yet due">
      <formula>NOT(ISERROR(SEARCH("Not yet due",E7)))</formula>
    </cfRule>
    <cfRule type="containsText" dxfId="28" priority="8" operator="containsText" text="Completed Behind Schedule">
      <formula>NOT(ISERROR(SEARCH("Completed Behind Schedule",E7)))</formula>
    </cfRule>
    <cfRule type="containsText" dxfId="27" priority="9" operator="containsText" text="Off Target">
      <formula>NOT(ISERROR(SEARCH("Off Target",E7)))</formula>
    </cfRule>
    <cfRule type="containsText" dxfId="26" priority="10" operator="containsText" text="On Track to be Achieved">
      <formula>NOT(ISERROR(SEARCH("On Track to be Achieved",E7)))</formula>
    </cfRule>
    <cfRule type="containsText" dxfId="25" priority="11" operator="containsText" text="Fully Achieved">
      <formula>NOT(ISERROR(SEARCH("Fully Achieved",E7)))</formula>
    </cfRule>
    <cfRule type="containsText" dxfId="24" priority="12" operator="containsText" text="Not yet due">
      <formula>NOT(ISERROR(SEARCH("Not yet due",E7)))</formula>
    </cfRule>
    <cfRule type="containsText" dxfId="23" priority="13" operator="containsText" text="Not Yet Due">
      <formula>NOT(ISERROR(SEARCH("Not Yet Due",E7)))</formula>
    </cfRule>
    <cfRule type="containsText" dxfId="22" priority="14" operator="containsText" text="Deferred">
      <formula>NOT(ISERROR(SEARCH("Deferred",E7)))</formula>
    </cfRule>
    <cfRule type="containsText" dxfId="21" priority="15" operator="containsText" text="Deleted">
      <formula>NOT(ISERROR(SEARCH("Deleted",E7)))</formula>
    </cfRule>
    <cfRule type="containsText" dxfId="20" priority="16" operator="containsText" text="In Danger of Falling Behind Target">
      <formula>NOT(ISERROR(SEARCH("In Danger of Falling Behind Target",E7)))</formula>
    </cfRule>
    <cfRule type="containsText" dxfId="19" priority="17" operator="containsText" text="Not yet due">
      <formula>NOT(ISERROR(SEARCH("Not yet due",E7)))</formula>
    </cfRule>
    <cfRule type="containsText" dxfId="18" priority="18" operator="containsText" text="Completed Behind Schedule">
      <formula>NOT(ISERROR(SEARCH("Completed Behind Schedule",E7)))</formula>
    </cfRule>
    <cfRule type="containsText" dxfId="17" priority="19" operator="containsText" text="Off Target">
      <formula>NOT(ISERROR(SEARCH("Off Target",E7)))</formula>
    </cfRule>
    <cfRule type="containsText" dxfId="16" priority="20" operator="containsText" text="In Danger of Falling Behind Target">
      <formula>NOT(ISERROR(SEARCH("In Danger of Falling Behind Target",E7)))</formula>
    </cfRule>
    <cfRule type="containsText" dxfId="15" priority="21" operator="containsText" text="On Track to be Achieved">
      <formula>NOT(ISERROR(SEARCH("On Track to be Achieved",E7)))</formula>
    </cfRule>
    <cfRule type="containsText" dxfId="14" priority="22" operator="containsText" text="Fully Achieved">
      <formula>NOT(ISERROR(SEARCH("Fully Achieved",E7)))</formula>
    </cfRule>
    <cfRule type="containsText" dxfId="13" priority="23" operator="containsText" text="Update not Provided">
      <formula>NOT(ISERROR(SEARCH("Update not Provided",E7)))</formula>
    </cfRule>
    <cfRule type="containsText" dxfId="12" priority="24" operator="containsText" text="Not yet due">
      <formula>NOT(ISERROR(SEARCH("Not yet due",E7)))</formula>
    </cfRule>
    <cfRule type="containsText" dxfId="11" priority="25" operator="containsText" text="Completed Behind Schedule">
      <formula>NOT(ISERROR(SEARCH("Completed Behind Schedule",E7)))</formula>
    </cfRule>
    <cfRule type="containsText" dxfId="10" priority="26" operator="containsText" text="Off Target">
      <formula>NOT(ISERROR(SEARCH("Off Target",E7)))</formula>
    </cfRule>
    <cfRule type="containsText" dxfId="9" priority="27" operator="containsText" text="In Danger of Falling Behind Target">
      <formula>NOT(ISERROR(SEARCH("In Danger of Falling Behind Target",E7)))</formula>
    </cfRule>
    <cfRule type="containsText" dxfId="8" priority="28" operator="containsText" text="On Track to be Achieved">
      <formula>NOT(ISERROR(SEARCH("On Track to be Achieved",E7)))</formula>
    </cfRule>
    <cfRule type="containsText" dxfId="7" priority="29" operator="containsText" text="Fully Achieved">
      <formula>NOT(ISERROR(SEARCH("Fully Achieved",E7)))</formula>
    </cfRule>
    <cfRule type="containsText" dxfId="6" priority="30" operator="containsText" text="Fully Achieved">
      <formula>NOT(ISERROR(SEARCH("Fully Achieved",E7)))</formula>
    </cfRule>
    <cfRule type="containsText" dxfId="5" priority="31" operator="containsText" text="Fully Achieved">
      <formula>NOT(ISERROR(SEARCH("Fully Achieved",E7)))</formula>
    </cfRule>
    <cfRule type="containsText" dxfId="4" priority="32" operator="containsText" text="Deferred">
      <formula>NOT(ISERROR(SEARCH("Deferred",E7)))</formula>
    </cfRule>
    <cfRule type="containsText" dxfId="3" priority="33" operator="containsText" text="Deleted">
      <formula>NOT(ISERROR(SEARCH("Deleted",E7)))</formula>
    </cfRule>
    <cfRule type="containsText" dxfId="2" priority="34" operator="containsText" text="In Danger of Falling Behind Target">
      <formula>NOT(ISERROR(SEARCH("In Danger of Falling Behind Target",E7)))</formula>
    </cfRule>
    <cfRule type="containsText" dxfId="1" priority="35" operator="containsText" text="Not yet due">
      <formula>NOT(ISERROR(SEARCH("Not yet due",E7)))</formula>
    </cfRule>
    <cfRule type="containsText" dxfId="0" priority="36" operator="containsText" text="Update not Provided">
      <formula>NOT(ISERROR(SEARCH("Update not Provided",E7)))</formula>
    </cfRule>
  </conditionalFormatting>
  <dataValidations count="2">
    <dataValidation type="list" allowBlank="1" showInputMessage="1" showErrorMessage="1" promptTitle="Is target on track?" prompt="Please choose an option from the drop down list that best describes the current situation for this target." sqref="R82 M82">
      <formula1>$A$111:$A$116</formula1>
    </dataValidation>
    <dataValidation type="list" allowBlank="1" showInputMessage="1" showErrorMessage="1" promptTitle="Is target on track?" prompt="Please choose an option from the drop down list that best describes the current situation for this target." sqref="V82">
      <formula1>#REF!</formula1>
    </dataValidation>
  </dataValidations>
  <hyperlinks>
    <hyperlink ref="A1" location="INDEX!A1" display="Back to index"/>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3"/>
  <sheetViews>
    <sheetView workbookViewId="0"/>
  </sheetViews>
  <sheetFormatPr defaultRowHeight="15"/>
  <cols>
    <col min="1" max="1" width="36" customWidth="1"/>
    <col min="2" max="2" width="34.5703125" bestFit="1" customWidth="1"/>
    <col min="3" max="3" width="38.42578125" bestFit="1" customWidth="1"/>
    <col min="4" max="4" width="19.7109375" bestFit="1" customWidth="1"/>
    <col min="5" max="5" width="27.140625" bestFit="1" customWidth="1"/>
    <col min="6" max="6" width="38.7109375" bestFit="1" customWidth="1"/>
    <col min="7" max="7" width="25.5703125" bestFit="1" customWidth="1"/>
    <col min="8" max="8" width="23.28515625" bestFit="1" customWidth="1"/>
    <col min="9" max="9" width="16.5703125" bestFit="1" customWidth="1"/>
    <col min="10" max="10" width="10.140625" bestFit="1" customWidth="1"/>
    <col min="11" max="11" width="12.42578125" bestFit="1" customWidth="1"/>
    <col min="12" max="12" width="20.5703125" bestFit="1" customWidth="1"/>
    <col min="13" max="13" width="7.85546875" customWidth="1"/>
    <col min="14" max="14" width="15" bestFit="1" customWidth="1"/>
    <col min="15" max="15" width="15.7109375" bestFit="1" customWidth="1"/>
    <col min="16" max="16" width="16.85546875" bestFit="1" customWidth="1"/>
    <col min="17" max="17" width="3.7109375" customWidth="1"/>
    <col min="18" max="18" width="23.42578125" bestFit="1" customWidth="1"/>
    <col min="20" max="20" width="10.140625" bestFit="1" customWidth="1"/>
    <col min="21" max="21" width="8.28515625" customWidth="1"/>
    <col min="22" max="22" width="23.42578125" bestFit="1" customWidth="1"/>
    <col min="23" max="23" width="8.7109375" customWidth="1"/>
    <col min="24" max="24" width="34.42578125" bestFit="1" customWidth="1"/>
    <col min="25" max="25" width="11.28515625" bestFit="1" customWidth="1"/>
  </cols>
  <sheetData>
    <row r="2" spans="1:2">
      <c r="B2" t="s">
        <v>480</v>
      </c>
    </row>
    <row r="3" spans="1:2">
      <c r="A3" s="266" t="s">
        <v>300</v>
      </c>
      <c r="B3" s="268">
        <v>2</v>
      </c>
    </row>
    <row r="4" spans="1:2">
      <c r="A4" s="267" t="s">
        <v>352</v>
      </c>
      <c r="B4" s="268">
        <v>2</v>
      </c>
    </row>
    <row r="5" spans="1:2">
      <c r="A5" s="266" t="s">
        <v>313</v>
      </c>
      <c r="B5" s="268">
        <v>14</v>
      </c>
    </row>
    <row r="6" spans="1:2">
      <c r="A6" s="267" t="s">
        <v>352</v>
      </c>
      <c r="B6" s="268">
        <v>14</v>
      </c>
    </row>
    <row r="7" spans="1:2">
      <c r="A7" s="266" t="s">
        <v>321</v>
      </c>
      <c r="B7" s="268">
        <v>5</v>
      </c>
    </row>
    <row r="8" spans="1:2">
      <c r="A8" s="267" t="s">
        <v>352</v>
      </c>
      <c r="B8" s="268">
        <v>5</v>
      </c>
    </row>
    <row r="9" spans="1:2">
      <c r="A9" s="266" t="s">
        <v>332</v>
      </c>
      <c r="B9" s="268">
        <v>2</v>
      </c>
    </row>
    <row r="10" spans="1:2">
      <c r="A10" s="267" t="s">
        <v>352</v>
      </c>
      <c r="B10" s="268">
        <v>2</v>
      </c>
    </row>
    <row r="11" spans="1:2">
      <c r="A11" s="266" t="s">
        <v>327</v>
      </c>
      <c r="B11" s="268">
        <v>1</v>
      </c>
    </row>
    <row r="12" spans="1:2">
      <c r="A12" s="267" t="s">
        <v>352</v>
      </c>
      <c r="B12" s="268">
        <v>1</v>
      </c>
    </row>
    <row r="13" spans="1:2">
      <c r="A13" s="266" t="s">
        <v>295</v>
      </c>
      <c r="B13" s="268">
        <v>4</v>
      </c>
    </row>
    <row r="14" spans="1:2">
      <c r="A14" s="267" t="s">
        <v>352</v>
      </c>
      <c r="B14" s="268">
        <v>4</v>
      </c>
    </row>
    <row r="15" spans="1:2">
      <c r="A15" s="266" t="s">
        <v>296</v>
      </c>
      <c r="B15" s="268">
        <v>3</v>
      </c>
    </row>
    <row r="16" spans="1:2">
      <c r="A16" s="267" t="s">
        <v>352</v>
      </c>
      <c r="B16" s="268">
        <v>3</v>
      </c>
    </row>
    <row r="17" spans="1:2">
      <c r="A17" s="266" t="s">
        <v>301</v>
      </c>
      <c r="B17" s="268">
        <v>3</v>
      </c>
    </row>
    <row r="18" spans="1:2">
      <c r="A18" s="267" t="s">
        <v>352</v>
      </c>
      <c r="B18" s="268">
        <v>3</v>
      </c>
    </row>
    <row r="19" spans="1:2">
      <c r="A19" s="266" t="s">
        <v>299</v>
      </c>
      <c r="B19" s="268">
        <v>2</v>
      </c>
    </row>
    <row r="20" spans="1:2">
      <c r="A20" s="267" t="s">
        <v>352</v>
      </c>
      <c r="B20" s="268">
        <v>2</v>
      </c>
    </row>
    <row r="21" spans="1:2">
      <c r="A21" s="266" t="s">
        <v>297</v>
      </c>
      <c r="B21" s="268">
        <v>6</v>
      </c>
    </row>
    <row r="22" spans="1:2">
      <c r="A22" s="267" t="s">
        <v>352</v>
      </c>
      <c r="B22" s="268">
        <v>6</v>
      </c>
    </row>
    <row r="23" spans="1:2">
      <c r="A23" s="266" t="s">
        <v>329</v>
      </c>
      <c r="B23" s="268">
        <v>4</v>
      </c>
    </row>
    <row r="24" spans="1:2">
      <c r="A24" s="267" t="s">
        <v>352</v>
      </c>
      <c r="B24" s="268">
        <v>4</v>
      </c>
    </row>
    <row r="25" spans="1:2">
      <c r="A25" s="266" t="s">
        <v>304</v>
      </c>
      <c r="B25" s="268">
        <v>8</v>
      </c>
    </row>
    <row r="26" spans="1:2">
      <c r="A26" s="267" t="s">
        <v>352</v>
      </c>
      <c r="B26" s="268">
        <v>8</v>
      </c>
    </row>
    <row r="27" spans="1:2">
      <c r="A27" s="266" t="s">
        <v>330</v>
      </c>
      <c r="B27" s="268">
        <v>1</v>
      </c>
    </row>
    <row r="28" spans="1:2">
      <c r="A28" s="267" t="s">
        <v>352</v>
      </c>
      <c r="B28" s="268">
        <v>1</v>
      </c>
    </row>
    <row r="29" spans="1:2">
      <c r="A29" s="266" t="s">
        <v>308</v>
      </c>
      <c r="B29" s="268">
        <v>3</v>
      </c>
    </row>
    <row r="30" spans="1:2">
      <c r="A30" s="267" t="s">
        <v>352</v>
      </c>
      <c r="B30" s="268">
        <v>3</v>
      </c>
    </row>
    <row r="31" spans="1:2">
      <c r="A31" s="266" t="s">
        <v>306</v>
      </c>
      <c r="B31" s="268">
        <v>13</v>
      </c>
    </row>
    <row r="32" spans="1:2">
      <c r="A32" s="267" t="s">
        <v>352</v>
      </c>
      <c r="B32" s="268">
        <v>13</v>
      </c>
    </row>
    <row r="33" spans="1:2">
      <c r="A33" s="266" t="s">
        <v>325</v>
      </c>
      <c r="B33" s="268">
        <v>1</v>
      </c>
    </row>
    <row r="34" spans="1:2">
      <c r="A34" s="267" t="s">
        <v>352</v>
      </c>
      <c r="B34" s="268">
        <v>1</v>
      </c>
    </row>
    <row r="35" spans="1:2">
      <c r="A35" s="266" t="s">
        <v>316</v>
      </c>
      <c r="B35" s="268">
        <v>4</v>
      </c>
    </row>
    <row r="36" spans="1:2">
      <c r="A36" s="267" t="s">
        <v>352</v>
      </c>
      <c r="B36" s="268">
        <v>4</v>
      </c>
    </row>
    <row r="37" spans="1:2">
      <c r="A37" s="266" t="s">
        <v>371</v>
      </c>
      <c r="B37" s="268">
        <v>3</v>
      </c>
    </row>
    <row r="38" spans="1:2">
      <c r="A38" s="267" t="s">
        <v>352</v>
      </c>
      <c r="B38" s="268">
        <v>3</v>
      </c>
    </row>
    <row r="39" spans="1:2">
      <c r="A39" s="266" t="s">
        <v>311</v>
      </c>
      <c r="B39" s="268">
        <v>14</v>
      </c>
    </row>
    <row r="40" spans="1:2">
      <c r="A40" s="267" t="s">
        <v>352</v>
      </c>
      <c r="B40" s="268">
        <v>14</v>
      </c>
    </row>
    <row r="41" spans="1:2">
      <c r="A41" s="266" t="s">
        <v>318</v>
      </c>
      <c r="B41" s="268">
        <v>15</v>
      </c>
    </row>
    <row r="42" spans="1:2">
      <c r="A42" s="267" t="s">
        <v>352</v>
      </c>
      <c r="B42" s="268">
        <v>15</v>
      </c>
    </row>
    <row r="43" spans="1:2">
      <c r="A43" s="266" t="s">
        <v>467</v>
      </c>
      <c r="B43" s="268">
        <v>108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Index</vt:lpstr>
      <vt:lpstr>1. All Data</vt:lpstr>
      <vt:lpstr>Q1 Summary</vt:lpstr>
      <vt:lpstr>2a. % By Priority</vt:lpstr>
      <vt:lpstr>2b. Charts by Priority</vt:lpstr>
      <vt:lpstr>3a. % by Portfolio</vt:lpstr>
      <vt:lpstr>3b. Charts by Portfolio</vt:lpstr>
      <vt:lpstr>4. Status Tracking</vt:lpstr>
      <vt:lpstr>Custom Pivot</vt:lpstr>
      <vt:lpstr>'1. All Data'!_Toc382250483</vt:lpstr>
      <vt:lpstr>'1. All Data'!OLE_LINK3</vt:lpstr>
      <vt:lpstr>'1. All Data'!Print_Area</vt:lpstr>
      <vt:lpstr>'1. All Data'!Print_Titles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Norman</dc:creator>
  <cp:lastModifiedBy>Jennifer Norman</cp:lastModifiedBy>
  <cp:lastPrinted>2019-07-03T08:42:27Z</cp:lastPrinted>
  <dcterms:created xsi:type="dcterms:W3CDTF">2019-02-13T13:28:16Z</dcterms:created>
  <dcterms:modified xsi:type="dcterms:W3CDTF">2019-09-05T13:35:18Z</dcterms:modified>
</cp:coreProperties>
</file>