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201920\Quarter 1\04 Scrutiny\190924 Scrutiny (CREHWB)\"/>
    </mc:Choice>
  </mc:AlternateContent>
  <bookViews>
    <workbookView xWindow="0" yWindow="0" windowWidth="21600" windowHeight="9735" tabRatio="884" activeTab="1"/>
  </bookViews>
  <sheets>
    <sheet name="Index" sheetId="13" r:id="rId1"/>
    <sheet name="1. All Data" sheetId="1" r:id="rId2"/>
    <sheet name="Q1 Summary" sheetId="9" r:id="rId3"/>
    <sheet name="2a. % By Priority" sheetId="5" r:id="rId4"/>
    <sheet name="2b. Charts by Priority" sheetId="6" r:id="rId5"/>
  </sheets>
  <definedNames>
    <definedName name="_xlnm._FilterDatabase" localSheetId="1" hidden="1">'1. All Data'!$A$2:$AD$110</definedName>
    <definedName name="_Toc382250483" localSheetId="1">'1. All Data'!$B$69</definedName>
    <definedName name="OLE_LINK3" localSheetId="1">'1. All Data'!$D$40</definedName>
    <definedName name="_xlnm.Print_Area" localSheetId="1">'1. All Data'!$B$1:$U$110</definedName>
    <definedName name="_xlnm.Print_Titles" localSheetId="1">'1. All Data'!$2:$2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6" i="5"/>
  <c r="G14" i="9" l="1"/>
  <c r="G15" i="9"/>
  <c r="G13" i="9"/>
  <c r="G12" i="9"/>
  <c r="G11" i="9"/>
  <c r="E15" i="9"/>
  <c r="E14" i="9"/>
  <c r="E13" i="9"/>
  <c r="E12" i="9"/>
  <c r="E11" i="9"/>
  <c r="C15" i="9"/>
  <c r="C14" i="9"/>
  <c r="C13" i="9"/>
  <c r="C12" i="9"/>
  <c r="C11" i="9"/>
  <c r="J83" i="5"/>
  <c r="J75" i="5"/>
  <c r="J72" i="5"/>
  <c r="J14" i="5"/>
  <c r="J13" i="5"/>
  <c r="AB79" i="5" l="1"/>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J63" i="5"/>
  <c r="J62" i="5"/>
  <c r="J61" i="5"/>
  <c r="J60" i="5"/>
  <c r="J58" i="5"/>
  <c r="J57" i="5"/>
  <c r="J53" i="5"/>
  <c r="J51" i="5"/>
  <c r="J50" i="5"/>
  <c r="J41" i="5"/>
  <c r="J40" i="5"/>
  <c r="J39" i="5"/>
  <c r="J38" i="5"/>
  <c r="J36" i="5"/>
  <c r="J35" i="5"/>
  <c r="J31" i="5"/>
  <c r="J29" i="5"/>
  <c r="J28" i="5"/>
  <c r="J7" i="5"/>
  <c r="J6" i="5"/>
  <c r="J19" i="5"/>
  <c r="J18" i="5"/>
  <c r="J17" i="5"/>
  <c r="J16" i="5"/>
  <c r="J9" i="5"/>
  <c r="C19" i="5"/>
  <c r="Q77" i="5"/>
  <c r="Q76" i="5"/>
  <c r="Q55" i="5"/>
  <c r="Q54" i="5"/>
  <c r="Q33" i="5"/>
  <c r="Q32" i="5"/>
  <c r="Q11" i="5"/>
  <c r="Q10" i="5"/>
  <c r="J77" i="5"/>
  <c r="J76" i="5"/>
  <c r="J55" i="5"/>
  <c r="J54" i="5"/>
  <c r="J33" i="5"/>
  <c r="J32" i="5"/>
  <c r="J11" i="5"/>
  <c r="J10"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C20" i="5" l="1"/>
  <c r="D6" i="5" s="1"/>
  <c r="H15" i="9"/>
  <c r="F15" i="9"/>
  <c r="H13" i="9"/>
  <c r="F13" i="9"/>
  <c r="C7" i="9"/>
  <c r="G9" i="9"/>
  <c r="G5" i="9"/>
  <c r="G8" i="9"/>
  <c r="C9" i="9"/>
  <c r="G7" i="9"/>
  <c r="C8" i="9"/>
  <c r="C64" i="5"/>
  <c r="D63" i="5" s="1"/>
  <c r="E63" i="5" s="1"/>
  <c r="C86" i="5"/>
  <c r="D79" i="5" s="1"/>
  <c r="AB9" i="5"/>
  <c r="BC8" i="6" s="1"/>
  <c r="Q20" i="5"/>
  <c r="R19" i="5" s="1"/>
  <c r="S19" i="5" s="1"/>
  <c r="J20" i="5"/>
  <c r="K16" i="5" s="1"/>
  <c r="L16" i="5" s="1"/>
  <c r="J86" i="5"/>
  <c r="K82" i="5" s="1"/>
  <c r="L82" i="5" s="1"/>
  <c r="Q86" i="5"/>
  <c r="R83" i="5" s="1"/>
  <c r="S83" i="5" s="1"/>
  <c r="J64" i="5"/>
  <c r="K60" i="5" s="1"/>
  <c r="L60" i="5" s="1"/>
  <c r="Q64" i="5"/>
  <c r="R60" i="5" s="1"/>
  <c r="S60" i="5" s="1"/>
  <c r="Q42" i="5"/>
  <c r="R40" i="5" s="1"/>
  <c r="S40" i="5" s="1"/>
  <c r="J42" i="5"/>
  <c r="K41" i="5" s="1"/>
  <c r="L41" i="5" s="1"/>
  <c r="C42" i="5"/>
  <c r="C43" i="5" s="1"/>
  <c r="F14" i="9" l="1"/>
  <c r="D15" i="9"/>
  <c r="D14" i="9"/>
  <c r="D13" i="9"/>
  <c r="D61" i="5"/>
  <c r="E61" i="5" s="1"/>
  <c r="D12" i="9"/>
  <c r="F12" i="9"/>
  <c r="D72" i="5"/>
  <c r="H12" i="9"/>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F11" i="9"/>
  <c r="Q21" i="5"/>
  <c r="T6" i="5" s="1"/>
  <c r="R6" i="5"/>
  <c r="R7" i="5"/>
  <c r="R9" i="5"/>
  <c r="S9" i="5" s="1"/>
  <c r="R13" i="5"/>
  <c r="R18" i="5"/>
  <c r="S18" i="5" s="1"/>
  <c r="R16" i="5"/>
  <c r="S16" i="5" s="1"/>
  <c r="R14" i="5"/>
  <c r="R17" i="5"/>
  <c r="S17" i="5" s="1"/>
  <c r="J21" i="5"/>
  <c r="M13" i="5" s="1"/>
  <c r="K9" i="5"/>
  <c r="L9" i="5" s="1"/>
  <c r="K6" i="5"/>
  <c r="K19" i="5"/>
  <c r="L19" i="5" s="1"/>
  <c r="AB6" i="5"/>
  <c r="BC7" i="6" s="1"/>
  <c r="AB13" i="5"/>
  <c r="BC9" i="6" s="1"/>
  <c r="J87" i="5"/>
  <c r="M75" i="5" s="1"/>
  <c r="N75" i="5" s="1"/>
  <c r="BA56" i="6" s="1"/>
  <c r="K73" i="5"/>
  <c r="K85" i="5"/>
  <c r="L85" i="5" s="1"/>
  <c r="K83" i="5"/>
  <c r="L83" i="5" s="1"/>
  <c r="K72" i="5"/>
  <c r="K75" i="5"/>
  <c r="L75" i="5" s="1"/>
  <c r="K79" i="5"/>
  <c r="K84" i="5"/>
  <c r="L84" i="5" s="1"/>
  <c r="K80" i="5"/>
  <c r="K61" i="5"/>
  <c r="L61" i="5" s="1"/>
  <c r="K50" i="5"/>
  <c r="K51" i="5"/>
  <c r="K53" i="5"/>
  <c r="L53" i="5" s="1"/>
  <c r="K57" i="5"/>
  <c r="J65" i="5"/>
  <c r="M51" i="5" s="1"/>
  <c r="K58" i="5"/>
  <c r="K62" i="5"/>
  <c r="L62" i="5" s="1"/>
  <c r="K63" i="5"/>
  <c r="L63" i="5" s="1"/>
  <c r="R62" i="5"/>
  <c r="S62" i="5" s="1"/>
  <c r="R61" i="5"/>
  <c r="S61" i="5" s="1"/>
  <c r="R58" i="5"/>
  <c r="Q65" i="5"/>
  <c r="R51" i="5"/>
  <c r="R50" i="5"/>
  <c r="R57" i="5"/>
  <c r="R63" i="5"/>
  <c r="S63" i="5" s="1"/>
  <c r="R53" i="5"/>
  <c r="S53" i="5" s="1"/>
  <c r="K14" i="5"/>
  <c r="K13" i="5"/>
  <c r="K7" i="5"/>
  <c r="K18" i="5"/>
  <c r="L18" i="5" s="1"/>
  <c r="F72" i="5"/>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K31" i="5"/>
  <c r="L31" i="5" s="1"/>
  <c r="K35" i="5"/>
  <c r="K29" i="5"/>
  <c r="F36" i="5"/>
  <c r="F29" i="5"/>
  <c r="F35" i="5"/>
  <c r="D7" i="5"/>
  <c r="E6" i="5" s="1"/>
  <c r="D9" i="5"/>
  <c r="E9" i="5" s="1"/>
  <c r="C21" i="5"/>
  <c r="D19" i="5"/>
  <c r="E19" i="5" s="1"/>
  <c r="D18" i="5"/>
  <c r="E18" i="5" s="1"/>
  <c r="D16" i="5"/>
  <c r="E16" i="5" s="1"/>
  <c r="D17" i="5"/>
  <c r="E17" i="5" s="1"/>
  <c r="D14" i="5"/>
  <c r="D13" i="5"/>
  <c r="E57" i="5" l="1"/>
  <c r="F80" i="5"/>
  <c r="E50" i="5"/>
  <c r="H14" i="9"/>
  <c r="S79" i="5"/>
  <c r="S6" i="5"/>
  <c r="F51" i="5"/>
  <c r="E72" i="5"/>
  <c r="F50" i="5"/>
  <c r="G28" i="5"/>
  <c r="E28" i="5"/>
  <c r="M53" i="5"/>
  <c r="N53" i="5" s="1"/>
  <c r="BA40" i="6" s="1"/>
  <c r="T14" i="5"/>
  <c r="F53" i="5"/>
  <c r="G53" i="5" s="1"/>
  <c r="AZ40" i="6" s="1"/>
  <c r="T13" i="5"/>
  <c r="T7" i="5"/>
  <c r="U6" i="5" s="1"/>
  <c r="BB7" i="6" s="1"/>
  <c r="T9" i="5"/>
  <c r="U9" i="5" s="1"/>
  <c r="BB8" i="6" s="1"/>
  <c r="F58" i="5"/>
  <c r="G57" i="5" s="1"/>
  <c r="H8" i="9" s="1"/>
  <c r="F75" i="5"/>
  <c r="G75" i="5" s="1"/>
  <c r="F73" i="5"/>
  <c r="G72" i="5" s="1"/>
  <c r="F6" i="5"/>
  <c r="F7" i="5"/>
  <c r="AZ24" i="6"/>
  <c r="F7" i="9"/>
  <c r="H11" i="9"/>
  <c r="D11" i="9"/>
  <c r="M14" i="5"/>
  <c r="N13" i="5" s="1"/>
  <c r="BA9" i="6" s="1"/>
  <c r="M80" i="5"/>
  <c r="M6" i="5"/>
  <c r="M9" i="5"/>
  <c r="N9" i="5" s="1"/>
  <c r="BA8" i="6" s="1"/>
  <c r="M7" i="5"/>
  <c r="L6" i="5"/>
  <c r="S57" i="5"/>
  <c r="S13" i="5"/>
  <c r="G35" i="5"/>
  <c r="L13" i="5"/>
  <c r="M73" i="5"/>
  <c r="L50" i="5"/>
  <c r="M57" i="5"/>
  <c r="M72" i="5"/>
  <c r="M79" i="5"/>
  <c r="L72" i="5"/>
  <c r="L79" i="5"/>
  <c r="L57" i="5"/>
  <c r="M50" i="5"/>
  <c r="N50" i="5" s="1"/>
  <c r="BA39" i="6" s="1"/>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M31" i="5"/>
  <c r="N31" i="5" s="1"/>
  <c r="BA24" i="6" s="1"/>
  <c r="M29" i="5"/>
  <c r="M28" i="5"/>
  <c r="M35" i="5"/>
  <c r="M36" i="5"/>
  <c r="E13" i="5"/>
  <c r="F13" i="5"/>
  <c r="F14" i="5"/>
  <c r="F9" i="5"/>
  <c r="G9" i="5" s="1"/>
  <c r="AZ23" i="6" l="1"/>
  <c r="D7" i="9"/>
  <c r="F8" i="9"/>
  <c r="AZ41" i="6"/>
  <c r="G50" i="5"/>
  <c r="D8" i="9" s="1"/>
  <c r="U13" i="5"/>
  <c r="BB9" i="6" s="1"/>
  <c r="AZ57" i="6"/>
  <c r="H9" i="9"/>
  <c r="AZ8" i="6"/>
  <c r="F5" i="9"/>
  <c r="AZ25" i="6"/>
  <c r="H7" i="9"/>
  <c r="AZ55" i="6"/>
  <c r="D9" i="9"/>
  <c r="AZ56" i="6"/>
  <c r="F9" i="9"/>
  <c r="N6" i="5"/>
  <c r="BA7" i="6" s="1"/>
  <c r="N79" i="5"/>
  <c r="BA57" i="6" s="1"/>
  <c r="N72" i="5"/>
  <c r="BA55" i="6" s="1"/>
  <c r="N57" i="5"/>
  <c r="BA41" i="6" s="1"/>
  <c r="U50" i="5"/>
  <c r="BB39" i="6" s="1"/>
  <c r="U57" i="5"/>
  <c r="BB41" i="6" s="1"/>
  <c r="U35" i="5"/>
  <c r="BB25" i="6" s="1"/>
  <c r="U79" i="5"/>
  <c r="BB57" i="6" s="1"/>
  <c r="N28" i="5"/>
  <c r="BA23" i="6" s="1"/>
  <c r="U72" i="5"/>
  <c r="BB55" i="6" s="1"/>
  <c r="N35" i="5"/>
  <c r="BA25" i="6" s="1"/>
  <c r="U28" i="5"/>
  <c r="BB23" i="6" s="1"/>
  <c r="G6" i="5"/>
  <c r="D5" i="9" s="1"/>
  <c r="G13" i="5"/>
  <c r="AZ39" i="6" l="1"/>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<sst xmlns="http://schemas.openxmlformats.org/spreadsheetml/2006/main" count="2092" uniqueCount="565">
  <si>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</si>
  <si>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</si>
  <si>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</si>
  <si>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</si>
  <si>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</si>
  <si>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</si>
  <si>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</si>
  <si>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</si>
  <si>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</si>
  <si>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</si>
  <si>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</si>
  <si>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</si>
  <si>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</si>
  <si>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</si>
  <si>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</si>
  <si>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</si>
  <si>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</si>
  <si>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</si>
  <si>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</si>
  <si>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</si>
  <si>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</si>
  <si>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</si>
  <si>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</si>
  <si>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</si>
  <si>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</si>
  <si>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</si>
  <si>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</si>
  <si>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</si>
  <si>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</si>
  <si>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</si>
  <si>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</si>
  <si>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</si>
  <si>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</si>
  <si>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</si>
  <si>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</si>
  <si>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</si>
  <si>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</si>
  <si>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</si>
  <si>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</si>
  <si>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</si>
  <si>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</si>
  <si>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</si>
  <si>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</si>
  <si>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</si>
  <si>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</si>
  <si>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</si>
  <si>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</si>
  <si>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</si>
  <si>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</si>
  <si>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</si>
  <si>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</si>
  <si>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</si>
  <si>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</si>
  <si>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</si>
  <si>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</si>
  <si>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</si>
  <si>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</si>
  <si>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</si>
  <si>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</si>
  <si>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</si>
  <si>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</si>
  <si>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</si>
  <si>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</si>
  <si>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</si>
  <si>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</si>
  <si>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</si>
  <si>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</si>
  <si>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</si>
  <si>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</si>
  <si>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</si>
  <si>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</si>
  <si>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</si>
  <si>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</si>
  <si>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</si>
  <si>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</si>
  <si>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</si>
  <si>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</si>
  <si>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</si>
  <si>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</si>
  <si>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</si>
  <si>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</si>
  <si>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</si>
  <si>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</si>
  <si>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</si>
  <si>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</si>
  <si>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</si>
  <si>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</si>
  <si>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</si>
  <si>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</si>
  <si>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</si>
  <si>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</si>
  <si>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</si>
  <si>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</si>
  <si>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</si>
  <si>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VFM39</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</si>
  <si>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</si>
  <si>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</si>
  <si>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</si>
  <si>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</si>
  <si>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</si>
  <si>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</si>
  <si>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</si>
  <si>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</si>
  <si>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</si>
  <si>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</si>
  <si>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</si>
  <si>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</si>
  <si>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</si>
  <si>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</si>
  <si>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</si>
  <si>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</si>
  <si>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</si>
  <si>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</si>
  <si>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</si>
  <si>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</si>
  <si>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</si>
  <si>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</si>
  <si>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</si>
  <si>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</si>
  <si>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</si>
  <si>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</si>
  <si>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</si>
  <si>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</si>
  <si>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</si>
  <si>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</si>
  <si>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</si>
  <si>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</si>
  <si>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</si>
  <si>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</si>
  <si>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</si>
  <si>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</si>
  <si>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</si>
  <si>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</si>
  <si>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</si>
  <si>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</si>
  <si>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</si>
  <si>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</si>
  <si>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</si>
  <si>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</si>
  <si>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</si>
  <si>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</si>
  <si>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</si>
  <si>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</si>
  <si>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</si>
  <si>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</si>
  <si>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</si>
  <si>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</si>
  <si>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</si>
  <si>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</si>
  <si>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</si>
  <si>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</si>
  <si>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</si>
  <si>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</si>
  <si>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</si>
  <si>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</si>
  <si>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</si>
  <si>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</si>
  <si>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</si>
  <si>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</si>
  <si>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</si>
  <si>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</si>
  <si>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</si>
  <si>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</si>
  <si>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</si>
  <si>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</si>
  <si>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</si>
  <si>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</si>
  <si>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</si>
  <si>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</si>
  <si>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</si>
  <si>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</si>
  <si>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</si>
  <si>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</si>
  <si>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</si>
  <si>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</si>
  <si>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</si>
  <si>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</si>
  <si>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</si>
  <si>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</si>
  <si>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</si>
  <si>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</si>
  <si>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</si>
  <si>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</si>
  <si>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</si>
  <si>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</si>
  <si>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</si>
  <si>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</si>
  <si>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</si>
  <si>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</si>
  <si>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</si>
  <si>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</si>
  <si>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</si>
  <si>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</si>
  <si>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</si>
  <si>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</si>
  <si>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</si>
  <si>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</si>
  <si>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</si>
  <si>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</si>
  <si>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</si>
  <si>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</si>
  <si>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</si>
  <si>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</si>
  <si>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</si>
  <si>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</si>
  <si>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</si>
  <si>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</si>
  <si>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</si>
  <si>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</si>
  <si>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</si>
  <si>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</si>
  <si>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</si>
  <si>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</si>
  <si>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</si>
  <si>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</si>
  <si>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</si>
  <si>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</si>
  <si>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</si>
  <si>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</si>
  <si>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</si>
  <si>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</si>
  <si>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</si>
  <si>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</si>
  <si>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</si>
  <si>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</si>
  <si>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</si>
  <si>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</si>
  <si>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</si>
  <si>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</si>
  <si>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</si>
  <si>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</si>
  <si>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</si>
  <si>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</si>
  <si>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</si>
  <si>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</si>
  <si>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</si>
  <si>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</si>
  <si>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</si>
  <si>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</si>
  <si>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</si>
  <si>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</si>
  <si>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</si>
  <si>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</si>
  <si>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</si>
  <si>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 xml:space="preserve">Provide a six monthly report on Regulatory Services activity including initiatives covering licensed gambling premises, Civil Enforcement, Scrap metal compliance etc </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</si>
  <si>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</si>
  <si>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</si>
  <si>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</si>
  <si>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</si>
  <si>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</si>
  <si>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</si>
  <si>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</si>
  <si>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</si>
  <si>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</si>
  <si>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</si>
  <si>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</si>
  <si>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</si>
  <si>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</si>
  <si>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</si>
  <si>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</si>
  <si>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</si>
  <si>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</si>
  <si>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</si>
  <si>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</si>
  <si>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</si>
  <si>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</si>
  <si>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</si>
  <si>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</si>
  <si>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</si>
  <si>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</si>
  <si>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</si>
  <si>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</si>
  <si>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</si>
  <si>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</si>
  <si>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</si>
  <si>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</si>
  <si>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</si>
  <si>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</si>
  <si>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Corporate Prority</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</si>
  <si>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</si>
  <si>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</si>
  <si>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</si>
  <si>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</si>
  <si>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</si>
  <si>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</si>
  <si>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</si>
  <si>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</si>
  <si>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</si>
  <si>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</si>
  <si>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 xml:space="preserve">To be agreed post tender award </t>
  </si>
  <si>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</si>
  <si>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</si>
  <si>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</si>
  <si>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</si>
  <si>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</si>
  <si>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</si>
  <si>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</si>
  <si>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</si>
  <si>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</si>
  <si>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</si>
  <si>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</si>
  <si>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</si>
  <si>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</si>
  <si>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</si>
  <si>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</si>
  <si>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</si>
  <si>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</si>
  <si>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</si>
  <si>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</si>
  <si>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</si>
  <si>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</si>
  <si>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</si>
  <si>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</si>
  <si>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Anna Miller</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</si>
  <si>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</si>
  <si>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</si>
  <si>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</si>
  <si>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</si>
  <si>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</si>
  <si>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</si>
  <si>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</si>
  <si>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</si>
  <si>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</si>
  <si>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</si>
  <si>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</si>
  <si>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</si>
  <si>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</si>
  <si>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</si>
  <si>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</si>
  <si>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</si>
  <si>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</si>
  <si>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</si>
  <si>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</si>
  <si>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</si>
  <si>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</si>
  <si>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</si>
  <si>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</si>
  <si>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</si>
  <si>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</si>
  <si>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</si>
  <si>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</si>
  <si>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</si>
  <si>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</si>
  <si>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</si>
  <si>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</si>
  <si>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</si>
  <si>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</si>
  <si>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</si>
  <si>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</si>
  <si>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</si>
  <si>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</si>
  <si>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</si>
  <si>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</si>
  <si>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</si>
  <si>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</si>
  <si>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</si>
  <si>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</si>
  <si>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</si>
  <si>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</si>
  <si>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</si>
  <si>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</si>
  <si>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</si>
  <si>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</si>
  <si>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</si>
  <si>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</si>
  <si>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</si>
  <si>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</si>
  <si>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</si>
  <si>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</si>
  <si>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</si>
  <si>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</si>
  <si>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</si>
  <si>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</si>
  <si>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</si>
  <si>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</si>
  <si>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</si>
  <si>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</si>
  <si>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</si>
  <si>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</si>
  <si>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</si>
  <si>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</si>
  <si>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</si>
  <si>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</si>
  <si>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</si>
  <si>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</si>
  <si>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</si>
  <si>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</si>
  <si>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</si>
  <si>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</si>
  <si>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</si>
  <si>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</si>
  <si>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</si>
  <si>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</si>
  <si>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</si>
  <si>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</si>
  <si>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</si>
  <si>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</si>
  <si>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</si>
  <si>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</si>
  <si>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</si>
  <si>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</si>
  <si>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</si>
  <si>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</si>
  <si>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</si>
  <si>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</si>
  <si>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</si>
  <si>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</si>
  <si>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</si>
  <si>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</si>
  <si>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</si>
  <si>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</si>
  <si>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</si>
  <si>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</si>
  <si>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</si>
  <si>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</si>
  <si>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</si>
  <si>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</si>
  <si>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</si>
  <si>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</si>
  <si>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</si>
  <si>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</si>
  <si>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</si>
  <si>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</si>
  <si>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</si>
  <si>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</si>
  <si>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</si>
  <si>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Quarter One (2019/20)</t>
  </si>
  <si>
    <t>Leisure, Culture &amp; Tourism</t>
  </si>
  <si>
    <t>Corporate Plan 2019/20 - Performance Monitoring Spreadsheet</t>
  </si>
  <si>
    <t>1. All Data</t>
  </si>
  <si>
    <t>2a. % By Priority</t>
  </si>
  <si>
    <t>2b. Charts by Priority</t>
  </si>
  <si>
    <t>Quarter 1 Summary Table</t>
  </si>
  <si>
    <t>Summary Tables</t>
  </si>
  <si>
    <t>Quarter 2 Summary Table</t>
  </si>
  <si>
    <t>Quarter 3 Summary Table</t>
  </si>
  <si>
    <t>Quarter 4 Summary Table</t>
  </si>
  <si>
    <t>Breakdown of peformance by Corporate Plan priorty</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</si>
  <si>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</si>
  <si>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</si>
  <si>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</si>
  <si>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</si>
  <si>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</si>
  <si>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</si>
  <si>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</si>
  <si>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</si>
  <si>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</si>
  <si>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</si>
  <si>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</si>
  <si>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</si>
  <si>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</si>
  <si>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</si>
  <si>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</si>
  <si>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</si>
  <si>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</si>
  <si>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</si>
  <si>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The quarterly contract performance report was also presented to the Leisure Services Partmership Board on 1st July 2019. </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</si>
  <si>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</si>
  <si>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</si>
  <si>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</si>
  <si>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</si>
  <si>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</si>
  <si>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</si>
  <si>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</si>
  <si>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</si>
  <si>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</si>
  <si>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</si>
  <si>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</si>
  <si>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</si>
  <si>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Intitial discussions with Staffordshire County Council have taken place, looking at understanding the scope of technical reports that will be required.</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</si>
  <si>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</si>
  <si>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</si>
  <si>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</si>
  <si>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</si>
  <si>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</si>
  <si>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</si>
  <si>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Research has commenced into the varying forms of technology now being employed on car parks. A long list of options are being presented to the Deputy Leader on July 9th with a view to creating a preferrential short list.</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</si>
  <si>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</si>
  <si>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</si>
  <si>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</si>
  <si>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</si>
  <si>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</si>
  <si>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</si>
  <si>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</si>
  <si>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</si>
  <si>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</si>
  <si>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</si>
  <si>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</si>
  <si>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</si>
  <si>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</si>
  <si>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</si>
  <si>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</si>
  <si>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</si>
  <si>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</si>
  <si>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</si>
  <si>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</si>
  <si>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</si>
  <si>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</si>
  <si>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</si>
  <si>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</si>
  <si>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</si>
  <si>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</si>
  <si>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</si>
  <si>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</si>
  <si>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</si>
  <si>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</si>
  <si>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It is noticable that there were fewer contentious decisions than normal in Q1, and therefore the end of year forecast needs to take account of this.</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</si>
  <si>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</si>
  <si>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</si>
  <si>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</si>
  <si>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</si>
  <si>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</si>
  <si>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</si>
  <si>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</si>
  <si>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</si>
  <si>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</si>
  <si>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</si>
  <si>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</si>
  <si>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</si>
  <si>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</si>
  <si>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</si>
  <si>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</si>
  <si>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</si>
  <si>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</si>
  <si>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</si>
  <si>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</si>
  <si>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</si>
  <si>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</si>
  <si>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</si>
  <si>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</si>
  <si>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</si>
  <si>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</si>
  <si>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</si>
  <si>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</si>
  <si>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</si>
  <si>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</si>
  <si>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</si>
  <si>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</si>
  <si>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</si>
  <si>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</si>
  <si>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</si>
  <si>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</si>
  <si>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Further large scale intitiative to begin in August 2019</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</si>
  <si>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</si>
  <si>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</si>
  <si>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</si>
  <si>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</si>
  <si>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</si>
  <si>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</si>
  <si>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</si>
  <si>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</si>
  <si>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</si>
  <si>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</si>
  <si>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</si>
  <si>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</si>
  <si>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</si>
  <si>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</si>
  <si>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0.69 days</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</si>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</sst>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45" x14ac:knownFonts="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sz val="11"/>
      <color theme="1"/>
      <name val="Calibri"/>
      <family val="2"/>
      <scheme val="minor"/>
    </font>
    <font>
      <sz val="10"/>
      <name val="Arial"/>
      <family val="2"/>
    </font>
    <font>
      <b/>
      <u/>
      <sz val="11"/>
      <color theme="1"/>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3" tint="0.59999389629810485"/>
        <bgColor indexed="64"/>
      </patternFill>
    </fill>
    <fill>
      <patternFill patternType="solid">
        <fgColor rgb="FF00863D"/>
        <bgColor indexed="64"/>
      </patternFill>
    </fill>
  </fills>
  <borders count="5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s>
  <cellStyleXfs count="3">
    <xf numFmtId="0" fontId="0" fillId="0" borderId="0"/>
    <xf numFmtId="0" fontId="24" fillId="0" borderId="0" applyNumberFormat="0" applyFill="0" applyBorder="0" applyAlignment="0" applyProtection="0">
      <alignment vertical="top"/>
      <protection locked="0"/>
    </xf>
    <xf numFmtId="0" fontId="43" fillId="0" borderId="0"/>
  </cellStyleXfs>
  <cellXfs count="270">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2"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1"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0"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4" borderId="0" xfId="0" applyFont="1" applyFill="1"/>
    <xf numFmtId="0" fontId="27" fillId="14" borderId="0" xfId="0" applyFont="1" applyFill="1"/>
    <xf numFmtId="9" fontId="27" fillId="14" borderId="0" xfId="0" applyNumberFormat="1" applyFont="1" applyFill="1"/>
    <xf numFmtId="0" fontId="29" fillId="14" borderId="0" xfId="1" applyFont="1" applyFill="1" applyBorder="1" applyAlignment="1" applyProtection="1">
      <alignment horizontal="left"/>
    </xf>
    <xf numFmtId="0" fontId="1" fillId="14" borderId="0" xfId="0" applyFont="1" applyFill="1"/>
    <xf numFmtId="0" fontId="18" fillId="14" borderId="0" xfId="0" applyFont="1" applyFill="1"/>
    <xf numFmtId="0" fontId="29" fillId="14" borderId="0" xfId="1" applyFont="1" applyFill="1" applyBorder="1" applyAlignment="1" applyProtection="1">
      <alignment horizontal="center"/>
    </xf>
    <xf numFmtId="9" fontId="1" fillId="14" borderId="0" xfId="0" applyNumberFormat="1" applyFont="1" applyFill="1"/>
    <xf numFmtId="9" fontId="18" fillId="14" borderId="0" xfId="0" applyNumberFormat="1" applyFont="1" applyFill="1"/>
    <xf numFmtId="10" fontId="18" fillId="14" borderId="0" xfId="0" applyNumberFormat="1" applyFont="1" applyFill="1" applyBorder="1" applyAlignment="1">
      <alignment horizontal="center" vertical="center"/>
    </xf>
    <xf numFmtId="0" fontId="31" fillId="14" borderId="0" xfId="0" applyFont="1" applyFill="1" applyBorder="1"/>
    <xf numFmtId="0" fontId="30" fillId="14" borderId="0" xfId="0" applyFont="1" applyFill="1"/>
    <xf numFmtId="0" fontId="33" fillId="14" borderId="0" xfId="0" applyFont="1" applyFill="1"/>
    <xf numFmtId="9" fontId="19" fillId="14" borderId="0" xfId="0" applyNumberFormat="1" applyFont="1" applyFill="1"/>
    <xf numFmtId="0" fontId="19" fillId="14" borderId="0" xfId="0" applyFont="1" applyFill="1" applyBorder="1"/>
    <xf numFmtId="9" fontId="34" fillId="14" borderId="7" xfId="0" applyNumberFormat="1" applyFont="1" applyFill="1" applyBorder="1" applyAlignment="1">
      <alignment horizontal="center"/>
    </xf>
    <xf numFmtId="0" fontId="34" fillId="14" borderId="7" xfId="0" applyFont="1" applyFill="1" applyBorder="1"/>
    <xf numFmtId="10" fontId="19" fillId="14" borderId="7" xfId="0" applyNumberFormat="1" applyFont="1" applyFill="1" applyBorder="1" applyAlignment="1">
      <alignment horizontal="center" vertical="center"/>
    </xf>
    <xf numFmtId="9" fontId="34" fillId="14" borderId="0" xfId="0" applyNumberFormat="1" applyFont="1" applyFill="1" applyBorder="1" applyAlignment="1">
      <alignment horizontal="center"/>
    </xf>
    <xf numFmtId="0" fontId="35" fillId="14" borderId="0" xfId="0" applyFont="1" applyFill="1" applyBorder="1"/>
    <xf numFmtId="9" fontId="19" fillId="14" borderId="0" xfId="0" applyNumberFormat="1" applyFont="1" applyFill="1" applyBorder="1" applyAlignment="1">
      <alignment horizontal="center" vertical="center"/>
    </xf>
    <xf numFmtId="9" fontId="19" fillId="14" borderId="0" xfId="0" applyNumberFormat="1" applyFont="1" applyFill="1" applyBorder="1"/>
    <xf numFmtId="0" fontId="19" fillId="14" borderId="0" xfId="0" applyFont="1" applyFill="1"/>
    <xf numFmtId="9" fontId="34" fillId="14" borderId="0" xfId="0" applyNumberFormat="1" applyFont="1" applyFill="1"/>
    <xf numFmtId="0" fontId="34" fillId="14" borderId="0" xfId="0" applyFont="1" applyFill="1" applyBorder="1"/>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1" fillId="8" borderId="46" xfId="0" applyFont="1" applyFill="1" applyBorder="1" applyAlignment="1">
      <alignment horizontal="center" vertical="center" wrapText="1"/>
    </xf>
    <xf numFmtId="10" fontId="39" fillId="8" borderId="46" xfId="0" applyNumberFormat="1" applyFont="1" applyFill="1" applyBorder="1" applyAlignment="1">
      <alignment horizontal="center" vertical="center" wrapText="1"/>
    </xf>
    <xf numFmtId="0" fontId="40" fillId="0" borderId="44" xfId="0" applyFont="1" applyFill="1" applyBorder="1" applyAlignment="1">
      <alignment horizontal="right" vertical="center" wrapText="1"/>
    </xf>
    <xf numFmtId="0" fontId="41" fillId="0" borderId="37" xfId="0" applyFont="1" applyFill="1" applyBorder="1" applyAlignment="1">
      <alignment horizontal="center" vertical="center" wrapText="1"/>
    </xf>
    <xf numFmtId="10" fontId="39" fillId="0" borderId="37" xfId="0" applyNumberFormat="1" applyFont="1" applyFill="1" applyBorder="1" applyAlignment="1">
      <alignment horizontal="center" vertical="center" wrapText="1"/>
    </xf>
    <xf numFmtId="1" fontId="41" fillId="0" borderId="43" xfId="0" applyNumberFormat="1" applyFont="1" applyFill="1" applyBorder="1" applyAlignment="1">
      <alignment horizontal="center" vertical="center" wrapText="1"/>
    </xf>
    <xf numFmtId="10" fontId="39" fillId="0" borderId="39" xfId="0" applyNumberFormat="1" applyFont="1" applyFill="1" applyBorder="1" applyAlignment="1">
      <alignment horizontal="center" vertical="center" wrapText="1"/>
    </xf>
    <xf numFmtId="0" fontId="41" fillId="0" borderId="46" xfId="0" applyFont="1" applyFill="1" applyBorder="1" applyAlignment="1">
      <alignment horizontal="center" vertical="center" wrapText="1"/>
    </xf>
    <xf numFmtId="10" fontId="39" fillId="0" borderId="46" xfId="0" applyNumberFormat="1" applyFont="1" applyFill="1" applyBorder="1" applyAlignment="1">
      <alignment horizontal="center" vertical="center" wrapText="1"/>
    </xf>
    <xf numFmtId="0" fontId="41" fillId="0" borderId="43" xfId="0" applyFont="1" applyFill="1" applyBorder="1" applyAlignment="1">
      <alignment horizontal="center" vertical="center" wrapText="1"/>
    </xf>
    <xf numFmtId="0" fontId="0" fillId="8" borderId="0" xfId="0" applyFill="1"/>
    <xf numFmtId="0" fontId="42" fillId="8" borderId="0" xfId="0" applyFont="1" applyFill="1"/>
    <xf numFmtId="0" fontId="0" fillId="0" borderId="0" xfId="0" applyFill="1"/>
    <xf numFmtId="0" fontId="44" fillId="0" borderId="0" xfId="0" applyFont="1" applyFill="1"/>
    <xf numFmtId="0" fontId="24" fillId="8" borderId="0" xfId="1" applyFill="1" applyAlignment="1" applyProtection="1"/>
    <xf numFmtId="17" fontId="14" fillId="8" borderId="48" xfId="0" applyNumberFormat="1" applyFont="1" applyFill="1" applyBorder="1" applyAlignment="1" applyProtection="1">
      <alignment horizontal="left" vertical="center" wrapText="1" indent="1"/>
      <protection locked="0"/>
    </xf>
    <xf numFmtId="17" fontId="15" fillId="8" borderId="48" xfId="0" applyNumberFormat="1" applyFont="1" applyFill="1" applyBorder="1" applyAlignment="1" applyProtection="1">
      <alignment horizontal="left" vertical="center" wrapText="1" indent="1"/>
      <protection locked="0"/>
    </xf>
    <xf numFmtId="0" fontId="14" fillId="8" borderId="48" xfId="0" applyFont="1" applyFill="1" applyBorder="1" applyAlignment="1" applyProtection="1">
      <alignment horizontal="left" vertical="center" wrapText="1" indent="1"/>
      <protection locked="0"/>
    </xf>
    <xf numFmtId="0" fontId="15" fillId="8" borderId="48"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48" xfId="0" applyNumberFormat="1" applyFont="1" applyFill="1" applyBorder="1" applyAlignment="1" applyProtection="1">
      <alignment horizontal="left" vertical="center" wrapText="1" indent="1"/>
    </xf>
    <xf numFmtId="17" fontId="14" fillId="8" borderId="47"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48" xfId="0" applyNumberFormat="1" applyFont="1" applyFill="1" applyBorder="1" applyAlignment="1" applyProtection="1">
      <alignment horizontal="left" vertical="center" wrapText="1" indent="1"/>
    </xf>
    <xf numFmtId="17" fontId="15" fillId="8" borderId="47"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48" xfId="0" applyFont="1" applyFill="1" applyBorder="1" applyAlignment="1" applyProtection="1">
      <alignment horizontal="left" vertical="center" wrapText="1" indent="1"/>
    </xf>
    <xf numFmtId="0" fontId="14" fillId="8" borderId="47"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10"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48" xfId="0" applyFont="1" applyFill="1" applyBorder="1" applyAlignment="1" applyProtection="1">
      <alignment horizontal="left" vertical="center" wrapText="1" indent="1"/>
    </xf>
    <xf numFmtId="0" fontId="16" fillId="8" borderId="47"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48" xfId="0" applyFont="1" applyFill="1" applyBorder="1" applyAlignment="1" applyProtection="1">
      <alignment horizontal="left" vertical="center" wrapText="1" indent="1"/>
    </xf>
    <xf numFmtId="0" fontId="15" fillId="8" borderId="47"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4" fillId="8" borderId="5"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8" fontId="14" fillId="8" borderId="5"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2" fontId="15" fillId="8" borderId="5" xfId="0" applyNumberFormat="1" applyFont="1" applyFill="1" applyBorder="1" applyAlignment="1" applyProtection="1">
      <alignment horizontal="left" vertical="center" wrapText="1" indent="1"/>
      <protection locked="0"/>
    </xf>
    <xf numFmtId="0" fontId="15" fillId="8" borderId="5" xfId="0" applyNumberFormat="1" applyFont="1" applyFill="1" applyBorder="1" applyAlignment="1" applyProtection="1">
      <alignment horizontal="left" vertical="center" wrapText="1" indent="1"/>
      <protection locked="0"/>
    </xf>
    <xf numFmtId="9" fontId="13" fillId="8" borderId="5" xfId="0" applyNumberFormat="1" applyFont="1" applyFill="1" applyBorder="1" applyAlignment="1" applyProtection="1">
      <alignment horizontal="left" vertical="center" wrapText="1" indent="1"/>
      <protection locked="0"/>
    </xf>
    <xf numFmtId="0" fontId="13" fillId="8" borderId="48"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17" fontId="15" fillId="0" borderId="5" xfId="0" applyNumberFormat="1" applyFont="1" applyFill="1" applyBorder="1" applyAlignment="1" applyProtection="1">
      <alignment horizontal="left" vertical="center" wrapText="1" indent="1"/>
      <protection locked="0"/>
    </xf>
    <xf numFmtId="17" fontId="14" fillId="0" borderId="5"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5" borderId="32" xfId="0" applyFont="1" applyFill="1" applyBorder="1" applyAlignment="1">
      <alignment horizontal="center" vertical="center" wrapText="1"/>
    </xf>
    <xf numFmtId="0" fontId="37" fillId="15" borderId="33"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7" fillId="11" borderId="45"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2" borderId="14" xfId="0" applyNumberFormat="1" applyFont="1" applyFill="1" applyBorder="1" applyAlignment="1">
      <alignment horizontal="center" vertical="center" wrapText="1"/>
    </xf>
    <xf numFmtId="0" fontId="7" fillId="13" borderId="15" xfId="0" applyFont="1" applyFill="1" applyBorder="1" applyAlignment="1">
      <alignment vertical="center" wrapText="1"/>
    </xf>
    <xf numFmtId="0" fontId="7" fillId="13" borderId="16" xfId="0" applyFont="1" applyFill="1" applyBorder="1" applyAlignment="1">
      <alignment vertical="center" wrapText="1"/>
    </xf>
    <xf numFmtId="0" fontId="7" fillId="13"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0" borderId="15" xfId="0" applyNumberFormat="1" applyFont="1" applyFill="1" applyBorder="1" applyAlignment="1">
      <alignment horizontal="center" vertical="center" wrapText="1"/>
    </xf>
    <xf numFmtId="10" fontId="22" fillId="10" borderId="16" xfId="0" applyNumberFormat="1" applyFont="1" applyFill="1" applyBorder="1" applyAlignment="1">
      <alignment horizontal="center" vertical="center" wrapText="1"/>
    </xf>
    <xf numFmtId="10" fontId="22" fillId="10" borderId="1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0" fontId="23" fillId="11" borderId="14" xfId="0" applyNumberFormat="1" applyFont="1" applyFill="1" applyBorder="1" applyAlignment="1">
      <alignment horizontal="center" vertical="center" wrapText="1"/>
    </xf>
    <xf numFmtId="0" fontId="28" fillId="14" borderId="23" xfId="0" applyFont="1" applyFill="1" applyBorder="1" applyAlignment="1">
      <alignment horizontal="left" vertical="center" wrapText="1"/>
    </xf>
    <xf numFmtId="0" fontId="28" fillId="14" borderId="24" xfId="0" applyFont="1" applyFill="1" applyBorder="1" applyAlignment="1">
      <alignment horizontal="left" vertical="center" wrapText="1"/>
    </xf>
    <xf numFmtId="0" fontId="28" fillId="14" borderId="25" xfId="0" applyFont="1" applyFill="1" applyBorder="1" applyAlignment="1">
      <alignment horizontal="left" vertical="center" wrapText="1"/>
    </xf>
    <xf numFmtId="0" fontId="28" fillId="14" borderId="26"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28" fillId="14" borderId="27" xfId="0" applyFont="1" applyFill="1" applyBorder="1" applyAlignment="1">
      <alignment horizontal="left" vertical="center" wrapText="1"/>
    </xf>
    <xf numFmtId="0" fontId="28" fillId="14" borderId="28" xfId="0" applyFont="1" applyFill="1" applyBorder="1" applyAlignment="1">
      <alignment horizontal="left" vertical="center" wrapText="1"/>
    </xf>
    <xf numFmtId="0" fontId="28" fillId="14" borderId="29" xfId="0" applyFont="1" applyFill="1" applyBorder="1" applyAlignment="1">
      <alignment horizontal="left" vertical="center" wrapText="1"/>
    </xf>
    <xf numFmtId="0" fontId="28" fillId="14" borderId="30" xfId="0" applyFont="1" applyFill="1" applyBorder="1" applyAlignment="1">
      <alignment horizontal="left" vertical="center" wrapText="1"/>
    </xf>
  </cellXfs>
  <cellStyles count="3">
    <cellStyle name="Hyperlink" xfId="1" builtinId="8"/>
    <cellStyle name="Normal" xfId="0" builtinId="0"/>
    <cellStyle name="Normal 2 2" xfId="2"/>
  </cellStyles>
  <dxfs count="276">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8969632"/>
        <c:axId val="328968064"/>
      </c:lineChart>
      <c:catAx>
        <c:axId val="328969632"/>
        <c:scaling>
          <c:orientation val="minMax"/>
        </c:scaling>
        <c:delete val="0"/>
        <c:axPos val="b"/>
        <c:numFmt formatCode="General" sourceLinked="0"/>
        <c:majorTickMark val="out"/>
        <c:minorTickMark val="none"/>
        <c:tickLblPos val="nextTo"/>
        <c:txPr>
          <a:bodyPr/>
          <a:lstStyle/>
          <a:p>
            <a:pPr>
              <a:defRPr lang="en-US"/>
            </a:pPr>
            <a:endParaRPr lang="en-US"/>
          </a:p>
        </c:txPr>
        <c:crossAx val="328968064"/>
        <c:crosses val="autoZero"/>
        <c:auto val="1"/>
        <c:lblAlgn val="ctr"/>
        <c:lblOffset val="100"/>
        <c:noMultiLvlLbl val="0"/>
      </c:catAx>
      <c:valAx>
        <c:axId val="3289680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9696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28967280"/>
        <c:axId val="328968848"/>
      </c:lineChart>
      <c:catAx>
        <c:axId val="328967280"/>
        <c:scaling>
          <c:orientation val="minMax"/>
        </c:scaling>
        <c:delete val="0"/>
        <c:axPos val="b"/>
        <c:numFmt formatCode="General" sourceLinked="0"/>
        <c:majorTickMark val="out"/>
        <c:minorTickMark val="none"/>
        <c:tickLblPos val="nextTo"/>
        <c:txPr>
          <a:bodyPr/>
          <a:lstStyle/>
          <a:p>
            <a:pPr>
              <a:defRPr lang="en-US"/>
            </a:pPr>
            <a:endParaRPr lang="en-US"/>
          </a:p>
        </c:txPr>
        <c:crossAx val="328968848"/>
        <c:crosses val="autoZero"/>
        <c:auto val="1"/>
        <c:lblAlgn val="ctr"/>
        <c:lblOffset val="100"/>
        <c:noMultiLvlLbl val="0"/>
      </c:catAx>
      <c:valAx>
        <c:axId val="3289688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967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28971200"/>
        <c:axId val="328971984"/>
      </c:lineChart>
      <c:catAx>
        <c:axId val="328971200"/>
        <c:scaling>
          <c:orientation val="minMax"/>
        </c:scaling>
        <c:delete val="0"/>
        <c:axPos val="b"/>
        <c:numFmt formatCode="General" sourceLinked="0"/>
        <c:majorTickMark val="out"/>
        <c:minorTickMark val="none"/>
        <c:tickLblPos val="nextTo"/>
        <c:txPr>
          <a:bodyPr/>
          <a:lstStyle/>
          <a:p>
            <a:pPr>
              <a:defRPr lang="en-US"/>
            </a:pPr>
            <a:endParaRPr lang="en-US"/>
          </a:p>
        </c:txPr>
        <c:crossAx val="328971984"/>
        <c:crosses val="autoZero"/>
        <c:auto val="1"/>
        <c:lblAlgn val="ctr"/>
        <c:lblOffset val="100"/>
        <c:noMultiLvlLbl val="0"/>
      </c:catAx>
      <c:valAx>
        <c:axId val="3289719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971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28973944"/>
        <c:axId val="328973160"/>
      </c:lineChart>
      <c:catAx>
        <c:axId val="328973944"/>
        <c:scaling>
          <c:orientation val="minMax"/>
        </c:scaling>
        <c:delete val="0"/>
        <c:axPos val="b"/>
        <c:numFmt formatCode="General" sourceLinked="0"/>
        <c:majorTickMark val="out"/>
        <c:minorTickMark val="none"/>
        <c:tickLblPos val="nextTo"/>
        <c:txPr>
          <a:bodyPr/>
          <a:lstStyle/>
          <a:p>
            <a:pPr>
              <a:defRPr lang="en-US"/>
            </a:pPr>
            <a:endParaRPr lang="en-US"/>
          </a:p>
        </c:txPr>
        <c:crossAx val="328973160"/>
        <c:crosses val="autoZero"/>
        <c:auto val="1"/>
        <c:lblAlgn val="ctr"/>
        <c:lblOffset val="100"/>
        <c:noMultiLvlLbl val="0"/>
      </c:catAx>
      <c:valAx>
        <c:axId val="3289731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9739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15" sqref="F15"/>
    </sheetView>
  </sheetViews>
  <sheetFormatPr defaultRowHeight="15" x14ac:dyDescent="0.25"/>
  <cols>
    <col min="1" max="16384" width="9.140625" style="155"/>
  </cols>
  <sheetData>
    <row r="1" spans="1:7" x14ac:dyDescent="0.25">
      <c r="A1" s="155" t="s">
        <v>438</v>
      </c>
    </row>
    <row r="2" spans="1:7" x14ac:dyDescent="0.25">
      <c r="A2" s="158" t="s">
        <v>428</v>
      </c>
      <c r="B2" s="157"/>
      <c r="C2" s="157"/>
      <c r="D2" s="157"/>
      <c r="E2" s="157"/>
      <c r="F2" s="157"/>
      <c r="G2" s="157"/>
    </row>
    <row r="4" spans="1:7" x14ac:dyDescent="0.25">
      <c r="A4" s="159" t="s">
        <v>429</v>
      </c>
    </row>
    <row r="6" spans="1:7" x14ac:dyDescent="0.25">
      <c r="A6" s="156" t="s">
        <v>433</v>
      </c>
    </row>
    <row r="7" spans="1:7" x14ac:dyDescent="0.25">
      <c r="B7" s="159" t="s">
        <v>432</v>
      </c>
    </row>
    <row r="8" spans="1:7" x14ac:dyDescent="0.25">
      <c r="B8" s="155" t="s">
        <v>434</v>
      </c>
    </row>
    <row r="9" spans="1:7" x14ac:dyDescent="0.25">
      <c r="B9" s="155" t="s">
        <v>435</v>
      </c>
    </row>
    <row r="10" spans="1:7" x14ac:dyDescent="0.25">
      <c r="B10" s="155" t="s">
        <v>436</v>
      </c>
    </row>
    <row r="12" spans="1:7" x14ac:dyDescent="0.25">
      <c r="A12" s="156" t="s">
        <v>437</v>
      </c>
    </row>
    <row r="13" spans="1:7" x14ac:dyDescent="0.25">
      <c r="B13" s="159" t="s">
        <v>430</v>
      </c>
    </row>
    <row r="14" spans="1:7" x14ac:dyDescent="0.25">
      <c r="B14" s="159" t="s">
        <v>431</v>
      </c>
    </row>
    <row r="16" spans="1:7" x14ac:dyDescent="0.25">
      <c r="A16" s="156"/>
    </row>
    <row r="17" spans="1:2" x14ac:dyDescent="0.25">
      <c r="B17" s="159"/>
    </row>
    <row r="18" spans="1:2" x14ac:dyDescent="0.25">
      <c r="B18" s="159"/>
    </row>
    <row r="20" spans="1:2" x14ac:dyDescent="0.25">
      <c r="A20" s="159"/>
    </row>
    <row r="22" spans="1:2" x14ac:dyDescent="0.25">
      <c r="A22" s="159"/>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D171"/>
  <sheetViews>
    <sheetView tabSelected="1" zoomScale="70" zoomScaleNormal="70" workbookViewId="0">
      <pane xSplit="5" ySplit="2" topLeftCell="F27" activePane="bottomRight" state="frozen"/>
      <selection pane="topRight" activeCell="F1" sqref="F1"/>
      <selection pane="bottomLeft" activeCell="A3" sqref="A3"/>
      <selection pane="bottomRight" activeCell="A2" sqref="A2"/>
    </sheetView>
  </sheetViews>
  <sheetFormatPr defaultRowHeight="15.75" x14ac:dyDescent="0.25"/>
  <cols>
    <col min="1" max="1" width="20.42578125" style="164" customWidth="1"/>
    <col min="2" max="2" width="14.85546875" style="165" customWidth="1"/>
    <col min="3" max="3" width="49.5703125" style="166" customWidth="1"/>
    <col min="4" max="4" width="50" style="166" customWidth="1"/>
    <col min="5" max="5" width="10.28515625" style="165" bestFit="1" customWidth="1"/>
    <col min="6" max="6" width="45.85546875" style="222" customWidth="1"/>
    <col min="7" max="8" width="18.5703125" style="222" customWidth="1"/>
    <col min="9" max="9" width="32.28515625" style="222" customWidth="1"/>
    <col min="10" max="10" width="37.140625" style="222" hidden="1" customWidth="1"/>
    <col min="11" max="12" width="18.42578125" style="222" hidden="1" customWidth="1"/>
    <col min="13" max="13" width="18.5703125" style="222" hidden="1" customWidth="1"/>
    <col min="14" max="14" width="32.28515625" style="222" hidden="1" customWidth="1"/>
    <col min="15" max="15" width="37.140625" style="222" hidden="1" customWidth="1"/>
    <col min="16" max="16" width="18.42578125" style="222" hidden="1" customWidth="1"/>
    <col min="17" max="18" width="18.5703125" style="222" hidden="1" customWidth="1"/>
    <col min="19" max="19" width="32.28515625" style="222" hidden="1" customWidth="1"/>
    <col min="20" max="20" width="37.140625" style="222" hidden="1" customWidth="1"/>
    <col min="21" max="22" width="18.5703125" style="222" hidden="1" customWidth="1"/>
    <col min="23" max="23" width="32.28515625" style="222" hidden="1" customWidth="1"/>
    <col min="24" max="24" width="9.140625" style="165"/>
    <col min="25" max="25" width="19.7109375" style="166" customWidth="1"/>
    <col min="26" max="26" width="20.42578125" style="164" customWidth="1"/>
    <col min="27" max="27" width="20.42578125" style="164" hidden="1" customWidth="1"/>
    <col min="28" max="29" width="19.7109375" style="166" hidden="1" customWidth="1"/>
    <col min="30" max="30" width="0" style="169" hidden="1" customWidth="1"/>
    <col min="31" max="16384" width="9.140625" style="170"/>
  </cols>
  <sheetData>
    <row r="1" spans="1:30" ht="27.75" customHeight="1" x14ac:dyDescent="0.25">
      <c r="E1" s="167"/>
      <c r="F1" s="234" t="s">
        <v>357</v>
      </c>
      <c r="G1" s="234"/>
      <c r="H1" s="234"/>
      <c r="I1" s="234"/>
      <c r="J1" s="234" t="s">
        <v>367</v>
      </c>
      <c r="K1" s="234"/>
      <c r="L1" s="234"/>
      <c r="M1" s="234"/>
      <c r="N1" s="234"/>
      <c r="O1" s="234" t="s">
        <v>366</v>
      </c>
      <c r="P1" s="234"/>
      <c r="Q1" s="234"/>
      <c r="R1" s="234"/>
      <c r="S1" s="234"/>
      <c r="T1" s="234" t="s">
        <v>363</v>
      </c>
      <c r="U1" s="234"/>
      <c r="V1" s="234"/>
      <c r="W1" s="234"/>
      <c r="X1" s="168"/>
    </row>
    <row r="2" spans="1:30" s="178" customFormat="1" ht="103.5" customHeight="1" x14ac:dyDescent="0.25">
      <c r="A2" s="171" t="s">
        <v>291</v>
      </c>
      <c r="B2" s="172" t="s">
        <v>338</v>
      </c>
      <c r="C2" s="173" t="s">
        <v>0</v>
      </c>
      <c r="D2" s="173" t="s">
        <v>1</v>
      </c>
      <c r="E2" s="174" t="s">
        <v>333</v>
      </c>
      <c r="F2" s="175" t="s">
        <v>337</v>
      </c>
      <c r="G2" s="175" t="s">
        <v>334</v>
      </c>
      <c r="H2" s="175" t="s">
        <v>335</v>
      </c>
      <c r="I2" s="175" t="s">
        <v>336</v>
      </c>
      <c r="J2" s="175" t="s">
        <v>358</v>
      </c>
      <c r="K2" s="175" t="s">
        <v>447</v>
      </c>
      <c r="L2" s="175" t="s">
        <v>354</v>
      </c>
      <c r="M2" s="175" t="s">
        <v>355</v>
      </c>
      <c r="N2" s="175" t="s">
        <v>356</v>
      </c>
      <c r="O2" s="175" t="s">
        <v>359</v>
      </c>
      <c r="P2" s="175" t="s">
        <v>448</v>
      </c>
      <c r="Q2" s="175" t="s">
        <v>360</v>
      </c>
      <c r="R2" s="175" t="s">
        <v>361</v>
      </c>
      <c r="S2" s="175" t="s">
        <v>362</v>
      </c>
      <c r="T2" s="175" t="s">
        <v>364</v>
      </c>
      <c r="U2" s="175" t="s">
        <v>449</v>
      </c>
      <c r="V2" s="175" t="s">
        <v>450</v>
      </c>
      <c r="W2" s="175" t="s">
        <v>365</v>
      </c>
      <c r="X2" s="176" t="s">
        <v>282</v>
      </c>
      <c r="Y2" s="171" t="s">
        <v>274</v>
      </c>
      <c r="Z2" s="171" t="s">
        <v>290</v>
      </c>
      <c r="AA2" s="171" t="s">
        <v>278</v>
      </c>
      <c r="AB2" s="171" t="s">
        <v>368</v>
      </c>
      <c r="AC2" s="171" t="s">
        <v>266</v>
      </c>
      <c r="AD2" s="177" t="s">
        <v>324</v>
      </c>
    </row>
    <row r="3" spans="1:30" ht="99.95" hidden="1" customHeight="1" x14ac:dyDescent="0.25">
      <c r="A3" s="179" t="s">
        <v>297</v>
      </c>
      <c r="B3" s="180" t="s">
        <v>2</v>
      </c>
      <c r="C3" s="181" t="s">
        <v>3</v>
      </c>
      <c r="D3" s="182" t="s">
        <v>4</v>
      </c>
      <c r="E3" s="183">
        <v>43890</v>
      </c>
      <c r="F3" s="7" t="s">
        <v>556</v>
      </c>
      <c r="G3" s="7"/>
      <c r="H3" s="8" t="s">
        <v>349</v>
      </c>
      <c r="I3" s="160"/>
      <c r="J3" s="187"/>
      <c r="K3" s="187"/>
      <c r="L3" s="184"/>
      <c r="M3" s="185" t="s">
        <v>352</v>
      </c>
      <c r="N3" s="186"/>
      <c r="O3" s="187"/>
      <c r="P3" s="187"/>
      <c r="Q3" s="184"/>
      <c r="R3" s="185" t="s">
        <v>352</v>
      </c>
      <c r="S3" s="186"/>
      <c r="T3" s="187"/>
      <c r="U3" s="184"/>
      <c r="V3" s="185" t="s">
        <v>339</v>
      </c>
      <c r="W3" s="186"/>
      <c r="X3" s="188" t="s">
        <v>283</v>
      </c>
      <c r="Y3" s="179" t="s">
        <v>275</v>
      </c>
      <c r="Z3" s="179" t="s">
        <v>292</v>
      </c>
      <c r="AA3" s="179" t="s">
        <v>281</v>
      </c>
      <c r="AB3" s="179" t="s">
        <v>267</v>
      </c>
      <c r="AC3" s="179" t="s">
        <v>374</v>
      </c>
      <c r="AD3" s="189">
        <v>1</v>
      </c>
    </row>
    <row r="4" spans="1:30" ht="99.95" hidden="1" customHeight="1" x14ac:dyDescent="0.25">
      <c r="A4" s="179" t="s">
        <v>297</v>
      </c>
      <c r="B4" s="180" t="s">
        <v>5</v>
      </c>
      <c r="C4" s="181" t="s">
        <v>6</v>
      </c>
      <c r="D4" s="182" t="s">
        <v>7</v>
      </c>
      <c r="E4" s="183">
        <v>43921</v>
      </c>
      <c r="F4" s="7" t="s">
        <v>492</v>
      </c>
      <c r="G4" s="7"/>
      <c r="H4" s="8" t="s">
        <v>353</v>
      </c>
      <c r="I4" s="160"/>
      <c r="J4" s="187"/>
      <c r="K4" s="187"/>
      <c r="L4" s="184"/>
      <c r="M4" s="185" t="s">
        <v>352</v>
      </c>
      <c r="N4" s="186"/>
      <c r="O4" s="187"/>
      <c r="P4" s="187"/>
      <c r="Q4" s="184"/>
      <c r="R4" s="185" t="s">
        <v>352</v>
      </c>
      <c r="S4" s="186"/>
      <c r="T4" s="187"/>
      <c r="U4" s="184"/>
      <c r="V4" s="185" t="s">
        <v>339</v>
      </c>
      <c r="W4" s="186"/>
      <c r="X4" s="188" t="s">
        <v>283</v>
      </c>
      <c r="Y4" s="179" t="s">
        <v>275</v>
      </c>
      <c r="Z4" s="179" t="s">
        <v>292</v>
      </c>
      <c r="AA4" s="179" t="s">
        <v>281</v>
      </c>
      <c r="AB4" s="179" t="s">
        <v>267</v>
      </c>
      <c r="AC4" s="179" t="s">
        <v>374</v>
      </c>
      <c r="AD4" s="189">
        <v>2</v>
      </c>
    </row>
    <row r="5" spans="1:30" ht="99.95" hidden="1" customHeight="1" x14ac:dyDescent="0.25">
      <c r="A5" s="179" t="s">
        <v>297</v>
      </c>
      <c r="B5" s="180" t="s">
        <v>8</v>
      </c>
      <c r="C5" s="181" t="s">
        <v>9</v>
      </c>
      <c r="D5" s="190" t="s">
        <v>10</v>
      </c>
      <c r="E5" s="191">
        <v>43677</v>
      </c>
      <c r="F5" s="9" t="s">
        <v>493</v>
      </c>
      <c r="G5" s="9"/>
      <c r="H5" s="10" t="s">
        <v>349</v>
      </c>
      <c r="I5" s="161"/>
      <c r="J5" s="195"/>
      <c r="K5" s="195"/>
      <c r="L5" s="192"/>
      <c r="M5" s="193" t="s">
        <v>352</v>
      </c>
      <c r="N5" s="194"/>
      <c r="O5" s="195"/>
      <c r="P5" s="195"/>
      <c r="Q5" s="192"/>
      <c r="R5" s="193" t="s">
        <v>352</v>
      </c>
      <c r="S5" s="194"/>
      <c r="T5" s="195"/>
      <c r="U5" s="192"/>
      <c r="V5" s="185" t="s">
        <v>339</v>
      </c>
      <c r="W5" s="194"/>
      <c r="X5" s="196" t="s">
        <v>285</v>
      </c>
      <c r="Y5" s="179" t="s">
        <v>275</v>
      </c>
      <c r="Z5" s="179" t="s">
        <v>292</v>
      </c>
      <c r="AA5" s="179" t="s">
        <v>281</v>
      </c>
      <c r="AB5" s="179" t="s">
        <v>267</v>
      </c>
      <c r="AC5" s="179" t="s">
        <v>374</v>
      </c>
      <c r="AD5" s="189">
        <v>3</v>
      </c>
    </row>
    <row r="6" spans="1:30" ht="99.95" hidden="1" customHeight="1" x14ac:dyDescent="0.25">
      <c r="A6" s="179" t="s">
        <v>297</v>
      </c>
      <c r="B6" s="180" t="s">
        <v>11</v>
      </c>
      <c r="C6" s="197" t="s">
        <v>12</v>
      </c>
      <c r="D6" s="182" t="s">
        <v>13</v>
      </c>
      <c r="E6" s="183">
        <v>43921</v>
      </c>
      <c r="F6" s="7" t="s">
        <v>494</v>
      </c>
      <c r="G6" s="7"/>
      <c r="H6" s="8" t="s">
        <v>349</v>
      </c>
      <c r="I6" s="160"/>
      <c r="J6" s="187"/>
      <c r="K6" s="187"/>
      <c r="L6" s="184"/>
      <c r="M6" s="185" t="s">
        <v>352</v>
      </c>
      <c r="N6" s="186"/>
      <c r="O6" s="187"/>
      <c r="P6" s="187"/>
      <c r="Q6" s="184"/>
      <c r="R6" s="185" t="s">
        <v>352</v>
      </c>
      <c r="S6" s="186"/>
      <c r="T6" s="187"/>
      <c r="U6" s="184"/>
      <c r="V6" s="185" t="s">
        <v>339</v>
      </c>
      <c r="W6" s="186"/>
      <c r="X6" s="196" t="s">
        <v>283</v>
      </c>
      <c r="Y6" s="179" t="s">
        <v>275</v>
      </c>
      <c r="Z6" s="179" t="s">
        <v>292</v>
      </c>
      <c r="AA6" s="179" t="s">
        <v>281</v>
      </c>
      <c r="AB6" s="179" t="s">
        <v>267</v>
      </c>
      <c r="AC6" s="179" t="s">
        <v>374</v>
      </c>
      <c r="AD6" s="189">
        <v>4</v>
      </c>
    </row>
    <row r="7" spans="1:30" ht="99.95" hidden="1" customHeight="1" x14ac:dyDescent="0.25">
      <c r="A7" s="179" t="s">
        <v>297</v>
      </c>
      <c r="B7" s="180" t="s">
        <v>14</v>
      </c>
      <c r="C7" s="181" t="s">
        <v>15</v>
      </c>
      <c r="D7" s="190" t="s">
        <v>16</v>
      </c>
      <c r="E7" s="183">
        <v>43921</v>
      </c>
      <c r="F7" s="9" t="s">
        <v>517</v>
      </c>
      <c r="G7" s="9"/>
      <c r="H7" s="10" t="s">
        <v>349</v>
      </c>
      <c r="I7" s="161"/>
      <c r="J7" s="195"/>
      <c r="K7" s="195"/>
      <c r="L7" s="192"/>
      <c r="M7" s="193" t="s">
        <v>352</v>
      </c>
      <c r="N7" s="194"/>
      <c r="O7" s="195"/>
      <c r="P7" s="195"/>
      <c r="Q7" s="192"/>
      <c r="R7" s="193" t="s">
        <v>352</v>
      </c>
      <c r="S7" s="194"/>
      <c r="T7" s="195"/>
      <c r="U7" s="192"/>
      <c r="V7" s="185" t="s">
        <v>339</v>
      </c>
      <c r="W7" s="194"/>
      <c r="X7" s="196" t="s">
        <v>283</v>
      </c>
      <c r="Y7" s="179" t="s">
        <v>275</v>
      </c>
      <c r="Z7" s="179" t="s">
        <v>292</v>
      </c>
      <c r="AA7" s="179" t="s">
        <v>281</v>
      </c>
      <c r="AB7" s="179" t="s">
        <v>267</v>
      </c>
      <c r="AC7" s="179" t="s">
        <v>374</v>
      </c>
      <c r="AD7" s="189">
        <v>5</v>
      </c>
    </row>
    <row r="8" spans="1:30" ht="99.95" hidden="1" customHeight="1" x14ac:dyDescent="0.25">
      <c r="A8" s="179" t="s">
        <v>297</v>
      </c>
      <c r="B8" s="180" t="s">
        <v>17</v>
      </c>
      <c r="C8" s="181" t="s">
        <v>18</v>
      </c>
      <c r="D8" s="190" t="s">
        <v>19</v>
      </c>
      <c r="E8" s="183">
        <v>43921</v>
      </c>
      <c r="F8" s="9"/>
      <c r="G8" s="9"/>
      <c r="H8" s="10" t="s">
        <v>353</v>
      </c>
      <c r="I8" s="161"/>
      <c r="J8" s="195"/>
      <c r="K8" s="195"/>
      <c r="L8" s="192"/>
      <c r="M8" s="193" t="s">
        <v>352</v>
      </c>
      <c r="N8" s="194"/>
      <c r="O8" s="195"/>
      <c r="P8" s="195"/>
      <c r="Q8" s="192"/>
      <c r="R8" s="193" t="s">
        <v>352</v>
      </c>
      <c r="S8" s="194"/>
      <c r="T8" s="195"/>
      <c r="U8" s="192"/>
      <c r="V8" s="185" t="s">
        <v>339</v>
      </c>
      <c r="W8" s="194"/>
      <c r="X8" s="196" t="s">
        <v>283</v>
      </c>
      <c r="Y8" s="179" t="s">
        <v>275</v>
      </c>
      <c r="Z8" s="179" t="s">
        <v>292</v>
      </c>
      <c r="AA8" s="179" t="s">
        <v>281</v>
      </c>
      <c r="AB8" s="179" t="s">
        <v>267</v>
      </c>
      <c r="AC8" s="179" t="s">
        <v>374</v>
      </c>
      <c r="AD8" s="189">
        <v>6</v>
      </c>
    </row>
    <row r="9" spans="1:30" ht="99.95" hidden="1" customHeight="1" x14ac:dyDescent="0.25">
      <c r="A9" s="179" t="s">
        <v>482</v>
      </c>
      <c r="B9" s="180" t="s">
        <v>20</v>
      </c>
      <c r="C9" s="181" t="s">
        <v>21</v>
      </c>
      <c r="D9" s="190" t="s">
        <v>22</v>
      </c>
      <c r="E9" s="191">
        <v>43830</v>
      </c>
      <c r="F9" s="9" t="s">
        <v>516</v>
      </c>
      <c r="G9" s="9"/>
      <c r="H9" s="10" t="s">
        <v>349</v>
      </c>
      <c r="I9" s="161"/>
      <c r="J9" s="195"/>
      <c r="K9" s="195"/>
      <c r="L9" s="192"/>
      <c r="M9" s="193" t="s">
        <v>352</v>
      </c>
      <c r="N9" s="194"/>
      <c r="O9" s="195"/>
      <c r="P9" s="195"/>
      <c r="Q9" s="192"/>
      <c r="R9" s="193" t="s">
        <v>352</v>
      </c>
      <c r="S9" s="194"/>
      <c r="T9" s="195"/>
      <c r="U9" s="192"/>
      <c r="V9" s="185" t="s">
        <v>339</v>
      </c>
      <c r="W9" s="194"/>
      <c r="X9" s="196" t="s">
        <v>286</v>
      </c>
      <c r="Y9" s="179" t="s">
        <v>275</v>
      </c>
      <c r="Z9" s="179" t="s">
        <v>294</v>
      </c>
      <c r="AA9" s="179" t="s">
        <v>281</v>
      </c>
      <c r="AB9" s="179" t="s">
        <v>267</v>
      </c>
      <c r="AC9" s="179" t="s">
        <v>374</v>
      </c>
      <c r="AD9" s="189">
        <v>7</v>
      </c>
    </row>
    <row r="10" spans="1:30" ht="134.25" hidden="1" customHeight="1" x14ac:dyDescent="0.25">
      <c r="A10" s="179" t="s">
        <v>295</v>
      </c>
      <c r="B10" s="180" t="s">
        <v>23</v>
      </c>
      <c r="C10" s="181" t="s">
        <v>21</v>
      </c>
      <c r="D10" s="190" t="s">
        <v>24</v>
      </c>
      <c r="E10" s="191">
        <v>43738</v>
      </c>
      <c r="F10" s="9" t="s">
        <v>518</v>
      </c>
      <c r="G10" s="9"/>
      <c r="H10" s="10" t="s">
        <v>349</v>
      </c>
      <c r="I10" s="161"/>
      <c r="J10" s="195"/>
      <c r="K10" s="195"/>
      <c r="L10" s="192"/>
      <c r="M10" s="193" t="s">
        <v>352</v>
      </c>
      <c r="N10" s="194"/>
      <c r="O10" s="195"/>
      <c r="P10" s="195"/>
      <c r="Q10" s="192"/>
      <c r="R10" s="193" t="s">
        <v>352</v>
      </c>
      <c r="S10" s="194"/>
      <c r="T10" s="195"/>
      <c r="U10" s="192"/>
      <c r="V10" s="185" t="s">
        <v>339</v>
      </c>
      <c r="W10" s="194"/>
      <c r="X10" s="196" t="s">
        <v>285</v>
      </c>
      <c r="Y10" s="179" t="s">
        <v>275</v>
      </c>
      <c r="Z10" s="179" t="s">
        <v>294</v>
      </c>
      <c r="AA10" s="179" t="s">
        <v>281</v>
      </c>
      <c r="AB10" s="179" t="s">
        <v>267</v>
      </c>
      <c r="AC10" s="179" t="s">
        <v>374</v>
      </c>
      <c r="AD10" s="189">
        <v>8</v>
      </c>
    </row>
    <row r="11" spans="1:30" ht="99.95" hidden="1" customHeight="1" x14ac:dyDescent="0.25">
      <c r="A11" s="179" t="s">
        <v>482</v>
      </c>
      <c r="B11" s="180" t="s">
        <v>25</v>
      </c>
      <c r="C11" s="181" t="s">
        <v>21</v>
      </c>
      <c r="D11" s="190" t="s">
        <v>26</v>
      </c>
      <c r="E11" s="183">
        <v>43921</v>
      </c>
      <c r="F11" s="9"/>
      <c r="G11" s="9"/>
      <c r="H11" s="10" t="s">
        <v>353</v>
      </c>
      <c r="I11" s="161"/>
      <c r="J11" s="195"/>
      <c r="K11" s="195"/>
      <c r="L11" s="192"/>
      <c r="M11" s="193" t="s">
        <v>352</v>
      </c>
      <c r="N11" s="194"/>
      <c r="O11" s="195"/>
      <c r="P11" s="195"/>
      <c r="Q11" s="192"/>
      <c r="R11" s="193" t="s">
        <v>352</v>
      </c>
      <c r="S11" s="194"/>
      <c r="T11" s="195"/>
      <c r="U11" s="192"/>
      <c r="V11" s="185" t="s">
        <v>339</v>
      </c>
      <c r="W11" s="194"/>
      <c r="X11" s="196" t="s">
        <v>283</v>
      </c>
      <c r="Y11" s="179" t="s">
        <v>275</v>
      </c>
      <c r="Z11" s="179" t="s">
        <v>294</v>
      </c>
      <c r="AA11" s="179" t="s">
        <v>281</v>
      </c>
      <c r="AB11" s="179" t="s">
        <v>267</v>
      </c>
      <c r="AC11" s="179" t="s">
        <v>374</v>
      </c>
      <c r="AD11" s="189">
        <v>9</v>
      </c>
    </row>
    <row r="12" spans="1:30" ht="99.95" hidden="1" customHeight="1" x14ac:dyDescent="0.25">
      <c r="A12" s="179" t="s">
        <v>296</v>
      </c>
      <c r="B12" s="180" t="s">
        <v>27</v>
      </c>
      <c r="C12" s="181" t="s">
        <v>28</v>
      </c>
      <c r="D12" s="190" t="s">
        <v>29</v>
      </c>
      <c r="E12" s="183">
        <v>43921</v>
      </c>
      <c r="F12" s="9" t="s">
        <v>474</v>
      </c>
      <c r="G12" s="9"/>
      <c r="H12" s="10" t="s">
        <v>349</v>
      </c>
      <c r="I12" s="161"/>
      <c r="J12" s="195"/>
      <c r="K12" s="195"/>
      <c r="L12" s="192"/>
      <c r="M12" s="193" t="s">
        <v>352</v>
      </c>
      <c r="N12" s="194"/>
      <c r="O12" s="195"/>
      <c r="P12" s="195"/>
      <c r="Q12" s="192"/>
      <c r="R12" s="193" t="s">
        <v>352</v>
      </c>
      <c r="S12" s="194"/>
      <c r="T12" s="195"/>
      <c r="U12" s="192"/>
      <c r="V12" s="185" t="s">
        <v>339</v>
      </c>
      <c r="W12" s="194"/>
      <c r="X12" s="196" t="s">
        <v>283</v>
      </c>
      <c r="Y12" s="179" t="s">
        <v>275</v>
      </c>
      <c r="Z12" s="179" t="s">
        <v>293</v>
      </c>
      <c r="AA12" s="179" t="s">
        <v>281</v>
      </c>
      <c r="AB12" s="179" t="s">
        <v>267</v>
      </c>
      <c r="AC12" s="179" t="s">
        <v>374</v>
      </c>
      <c r="AD12" s="189">
        <v>10</v>
      </c>
    </row>
    <row r="13" spans="1:30" ht="99.95" hidden="1" customHeight="1" x14ac:dyDescent="0.25">
      <c r="A13" s="179" t="s">
        <v>296</v>
      </c>
      <c r="B13" s="180" t="s">
        <v>30</v>
      </c>
      <c r="C13" s="181" t="s">
        <v>31</v>
      </c>
      <c r="D13" s="182" t="s">
        <v>32</v>
      </c>
      <c r="E13" s="191">
        <v>43830</v>
      </c>
      <c r="F13" s="7" t="s">
        <v>475</v>
      </c>
      <c r="G13" s="7"/>
      <c r="H13" s="8" t="s">
        <v>349</v>
      </c>
      <c r="I13" s="160"/>
      <c r="J13" s="187"/>
      <c r="K13" s="187"/>
      <c r="L13" s="184"/>
      <c r="M13" s="185" t="s">
        <v>352</v>
      </c>
      <c r="N13" s="186"/>
      <c r="O13" s="187"/>
      <c r="P13" s="187"/>
      <c r="Q13" s="184"/>
      <c r="R13" s="185" t="s">
        <v>352</v>
      </c>
      <c r="S13" s="186"/>
      <c r="T13" s="187"/>
      <c r="U13" s="184"/>
      <c r="V13" s="185" t="s">
        <v>339</v>
      </c>
      <c r="W13" s="186"/>
      <c r="X13" s="188" t="s">
        <v>286</v>
      </c>
      <c r="Y13" s="179" t="s">
        <v>275</v>
      </c>
      <c r="Z13" s="179" t="s">
        <v>293</v>
      </c>
      <c r="AA13" s="179" t="s">
        <v>281</v>
      </c>
      <c r="AB13" s="179" t="s">
        <v>267</v>
      </c>
      <c r="AC13" s="179" t="s">
        <v>374</v>
      </c>
      <c r="AD13" s="189">
        <v>11</v>
      </c>
    </row>
    <row r="14" spans="1:30" ht="99.95" hidden="1" customHeight="1" x14ac:dyDescent="0.25">
      <c r="A14" s="179" t="s">
        <v>295</v>
      </c>
      <c r="B14" s="180" t="s">
        <v>33</v>
      </c>
      <c r="C14" s="197" t="s">
        <v>34</v>
      </c>
      <c r="D14" s="182" t="s">
        <v>35</v>
      </c>
      <c r="E14" s="183">
        <v>43616</v>
      </c>
      <c r="F14" s="7" t="s">
        <v>519</v>
      </c>
      <c r="G14" s="7"/>
      <c r="H14" s="8" t="s">
        <v>340</v>
      </c>
      <c r="I14" s="160"/>
      <c r="J14" s="187"/>
      <c r="K14" s="187"/>
      <c r="L14" s="184"/>
      <c r="M14" s="185" t="s">
        <v>352</v>
      </c>
      <c r="N14" s="186"/>
      <c r="O14" s="187"/>
      <c r="P14" s="187"/>
      <c r="Q14" s="184"/>
      <c r="R14" s="185" t="s">
        <v>352</v>
      </c>
      <c r="S14" s="186"/>
      <c r="T14" s="187"/>
      <c r="U14" s="184"/>
      <c r="V14" s="185" t="s">
        <v>339</v>
      </c>
      <c r="W14" s="186"/>
      <c r="X14" s="188" t="s">
        <v>284</v>
      </c>
      <c r="Y14" s="179" t="s">
        <v>276</v>
      </c>
      <c r="Z14" s="179" t="s">
        <v>323</v>
      </c>
      <c r="AA14" s="179" t="s">
        <v>281</v>
      </c>
      <c r="AB14" s="179" t="s">
        <v>267</v>
      </c>
      <c r="AC14" s="179" t="s">
        <v>374</v>
      </c>
      <c r="AD14" s="189">
        <v>12</v>
      </c>
    </row>
    <row r="15" spans="1:30" ht="99.95" hidden="1" customHeight="1" x14ac:dyDescent="0.25">
      <c r="A15" s="179" t="s">
        <v>295</v>
      </c>
      <c r="B15" s="180" t="s">
        <v>36</v>
      </c>
      <c r="C15" s="197" t="s">
        <v>37</v>
      </c>
      <c r="D15" s="182" t="s">
        <v>38</v>
      </c>
      <c r="E15" s="191">
        <v>43830</v>
      </c>
      <c r="F15" s="7"/>
      <c r="G15" s="7"/>
      <c r="H15" s="8" t="s">
        <v>353</v>
      </c>
      <c r="I15" s="160"/>
      <c r="J15" s="187"/>
      <c r="K15" s="187"/>
      <c r="L15" s="184"/>
      <c r="M15" s="185" t="s">
        <v>352</v>
      </c>
      <c r="N15" s="186"/>
      <c r="O15" s="187"/>
      <c r="P15" s="187"/>
      <c r="Q15" s="184"/>
      <c r="R15" s="185" t="s">
        <v>352</v>
      </c>
      <c r="S15" s="186"/>
      <c r="T15" s="187"/>
      <c r="U15" s="184"/>
      <c r="V15" s="185" t="s">
        <v>339</v>
      </c>
      <c r="W15" s="186"/>
      <c r="X15" s="188" t="s">
        <v>286</v>
      </c>
      <c r="Y15" s="179" t="s">
        <v>275</v>
      </c>
      <c r="Z15" s="179" t="s">
        <v>294</v>
      </c>
      <c r="AA15" s="179" t="s">
        <v>281</v>
      </c>
      <c r="AB15" s="179" t="s">
        <v>267</v>
      </c>
      <c r="AC15" s="179" t="s">
        <v>374</v>
      </c>
      <c r="AD15" s="189">
        <v>13</v>
      </c>
    </row>
    <row r="16" spans="1:30" ht="99.95" hidden="1" customHeight="1" x14ac:dyDescent="0.25">
      <c r="A16" s="179" t="s">
        <v>299</v>
      </c>
      <c r="B16" s="180" t="s">
        <v>39</v>
      </c>
      <c r="C16" s="181" t="s">
        <v>40</v>
      </c>
      <c r="D16" s="198" t="s">
        <v>439</v>
      </c>
      <c r="E16" s="199"/>
      <c r="F16" s="11" t="s">
        <v>557</v>
      </c>
      <c r="G16" s="11"/>
      <c r="H16" s="12" t="s">
        <v>349</v>
      </c>
      <c r="I16" s="162"/>
      <c r="J16" s="203"/>
      <c r="K16" s="203"/>
      <c r="L16" s="200"/>
      <c r="M16" s="201" t="s">
        <v>352</v>
      </c>
      <c r="N16" s="202"/>
      <c r="O16" s="203"/>
      <c r="P16" s="203"/>
      <c r="Q16" s="200"/>
      <c r="R16" s="201" t="s">
        <v>352</v>
      </c>
      <c r="S16" s="202"/>
      <c r="T16" s="203"/>
      <c r="U16" s="200"/>
      <c r="V16" s="185" t="s">
        <v>339</v>
      </c>
      <c r="W16" s="202"/>
      <c r="X16" s="204" t="s">
        <v>287</v>
      </c>
      <c r="Y16" s="179" t="s">
        <v>276</v>
      </c>
      <c r="Z16" s="179" t="s">
        <v>298</v>
      </c>
      <c r="AA16" s="179" t="s">
        <v>281</v>
      </c>
      <c r="AB16" s="179" t="s">
        <v>267</v>
      </c>
      <c r="AC16" s="179" t="s">
        <v>374</v>
      </c>
      <c r="AD16" s="189">
        <v>14</v>
      </c>
    </row>
    <row r="17" spans="1:30" ht="99.95" hidden="1" customHeight="1" x14ac:dyDescent="0.25">
      <c r="A17" s="179" t="s">
        <v>299</v>
      </c>
      <c r="B17" s="180" t="s">
        <v>41</v>
      </c>
      <c r="C17" s="181" t="s">
        <v>42</v>
      </c>
      <c r="D17" s="198" t="s">
        <v>440</v>
      </c>
      <c r="E17" s="199"/>
      <c r="F17" s="11">
        <v>10</v>
      </c>
      <c r="G17" s="11"/>
      <c r="H17" s="12" t="s">
        <v>349</v>
      </c>
      <c r="I17" s="162"/>
      <c r="J17" s="203"/>
      <c r="K17" s="203"/>
      <c r="L17" s="200"/>
      <c r="M17" s="201" t="s">
        <v>352</v>
      </c>
      <c r="N17" s="202"/>
      <c r="O17" s="203"/>
      <c r="P17" s="203"/>
      <c r="Q17" s="200"/>
      <c r="R17" s="201" t="s">
        <v>352</v>
      </c>
      <c r="S17" s="202"/>
      <c r="T17" s="203"/>
      <c r="U17" s="200"/>
      <c r="V17" s="185" t="s">
        <v>339</v>
      </c>
      <c r="W17" s="202"/>
      <c r="X17" s="204" t="s">
        <v>287</v>
      </c>
      <c r="Y17" s="179" t="s">
        <v>276</v>
      </c>
      <c r="Z17" s="179" t="s">
        <v>298</v>
      </c>
      <c r="AA17" s="179" t="s">
        <v>281</v>
      </c>
      <c r="AB17" s="179" t="s">
        <v>267</v>
      </c>
      <c r="AC17" s="179" t="s">
        <v>374</v>
      </c>
      <c r="AD17" s="189">
        <v>15</v>
      </c>
    </row>
    <row r="18" spans="1:30" ht="99.95" hidden="1" customHeight="1" x14ac:dyDescent="0.25">
      <c r="A18" s="179" t="s">
        <v>300</v>
      </c>
      <c r="B18" s="180" t="s">
        <v>43</v>
      </c>
      <c r="C18" s="181" t="s">
        <v>44</v>
      </c>
      <c r="D18" s="182" t="s">
        <v>45</v>
      </c>
      <c r="E18" s="183">
        <v>43921</v>
      </c>
      <c r="F18" s="7"/>
      <c r="G18" s="7"/>
      <c r="H18" s="8" t="s">
        <v>353</v>
      </c>
      <c r="I18" s="160"/>
      <c r="J18" s="187"/>
      <c r="K18" s="187"/>
      <c r="L18" s="184"/>
      <c r="M18" s="185" t="s">
        <v>352</v>
      </c>
      <c r="N18" s="186"/>
      <c r="O18" s="187"/>
      <c r="P18" s="187"/>
      <c r="Q18" s="184"/>
      <c r="R18" s="185" t="s">
        <v>352</v>
      </c>
      <c r="S18" s="186"/>
      <c r="T18" s="187"/>
      <c r="U18" s="184"/>
      <c r="V18" s="185" t="s">
        <v>339</v>
      </c>
      <c r="W18" s="186"/>
      <c r="X18" s="205" t="s">
        <v>283</v>
      </c>
      <c r="Y18" s="206" t="s">
        <v>276</v>
      </c>
      <c r="Z18" s="206" t="s">
        <v>303</v>
      </c>
      <c r="AA18" s="206" t="s">
        <v>281</v>
      </c>
      <c r="AB18" s="206" t="s">
        <v>267</v>
      </c>
      <c r="AC18" s="179" t="s">
        <v>374</v>
      </c>
      <c r="AD18" s="189">
        <v>16</v>
      </c>
    </row>
    <row r="19" spans="1:30" ht="99.95" hidden="1" customHeight="1" x14ac:dyDescent="0.25">
      <c r="A19" s="179" t="s">
        <v>300</v>
      </c>
      <c r="B19" s="180" t="s">
        <v>46</v>
      </c>
      <c r="C19" s="181" t="s">
        <v>44</v>
      </c>
      <c r="D19" s="182" t="s">
        <v>47</v>
      </c>
      <c r="E19" s="183">
        <v>43769</v>
      </c>
      <c r="F19" s="7"/>
      <c r="G19" s="7"/>
      <c r="H19" s="8" t="s">
        <v>353</v>
      </c>
      <c r="I19" s="160"/>
      <c r="J19" s="187"/>
      <c r="K19" s="187"/>
      <c r="L19" s="184"/>
      <c r="M19" s="185" t="s">
        <v>352</v>
      </c>
      <c r="N19" s="186"/>
      <c r="O19" s="187"/>
      <c r="P19" s="187"/>
      <c r="Q19" s="184"/>
      <c r="R19" s="185" t="s">
        <v>352</v>
      </c>
      <c r="S19" s="186"/>
      <c r="T19" s="187"/>
      <c r="U19" s="184"/>
      <c r="V19" s="185" t="s">
        <v>339</v>
      </c>
      <c r="W19" s="186"/>
      <c r="X19" s="205" t="s">
        <v>286</v>
      </c>
      <c r="Y19" s="206" t="s">
        <v>276</v>
      </c>
      <c r="Z19" s="206" t="s">
        <v>303</v>
      </c>
      <c r="AA19" s="206" t="s">
        <v>281</v>
      </c>
      <c r="AB19" s="206" t="s">
        <v>267</v>
      </c>
      <c r="AC19" s="179" t="s">
        <v>374</v>
      </c>
      <c r="AD19" s="189">
        <v>17</v>
      </c>
    </row>
    <row r="20" spans="1:30" ht="105" hidden="1" x14ac:dyDescent="0.25">
      <c r="A20" s="179" t="s">
        <v>301</v>
      </c>
      <c r="B20" s="180" t="s">
        <v>48</v>
      </c>
      <c r="C20" s="181" t="s">
        <v>49</v>
      </c>
      <c r="D20" s="182" t="s">
        <v>50</v>
      </c>
      <c r="E20" s="199" t="s">
        <v>51</v>
      </c>
      <c r="F20" s="11" t="s">
        <v>458</v>
      </c>
      <c r="G20" s="11"/>
      <c r="H20" s="12" t="s">
        <v>349</v>
      </c>
      <c r="I20" s="162" t="s">
        <v>456</v>
      </c>
      <c r="J20" s="203"/>
      <c r="K20" s="203"/>
      <c r="L20" s="200"/>
      <c r="M20" s="201" t="s">
        <v>352</v>
      </c>
      <c r="N20" s="202"/>
      <c r="O20" s="203"/>
      <c r="P20" s="203"/>
      <c r="Q20" s="200"/>
      <c r="R20" s="201" t="s">
        <v>352</v>
      </c>
      <c r="S20" s="202"/>
      <c r="T20" s="203"/>
      <c r="U20" s="200"/>
      <c r="V20" s="185" t="s">
        <v>339</v>
      </c>
      <c r="W20" s="202"/>
      <c r="X20" s="204" t="s">
        <v>287</v>
      </c>
      <c r="Y20" s="179" t="s">
        <v>277</v>
      </c>
      <c r="Z20" s="179" t="s">
        <v>302</v>
      </c>
      <c r="AA20" s="179" t="s">
        <v>281</v>
      </c>
      <c r="AB20" s="179" t="s">
        <v>268</v>
      </c>
      <c r="AC20" s="179" t="s">
        <v>427</v>
      </c>
      <c r="AD20" s="189">
        <v>18</v>
      </c>
    </row>
    <row r="21" spans="1:30" ht="99.95" hidden="1" customHeight="1" x14ac:dyDescent="0.25">
      <c r="A21" s="179" t="s">
        <v>301</v>
      </c>
      <c r="B21" s="180" t="s">
        <v>52</v>
      </c>
      <c r="C21" s="181" t="s">
        <v>53</v>
      </c>
      <c r="D21" s="182" t="s">
        <v>54</v>
      </c>
      <c r="E21" s="183">
        <v>43799</v>
      </c>
      <c r="F21" s="7" t="s">
        <v>459</v>
      </c>
      <c r="G21" s="7"/>
      <c r="H21" s="8" t="s">
        <v>353</v>
      </c>
      <c r="I21" s="160"/>
      <c r="J21" s="187"/>
      <c r="K21" s="187"/>
      <c r="L21" s="184"/>
      <c r="M21" s="185" t="s">
        <v>352</v>
      </c>
      <c r="N21" s="186"/>
      <c r="O21" s="187"/>
      <c r="P21" s="187"/>
      <c r="Q21" s="184"/>
      <c r="R21" s="185" t="s">
        <v>352</v>
      </c>
      <c r="S21" s="186"/>
      <c r="T21" s="187"/>
      <c r="U21" s="184"/>
      <c r="V21" s="185" t="s">
        <v>339</v>
      </c>
      <c r="W21" s="186"/>
      <c r="X21" s="188" t="s">
        <v>286</v>
      </c>
      <c r="Y21" s="179" t="s">
        <v>277</v>
      </c>
      <c r="Z21" s="179" t="s">
        <v>302</v>
      </c>
      <c r="AA21" s="179" t="s">
        <v>281</v>
      </c>
      <c r="AB21" s="179" t="s">
        <v>268</v>
      </c>
      <c r="AC21" s="179" t="s">
        <v>427</v>
      </c>
      <c r="AD21" s="189">
        <v>19</v>
      </c>
    </row>
    <row r="22" spans="1:30" ht="99.95" hidden="1" customHeight="1" x14ac:dyDescent="0.25">
      <c r="A22" s="179" t="s">
        <v>301</v>
      </c>
      <c r="B22" s="180" t="s">
        <v>55</v>
      </c>
      <c r="C22" s="181" t="s">
        <v>56</v>
      </c>
      <c r="D22" s="182" t="s">
        <v>57</v>
      </c>
      <c r="E22" s="183">
        <v>43921</v>
      </c>
      <c r="F22" s="7" t="s">
        <v>457</v>
      </c>
      <c r="G22" s="7"/>
      <c r="H22" s="8" t="s">
        <v>349</v>
      </c>
      <c r="I22" s="160"/>
      <c r="J22" s="187"/>
      <c r="K22" s="187"/>
      <c r="L22" s="184"/>
      <c r="M22" s="185" t="s">
        <v>352</v>
      </c>
      <c r="N22" s="186"/>
      <c r="O22" s="187"/>
      <c r="P22" s="187"/>
      <c r="Q22" s="184"/>
      <c r="R22" s="185" t="s">
        <v>352</v>
      </c>
      <c r="S22" s="186"/>
      <c r="T22" s="187"/>
      <c r="U22" s="184"/>
      <c r="V22" s="185" t="s">
        <v>339</v>
      </c>
      <c r="W22" s="186"/>
      <c r="X22" s="196" t="s">
        <v>283</v>
      </c>
      <c r="Y22" s="179" t="s">
        <v>277</v>
      </c>
      <c r="Z22" s="179" t="s">
        <v>302</v>
      </c>
      <c r="AA22" s="179" t="s">
        <v>281</v>
      </c>
      <c r="AB22" s="179" t="s">
        <v>268</v>
      </c>
      <c r="AC22" s="179" t="s">
        <v>427</v>
      </c>
      <c r="AD22" s="189">
        <v>20</v>
      </c>
    </row>
    <row r="23" spans="1:30" ht="99.95" hidden="1" customHeight="1" x14ac:dyDescent="0.25">
      <c r="A23" s="179" t="s">
        <v>304</v>
      </c>
      <c r="B23" s="180" t="s">
        <v>58</v>
      </c>
      <c r="C23" s="181" t="s">
        <v>59</v>
      </c>
      <c r="D23" s="190" t="s">
        <v>60</v>
      </c>
      <c r="E23" s="183">
        <v>43921</v>
      </c>
      <c r="F23" s="9" t="s">
        <v>520</v>
      </c>
      <c r="G23" s="9"/>
      <c r="H23" s="10" t="s">
        <v>349</v>
      </c>
      <c r="I23" s="161"/>
      <c r="J23" s="195"/>
      <c r="K23" s="195"/>
      <c r="L23" s="192"/>
      <c r="M23" s="193" t="s">
        <v>352</v>
      </c>
      <c r="N23" s="194"/>
      <c r="O23" s="195"/>
      <c r="P23" s="195"/>
      <c r="Q23" s="192"/>
      <c r="R23" s="193" t="s">
        <v>352</v>
      </c>
      <c r="S23" s="194"/>
      <c r="T23" s="195"/>
      <c r="U23" s="192"/>
      <c r="V23" s="185" t="s">
        <v>339</v>
      </c>
      <c r="W23" s="194"/>
      <c r="X23" s="196" t="s">
        <v>283</v>
      </c>
      <c r="Y23" s="179" t="s">
        <v>277</v>
      </c>
      <c r="Z23" s="179" t="s">
        <v>305</v>
      </c>
      <c r="AA23" s="179" t="s">
        <v>281</v>
      </c>
      <c r="AB23" s="179" t="s">
        <v>268</v>
      </c>
      <c r="AC23" s="179" t="s">
        <v>427</v>
      </c>
      <c r="AD23" s="189">
        <v>21</v>
      </c>
    </row>
    <row r="24" spans="1:30" ht="99.95" hidden="1" customHeight="1" x14ac:dyDescent="0.25">
      <c r="A24" s="179" t="s">
        <v>304</v>
      </c>
      <c r="B24" s="180" t="s">
        <v>61</v>
      </c>
      <c r="C24" s="181" t="s">
        <v>59</v>
      </c>
      <c r="D24" s="190" t="s">
        <v>62</v>
      </c>
      <c r="E24" s="191">
        <v>43708</v>
      </c>
      <c r="F24" s="232" t="s">
        <v>521</v>
      </c>
      <c r="G24" s="9"/>
      <c r="H24" s="10" t="s">
        <v>349</v>
      </c>
      <c r="I24" s="161"/>
      <c r="J24" s="195"/>
      <c r="K24" s="195"/>
      <c r="L24" s="192"/>
      <c r="M24" s="193" t="s">
        <v>352</v>
      </c>
      <c r="N24" s="194"/>
      <c r="O24" s="195"/>
      <c r="P24" s="195"/>
      <c r="Q24" s="192"/>
      <c r="R24" s="193" t="s">
        <v>352</v>
      </c>
      <c r="S24" s="194"/>
      <c r="T24" s="195"/>
      <c r="U24" s="192"/>
      <c r="V24" s="185" t="s">
        <v>339</v>
      </c>
      <c r="W24" s="194"/>
      <c r="X24" s="196" t="s">
        <v>285</v>
      </c>
      <c r="Y24" s="179" t="s">
        <v>277</v>
      </c>
      <c r="Z24" s="179" t="s">
        <v>305</v>
      </c>
      <c r="AA24" s="179" t="s">
        <v>281</v>
      </c>
      <c r="AB24" s="179" t="s">
        <v>268</v>
      </c>
      <c r="AC24" s="179" t="s">
        <v>427</v>
      </c>
      <c r="AD24" s="189">
        <v>22</v>
      </c>
    </row>
    <row r="25" spans="1:30" ht="99.95" hidden="1" customHeight="1" x14ac:dyDescent="0.25">
      <c r="A25" s="179" t="s">
        <v>304</v>
      </c>
      <c r="B25" s="180" t="s">
        <v>63</v>
      </c>
      <c r="C25" s="181" t="s">
        <v>59</v>
      </c>
      <c r="D25" s="190" t="s">
        <v>64</v>
      </c>
      <c r="E25" s="191">
        <v>43677</v>
      </c>
      <c r="F25" s="232" t="s">
        <v>522</v>
      </c>
      <c r="G25" s="9"/>
      <c r="H25" s="10" t="s">
        <v>349</v>
      </c>
      <c r="I25" s="161"/>
      <c r="J25" s="195"/>
      <c r="K25" s="195"/>
      <c r="L25" s="192"/>
      <c r="M25" s="193" t="s">
        <v>352</v>
      </c>
      <c r="N25" s="194"/>
      <c r="O25" s="195"/>
      <c r="P25" s="195"/>
      <c r="Q25" s="192"/>
      <c r="R25" s="193" t="s">
        <v>352</v>
      </c>
      <c r="S25" s="194"/>
      <c r="T25" s="195"/>
      <c r="U25" s="192"/>
      <c r="V25" s="185" t="s">
        <v>339</v>
      </c>
      <c r="W25" s="194"/>
      <c r="X25" s="196" t="s">
        <v>285</v>
      </c>
      <c r="Y25" s="179" t="s">
        <v>277</v>
      </c>
      <c r="Z25" s="179" t="s">
        <v>305</v>
      </c>
      <c r="AA25" s="179" t="s">
        <v>281</v>
      </c>
      <c r="AB25" s="179" t="s">
        <v>268</v>
      </c>
      <c r="AC25" s="179" t="s">
        <v>427</v>
      </c>
      <c r="AD25" s="189">
        <v>23</v>
      </c>
    </row>
    <row r="26" spans="1:30" ht="99.95" hidden="1" customHeight="1" x14ac:dyDescent="0.25">
      <c r="A26" s="179" t="s">
        <v>325</v>
      </c>
      <c r="B26" s="180" t="s">
        <v>65</v>
      </c>
      <c r="C26" s="181" t="s">
        <v>59</v>
      </c>
      <c r="D26" s="190" t="s">
        <v>66</v>
      </c>
      <c r="E26" s="191">
        <v>43646</v>
      </c>
      <c r="F26" s="9" t="s">
        <v>523</v>
      </c>
      <c r="G26" s="9"/>
      <c r="H26" s="10" t="s">
        <v>340</v>
      </c>
      <c r="I26" s="161" t="s">
        <v>495</v>
      </c>
      <c r="J26" s="195"/>
      <c r="K26" s="195"/>
      <c r="L26" s="192"/>
      <c r="M26" s="193" t="s">
        <v>352</v>
      </c>
      <c r="N26" s="194"/>
      <c r="O26" s="195"/>
      <c r="P26" s="195"/>
      <c r="Q26" s="192"/>
      <c r="R26" s="193" t="s">
        <v>352</v>
      </c>
      <c r="S26" s="194"/>
      <c r="T26" s="195"/>
      <c r="U26" s="192"/>
      <c r="V26" s="185" t="s">
        <v>339</v>
      </c>
      <c r="W26" s="194"/>
      <c r="X26" s="188" t="s">
        <v>284</v>
      </c>
      <c r="Y26" s="179" t="s">
        <v>277</v>
      </c>
      <c r="Z26" s="179" t="s">
        <v>326</v>
      </c>
      <c r="AA26" s="179" t="s">
        <v>281</v>
      </c>
      <c r="AB26" s="179" t="s">
        <v>268</v>
      </c>
      <c r="AC26" s="179" t="s">
        <v>427</v>
      </c>
      <c r="AD26" s="189">
        <v>24</v>
      </c>
    </row>
    <row r="27" spans="1:30" ht="99.95" hidden="1" customHeight="1" x14ac:dyDescent="0.25">
      <c r="A27" s="179" t="s">
        <v>327</v>
      </c>
      <c r="B27" s="180" t="s">
        <v>67</v>
      </c>
      <c r="C27" s="197" t="s">
        <v>68</v>
      </c>
      <c r="D27" s="190" t="s">
        <v>69</v>
      </c>
      <c r="E27" s="183">
        <v>43921</v>
      </c>
      <c r="F27" s="9" t="s">
        <v>498</v>
      </c>
      <c r="G27" s="9"/>
      <c r="H27" s="10" t="s">
        <v>349</v>
      </c>
      <c r="I27" s="161"/>
      <c r="J27" s="195"/>
      <c r="K27" s="195"/>
      <c r="L27" s="192"/>
      <c r="M27" s="193" t="s">
        <v>352</v>
      </c>
      <c r="N27" s="194"/>
      <c r="O27" s="195"/>
      <c r="P27" s="195"/>
      <c r="Q27" s="192"/>
      <c r="R27" s="193" t="s">
        <v>352</v>
      </c>
      <c r="S27" s="194"/>
      <c r="T27" s="195"/>
      <c r="U27" s="192"/>
      <c r="V27" s="185" t="s">
        <v>339</v>
      </c>
      <c r="W27" s="194"/>
      <c r="X27" s="196" t="s">
        <v>283</v>
      </c>
      <c r="Y27" s="179" t="s">
        <v>277</v>
      </c>
      <c r="Z27" s="179" t="s">
        <v>328</v>
      </c>
      <c r="AA27" s="179" t="s">
        <v>281</v>
      </c>
      <c r="AB27" s="179" t="s">
        <v>268</v>
      </c>
      <c r="AC27" s="179" t="s">
        <v>427</v>
      </c>
      <c r="AD27" s="189">
        <v>25</v>
      </c>
    </row>
    <row r="28" spans="1:30" ht="99.95" hidden="1" customHeight="1" x14ac:dyDescent="0.25">
      <c r="A28" s="179" t="s">
        <v>308</v>
      </c>
      <c r="B28" s="180" t="s">
        <v>70</v>
      </c>
      <c r="C28" s="197" t="s">
        <v>71</v>
      </c>
      <c r="D28" s="190" t="s">
        <v>72</v>
      </c>
      <c r="E28" s="183">
        <v>43921</v>
      </c>
      <c r="F28" s="9" t="s">
        <v>479</v>
      </c>
      <c r="G28" s="9"/>
      <c r="H28" s="10" t="s">
        <v>349</v>
      </c>
      <c r="I28" s="161" t="s">
        <v>480</v>
      </c>
      <c r="J28" s="195"/>
      <c r="K28" s="195"/>
      <c r="L28" s="192"/>
      <c r="M28" s="193" t="s">
        <v>352</v>
      </c>
      <c r="N28" s="194"/>
      <c r="O28" s="195"/>
      <c r="P28" s="195"/>
      <c r="Q28" s="192"/>
      <c r="R28" s="193" t="s">
        <v>352</v>
      </c>
      <c r="S28" s="194"/>
      <c r="T28" s="195"/>
      <c r="U28" s="192"/>
      <c r="V28" s="185" t="s">
        <v>339</v>
      </c>
      <c r="W28" s="194"/>
      <c r="X28" s="196" t="s">
        <v>283</v>
      </c>
      <c r="Y28" s="179" t="s">
        <v>277</v>
      </c>
      <c r="Z28" s="179" t="s">
        <v>307</v>
      </c>
      <c r="AA28" s="179" t="s">
        <v>281</v>
      </c>
      <c r="AB28" s="179" t="s">
        <v>268</v>
      </c>
      <c r="AC28" s="179" t="s">
        <v>427</v>
      </c>
      <c r="AD28" s="189">
        <v>26</v>
      </c>
    </row>
    <row r="29" spans="1:30" ht="99.95" hidden="1" customHeight="1" x14ac:dyDescent="0.25">
      <c r="A29" s="179" t="s">
        <v>308</v>
      </c>
      <c r="B29" s="180" t="s">
        <v>73</v>
      </c>
      <c r="C29" s="197" t="s">
        <v>74</v>
      </c>
      <c r="D29" s="190" t="s">
        <v>75</v>
      </c>
      <c r="E29" s="191">
        <v>43830</v>
      </c>
      <c r="F29" s="9" t="s">
        <v>524</v>
      </c>
      <c r="G29" s="9"/>
      <c r="H29" s="10" t="s">
        <v>349</v>
      </c>
      <c r="I29" s="161"/>
      <c r="J29" s="195"/>
      <c r="K29" s="195"/>
      <c r="L29" s="192"/>
      <c r="M29" s="193" t="s">
        <v>352</v>
      </c>
      <c r="N29" s="194"/>
      <c r="O29" s="195"/>
      <c r="P29" s="195"/>
      <c r="Q29" s="192"/>
      <c r="R29" s="193" t="s">
        <v>352</v>
      </c>
      <c r="S29" s="194"/>
      <c r="T29" s="195"/>
      <c r="U29" s="192"/>
      <c r="V29" s="185" t="s">
        <v>339</v>
      </c>
      <c r="W29" s="194"/>
      <c r="X29" s="188" t="s">
        <v>286</v>
      </c>
      <c r="Y29" s="179" t="s">
        <v>277</v>
      </c>
      <c r="Z29" s="179" t="s">
        <v>307</v>
      </c>
      <c r="AA29" s="179" t="s">
        <v>281</v>
      </c>
      <c r="AB29" s="179" t="s">
        <v>268</v>
      </c>
      <c r="AC29" s="179" t="s">
        <v>427</v>
      </c>
      <c r="AD29" s="189">
        <v>27</v>
      </c>
    </row>
    <row r="30" spans="1:30" ht="99.95" hidden="1" customHeight="1" x14ac:dyDescent="0.25">
      <c r="A30" s="179" t="s">
        <v>308</v>
      </c>
      <c r="B30" s="180" t="s">
        <v>76</v>
      </c>
      <c r="C30" s="197" t="s">
        <v>71</v>
      </c>
      <c r="D30" s="190" t="s">
        <v>77</v>
      </c>
      <c r="E30" s="183">
        <v>43921</v>
      </c>
      <c r="F30" s="9" t="s">
        <v>525</v>
      </c>
      <c r="G30" s="9"/>
      <c r="H30" s="10" t="s">
        <v>349</v>
      </c>
      <c r="I30" s="161" t="s">
        <v>481</v>
      </c>
      <c r="J30" s="195"/>
      <c r="K30" s="195"/>
      <c r="L30" s="192"/>
      <c r="M30" s="193" t="s">
        <v>352</v>
      </c>
      <c r="N30" s="194"/>
      <c r="O30" s="195"/>
      <c r="P30" s="195"/>
      <c r="Q30" s="192"/>
      <c r="R30" s="193" t="s">
        <v>352</v>
      </c>
      <c r="S30" s="194"/>
      <c r="T30" s="195"/>
      <c r="U30" s="192"/>
      <c r="V30" s="185" t="s">
        <v>339</v>
      </c>
      <c r="W30" s="194"/>
      <c r="X30" s="196" t="s">
        <v>283</v>
      </c>
      <c r="Y30" s="179" t="s">
        <v>277</v>
      </c>
      <c r="Z30" s="179" t="s">
        <v>307</v>
      </c>
      <c r="AA30" s="179" t="s">
        <v>281</v>
      </c>
      <c r="AB30" s="179" t="s">
        <v>268</v>
      </c>
      <c r="AC30" s="179" t="s">
        <v>427</v>
      </c>
      <c r="AD30" s="189">
        <v>28</v>
      </c>
    </row>
    <row r="31" spans="1:30" ht="99.95" hidden="1" customHeight="1" x14ac:dyDescent="0.25">
      <c r="A31" s="179" t="s">
        <v>306</v>
      </c>
      <c r="B31" s="180" t="s">
        <v>78</v>
      </c>
      <c r="C31" s="197" t="s">
        <v>79</v>
      </c>
      <c r="D31" s="182" t="s">
        <v>150</v>
      </c>
      <c r="E31" s="183">
        <v>43921</v>
      </c>
      <c r="F31" s="7" t="s">
        <v>453</v>
      </c>
      <c r="G31" s="7"/>
      <c r="H31" s="8" t="s">
        <v>349</v>
      </c>
      <c r="I31" s="160"/>
      <c r="J31" s="187"/>
      <c r="K31" s="187"/>
      <c r="L31" s="184"/>
      <c r="M31" s="185" t="s">
        <v>352</v>
      </c>
      <c r="N31" s="186"/>
      <c r="O31" s="187"/>
      <c r="P31" s="187"/>
      <c r="Q31" s="184"/>
      <c r="R31" s="185" t="s">
        <v>352</v>
      </c>
      <c r="S31" s="186"/>
      <c r="T31" s="187"/>
      <c r="U31" s="184"/>
      <c r="V31" s="185" t="s">
        <v>339</v>
      </c>
      <c r="W31" s="186"/>
      <c r="X31" s="196" t="s">
        <v>283</v>
      </c>
      <c r="Y31" s="179" t="s">
        <v>275</v>
      </c>
      <c r="Z31" s="179" t="s">
        <v>269</v>
      </c>
      <c r="AA31" s="179" t="s">
        <v>281</v>
      </c>
      <c r="AB31" s="179" t="s">
        <v>269</v>
      </c>
      <c r="AC31" s="179" t="s">
        <v>373</v>
      </c>
      <c r="AD31" s="189">
        <v>29</v>
      </c>
    </row>
    <row r="32" spans="1:30" ht="99.95" hidden="1" customHeight="1" x14ac:dyDescent="0.25">
      <c r="A32" s="179" t="s">
        <v>306</v>
      </c>
      <c r="B32" s="180" t="s">
        <v>80</v>
      </c>
      <c r="C32" s="197" t="s">
        <v>81</v>
      </c>
      <c r="D32" s="182" t="s">
        <v>151</v>
      </c>
      <c r="E32" s="183">
        <v>43921</v>
      </c>
      <c r="F32" s="7"/>
      <c r="G32" s="7"/>
      <c r="H32" s="8" t="s">
        <v>353</v>
      </c>
      <c r="I32" s="160"/>
      <c r="J32" s="187"/>
      <c r="K32" s="187"/>
      <c r="L32" s="184"/>
      <c r="M32" s="185" t="s">
        <v>352</v>
      </c>
      <c r="N32" s="186"/>
      <c r="O32" s="187"/>
      <c r="P32" s="187"/>
      <c r="Q32" s="184"/>
      <c r="R32" s="185" t="s">
        <v>352</v>
      </c>
      <c r="S32" s="186"/>
      <c r="T32" s="187"/>
      <c r="U32" s="184"/>
      <c r="V32" s="185" t="s">
        <v>339</v>
      </c>
      <c r="W32" s="186"/>
      <c r="X32" s="196" t="s">
        <v>283</v>
      </c>
      <c r="Y32" s="179" t="s">
        <v>275</v>
      </c>
      <c r="Z32" s="179" t="s">
        <v>269</v>
      </c>
      <c r="AA32" s="179" t="s">
        <v>281</v>
      </c>
      <c r="AB32" s="179" t="s">
        <v>269</v>
      </c>
      <c r="AC32" s="179" t="s">
        <v>373</v>
      </c>
      <c r="AD32" s="189">
        <v>30</v>
      </c>
    </row>
    <row r="33" spans="1:30" ht="99.95" hidden="1" customHeight="1" x14ac:dyDescent="0.25">
      <c r="A33" s="179" t="s">
        <v>306</v>
      </c>
      <c r="B33" s="180" t="s">
        <v>82</v>
      </c>
      <c r="C33" s="197" t="s">
        <v>81</v>
      </c>
      <c r="D33" s="182" t="s">
        <v>83</v>
      </c>
      <c r="E33" s="191">
        <v>43646</v>
      </c>
      <c r="F33" s="7" t="s">
        <v>454</v>
      </c>
      <c r="G33" s="7"/>
      <c r="H33" s="8" t="s">
        <v>340</v>
      </c>
      <c r="I33" s="160"/>
      <c r="J33" s="187"/>
      <c r="K33" s="187"/>
      <c r="L33" s="184"/>
      <c r="M33" s="185" t="s">
        <v>352</v>
      </c>
      <c r="N33" s="186"/>
      <c r="O33" s="187"/>
      <c r="P33" s="187"/>
      <c r="Q33" s="184"/>
      <c r="R33" s="185" t="s">
        <v>352</v>
      </c>
      <c r="S33" s="186"/>
      <c r="T33" s="187"/>
      <c r="U33" s="184"/>
      <c r="V33" s="185" t="s">
        <v>339</v>
      </c>
      <c r="W33" s="186"/>
      <c r="X33" s="188" t="s">
        <v>284</v>
      </c>
      <c r="Y33" s="179" t="s">
        <v>275</v>
      </c>
      <c r="Z33" s="179" t="s">
        <v>269</v>
      </c>
      <c r="AA33" s="179" t="s">
        <v>281</v>
      </c>
      <c r="AB33" s="179" t="s">
        <v>269</v>
      </c>
      <c r="AC33" s="179" t="s">
        <v>373</v>
      </c>
      <c r="AD33" s="189">
        <v>31</v>
      </c>
    </row>
    <row r="34" spans="1:30" ht="99.95" hidden="1" customHeight="1" x14ac:dyDescent="0.25">
      <c r="A34" s="179" t="s">
        <v>306</v>
      </c>
      <c r="B34" s="180" t="s">
        <v>84</v>
      </c>
      <c r="C34" s="197" t="s">
        <v>85</v>
      </c>
      <c r="D34" s="190" t="s">
        <v>86</v>
      </c>
      <c r="E34" s="183">
        <v>43921</v>
      </c>
      <c r="F34" s="9"/>
      <c r="G34" s="9"/>
      <c r="H34" s="10" t="s">
        <v>353</v>
      </c>
      <c r="I34" s="161"/>
      <c r="J34" s="195"/>
      <c r="K34" s="195"/>
      <c r="L34" s="192"/>
      <c r="M34" s="193" t="s">
        <v>352</v>
      </c>
      <c r="N34" s="194"/>
      <c r="O34" s="195"/>
      <c r="P34" s="195"/>
      <c r="Q34" s="192"/>
      <c r="R34" s="193" t="s">
        <v>352</v>
      </c>
      <c r="S34" s="194"/>
      <c r="T34" s="195"/>
      <c r="U34" s="192"/>
      <c r="V34" s="185" t="s">
        <v>339</v>
      </c>
      <c r="W34" s="194"/>
      <c r="X34" s="196" t="s">
        <v>283</v>
      </c>
      <c r="Y34" s="179" t="s">
        <v>275</v>
      </c>
      <c r="Z34" s="179" t="s">
        <v>309</v>
      </c>
      <c r="AA34" s="179" t="s">
        <v>281</v>
      </c>
      <c r="AB34" s="179" t="s">
        <v>269</v>
      </c>
      <c r="AC34" s="179" t="s">
        <v>373</v>
      </c>
      <c r="AD34" s="189">
        <v>32</v>
      </c>
    </row>
    <row r="35" spans="1:30" ht="117.75" hidden="1" customHeight="1" x14ac:dyDescent="0.25">
      <c r="A35" s="179" t="s">
        <v>306</v>
      </c>
      <c r="B35" s="180" t="s">
        <v>87</v>
      </c>
      <c r="C35" s="181" t="s">
        <v>88</v>
      </c>
      <c r="D35" s="182" t="s">
        <v>288</v>
      </c>
      <c r="E35" s="183">
        <v>43921</v>
      </c>
      <c r="F35" s="7" t="s">
        <v>496</v>
      </c>
      <c r="G35" s="7" t="s">
        <v>497</v>
      </c>
      <c r="H35" s="8" t="s">
        <v>350</v>
      </c>
      <c r="I35" s="160" t="s">
        <v>559</v>
      </c>
      <c r="J35" s="187"/>
      <c r="K35" s="187"/>
      <c r="L35" s="184"/>
      <c r="M35" s="185" t="s">
        <v>352</v>
      </c>
      <c r="N35" s="186"/>
      <c r="O35" s="187"/>
      <c r="P35" s="187"/>
      <c r="Q35" s="184"/>
      <c r="R35" s="185" t="s">
        <v>352</v>
      </c>
      <c r="S35" s="186"/>
      <c r="T35" s="187"/>
      <c r="U35" s="184"/>
      <c r="V35" s="185" t="s">
        <v>339</v>
      </c>
      <c r="W35" s="186"/>
      <c r="X35" s="196" t="s">
        <v>283</v>
      </c>
      <c r="Y35" s="179" t="s">
        <v>275</v>
      </c>
      <c r="Z35" s="179" t="s">
        <v>269</v>
      </c>
      <c r="AA35" s="179" t="s">
        <v>281</v>
      </c>
      <c r="AB35" s="179" t="s">
        <v>269</v>
      </c>
      <c r="AC35" s="179" t="s">
        <v>373</v>
      </c>
      <c r="AD35" s="189">
        <v>33</v>
      </c>
    </row>
    <row r="36" spans="1:30" ht="99.95" hidden="1" customHeight="1" x14ac:dyDescent="0.25">
      <c r="A36" s="179" t="s">
        <v>306</v>
      </c>
      <c r="B36" s="180" t="s">
        <v>89</v>
      </c>
      <c r="C36" s="197" t="s">
        <v>90</v>
      </c>
      <c r="D36" s="182" t="s">
        <v>91</v>
      </c>
      <c r="E36" s="183">
        <v>43677</v>
      </c>
      <c r="F36" s="233" t="s">
        <v>555</v>
      </c>
      <c r="G36" s="7"/>
      <c r="H36" s="8" t="s">
        <v>349</v>
      </c>
      <c r="I36" s="160"/>
      <c r="J36" s="187"/>
      <c r="K36" s="187"/>
      <c r="L36" s="184"/>
      <c r="M36" s="185" t="s">
        <v>352</v>
      </c>
      <c r="N36" s="186"/>
      <c r="O36" s="187"/>
      <c r="P36" s="187"/>
      <c r="Q36" s="184"/>
      <c r="R36" s="185" t="s">
        <v>352</v>
      </c>
      <c r="S36" s="186"/>
      <c r="T36" s="187"/>
      <c r="U36" s="184"/>
      <c r="V36" s="185" t="s">
        <v>339</v>
      </c>
      <c r="W36" s="186"/>
      <c r="X36" s="196" t="s">
        <v>285</v>
      </c>
      <c r="Y36" s="179" t="s">
        <v>275</v>
      </c>
      <c r="Z36" s="179" t="s">
        <v>269</v>
      </c>
      <c r="AA36" s="179" t="s">
        <v>281</v>
      </c>
      <c r="AB36" s="179" t="s">
        <v>269</v>
      </c>
      <c r="AC36" s="179" t="s">
        <v>373</v>
      </c>
      <c r="AD36" s="189">
        <v>34</v>
      </c>
    </row>
    <row r="37" spans="1:30" ht="99.95" hidden="1" customHeight="1" x14ac:dyDescent="0.25">
      <c r="A37" s="179" t="s">
        <v>306</v>
      </c>
      <c r="B37" s="180" t="s">
        <v>310</v>
      </c>
      <c r="C37" s="197" t="s">
        <v>526</v>
      </c>
      <c r="D37" s="182" t="s">
        <v>92</v>
      </c>
      <c r="E37" s="199"/>
      <c r="F37" s="11" t="s">
        <v>455</v>
      </c>
      <c r="G37" s="11"/>
      <c r="H37" s="12" t="s">
        <v>349</v>
      </c>
      <c r="I37" s="162"/>
      <c r="J37" s="203"/>
      <c r="K37" s="203"/>
      <c r="L37" s="200"/>
      <c r="M37" s="201" t="s">
        <v>352</v>
      </c>
      <c r="N37" s="202"/>
      <c r="O37" s="203"/>
      <c r="P37" s="203"/>
      <c r="Q37" s="200"/>
      <c r="R37" s="201" t="s">
        <v>352</v>
      </c>
      <c r="S37" s="202"/>
      <c r="T37" s="203"/>
      <c r="U37" s="200"/>
      <c r="V37" s="185" t="s">
        <v>339</v>
      </c>
      <c r="W37" s="202"/>
      <c r="X37" s="204" t="s">
        <v>287</v>
      </c>
      <c r="Y37" s="179" t="s">
        <v>275</v>
      </c>
      <c r="Z37" s="179" t="s">
        <v>269</v>
      </c>
      <c r="AA37" s="179" t="s">
        <v>281</v>
      </c>
      <c r="AB37" s="179" t="s">
        <v>269</v>
      </c>
      <c r="AC37" s="179" t="s">
        <v>373</v>
      </c>
      <c r="AD37" s="189">
        <v>35</v>
      </c>
    </row>
    <row r="38" spans="1:30" ht="99.95" hidden="1" customHeight="1" x14ac:dyDescent="0.25">
      <c r="A38" s="179" t="s">
        <v>311</v>
      </c>
      <c r="B38" s="180" t="s">
        <v>375</v>
      </c>
      <c r="C38" s="181" t="s">
        <v>378</v>
      </c>
      <c r="D38" s="182" t="s">
        <v>379</v>
      </c>
      <c r="E38" s="199"/>
      <c r="F38" s="224">
        <v>0.29609999999999997</v>
      </c>
      <c r="G38" s="223">
        <v>0.98</v>
      </c>
      <c r="H38" s="12" t="s">
        <v>349</v>
      </c>
      <c r="I38" s="162" t="s">
        <v>483</v>
      </c>
      <c r="J38" s="203"/>
      <c r="K38" s="203"/>
      <c r="L38" s="200"/>
      <c r="M38" s="201" t="s">
        <v>352</v>
      </c>
      <c r="N38" s="202"/>
      <c r="O38" s="203"/>
      <c r="P38" s="203"/>
      <c r="Q38" s="200"/>
      <c r="R38" s="201" t="s">
        <v>352</v>
      </c>
      <c r="S38" s="202"/>
      <c r="T38" s="203"/>
      <c r="U38" s="200"/>
      <c r="V38" s="185" t="s">
        <v>339</v>
      </c>
      <c r="W38" s="202"/>
      <c r="X38" s="204" t="s">
        <v>287</v>
      </c>
      <c r="Y38" s="179" t="s">
        <v>275</v>
      </c>
      <c r="Z38" s="179" t="s">
        <v>312</v>
      </c>
      <c r="AA38" s="179" t="s">
        <v>281</v>
      </c>
      <c r="AB38" s="179" t="s">
        <v>270</v>
      </c>
      <c r="AC38" s="179" t="s">
        <v>373</v>
      </c>
      <c r="AD38" s="189">
        <v>36</v>
      </c>
    </row>
    <row r="39" spans="1:30" ht="99.95" hidden="1" customHeight="1" x14ac:dyDescent="0.25">
      <c r="A39" s="179" t="s">
        <v>311</v>
      </c>
      <c r="B39" s="180" t="s">
        <v>376</v>
      </c>
      <c r="C39" s="181" t="s">
        <v>377</v>
      </c>
      <c r="D39" s="182" t="s">
        <v>380</v>
      </c>
      <c r="E39" s="199"/>
      <c r="F39" s="224">
        <v>0.33019999999999999</v>
      </c>
      <c r="G39" s="223">
        <v>0.99</v>
      </c>
      <c r="H39" s="12" t="s">
        <v>349</v>
      </c>
      <c r="I39" s="162" t="s">
        <v>483</v>
      </c>
      <c r="J39" s="203"/>
      <c r="K39" s="203"/>
      <c r="L39" s="200"/>
      <c r="M39" s="201" t="s">
        <v>352</v>
      </c>
      <c r="N39" s="202"/>
      <c r="O39" s="203"/>
      <c r="P39" s="203"/>
      <c r="Q39" s="200"/>
      <c r="R39" s="201" t="s">
        <v>352</v>
      </c>
      <c r="S39" s="202"/>
      <c r="T39" s="203"/>
      <c r="U39" s="200"/>
      <c r="V39" s="185" t="s">
        <v>339</v>
      </c>
      <c r="W39" s="202"/>
      <c r="X39" s="204" t="s">
        <v>287</v>
      </c>
      <c r="Y39" s="179" t="s">
        <v>275</v>
      </c>
      <c r="Z39" s="179" t="s">
        <v>312</v>
      </c>
      <c r="AA39" s="179" t="s">
        <v>281</v>
      </c>
      <c r="AB39" s="179" t="s">
        <v>270</v>
      </c>
      <c r="AC39" s="179" t="s">
        <v>373</v>
      </c>
      <c r="AD39" s="189">
        <v>37</v>
      </c>
    </row>
    <row r="40" spans="1:30" ht="99.95" hidden="1" customHeight="1" x14ac:dyDescent="0.25">
      <c r="A40" s="179" t="s">
        <v>311</v>
      </c>
      <c r="B40" s="180" t="s">
        <v>381</v>
      </c>
      <c r="C40" s="181" t="s">
        <v>152</v>
      </c>
      <c r="D40" s="207" t="s">
        <v>444</v>
      </c>
      <c r="E40" s="199"/>
      <c r="F40" s="225">
        <v>2076546.74</v>
      </c>
      <c r="G40" s="226">
        <v>1900000</v>
      </c>
      <c r="H40" s="12" t="s">
        <v>349</v>
      </c>
      <c r="I40" s="162" t="s">
        <v>484</v>
      </c>
      <c r="J40" s="203"/>
      <c r="K40" s="203"/>
      <c r="L40" s="200"/>
      <c r="M40" s="201" t="s">
        <v>352</v>
      </c>
      <c r="N40" s="202"/>
      <c r="O40" s="203"/>
      <c r="P40" s="203"/>
      <c r="Q40" s="200"/>
      <c r="R40" s="201" t="s">
        <v>352</v>
      </c>
      <c r="S40" s="202"/>
      <c r="T40" s="203"/>
      <c r="U40" s="200"/>
      <c r="V40" s="185" t="s">
        <v>339</v>
      </c>
      <c r="W40" s="202"/>
      <c r="X40" s="204" t="s">
        <v>287</v>
      </c>
      <c r="Y40" s="179" t="s">
        <v>275</v>
      </c>
      <c r="Z40" s="179" t="s">
        <v>312</v>
      </c>
      <c r="AA40" s="179" t="s">
        <v>281</v>
      </c>
      <c r="AB40" s="179" t="s">
        <v>270</v>
      </c>
      <c r="AC40" s="179" t="s">
        <v>373</v>
      </c>
      <c r="AD40" s="189">
        <v>38</v>
      </c>
    </row>
    <row r="41" spans="1:30" ht="99.95" hidden="1" customHeight="1" x14ac:dyDescent="0.25">
      <c r="A41" s="179" t="s">
        <v>311</v>
      </c>
      <c r="B41" s="180" t="s">
        <v>382</v>
      </c>
      <c r="C41" s="181" t="s">
        <v>152</v>
      </c>
      <c r="D41" s="207" t="s">
        <v>445</v>
      </c>
      <c r="E41" s="199"/>
      <c r="F41" s="225">
        <v>898218.91</v>
      </c>
      <c r="G41" s="226">
        <v>500000</v>
      </c>
      <c r="H41" s="12" t="s">
        <v>349</v>
      </c>
      <c r="I41" s="162" t="s">
        <v>484</v>
      </c>
      <c r="J41" s="203"/>
      <c r="K41" s="203"/>
      <c r="L41" s="200"/>
      <c r="M41" s="201" t="s">
        <v>352</v>
      </c>
      <c r="N41" s="202"/>
      <c r="O41" s="203"/>
      <c r="P41" s="203"/>
      <c r="Q41" s="200"/>
      <c r="R41" s="201" t="s">
        <v>352</v>
      </c>
      <c r="S41" s="202"/>
      <c r="T41" s="203"/>
      <c r="U41" s="200"/>
      <c r="V41" s="185" t="s">
        <v>339</v>
      </c>
      <c r="W41" s="202"/>
      <c r="X41" s="204" t="s">
        <v>287</v>
      </c>
      <c r="Y41" s="179" t="s">
        <v>275</v>
      </c>
      <c r="Z41" s="179" t="s">
        <v>312</v>
      </c>
      <c r="AA41" s="179" t="s">
        <v>281</v>
      </c>
      <c r="AB41" s="179" t="s">
        <v>270</v>
      </c>
      <c r="AC41" s="179" t="s">
        <v>373</v>
      </c>
      <c r="AD41" s="189">
        <v>39</v>
      </c>
    </row>
    <row r="42" spans="1:30" ht="99.95" hidden="1" customHeight="1" x14ac:dyDescent="0.25">
      <c r="A42" s="179" t="s">
        <v>311</v>
      </c>
      <c r="B42" s="180" t="s">
        <v>383</v>
      </c>
      <c r="C42" s="181" t="s">
        <v>152</v>
      </c>
      <c r="D42" s="207" t="s">
        <v>446</v>
      </c>
      <c r="E42" s="199"/>
      <c r="F42" s="226">
        <v>0</v>
      </c>
      <c r="G42" s="226">
        <v>40000</v>
      </c>
      <c r="H42" s="12" t="s">
        <v>349</v>
      </c>
      <c r="I42" s="162" t="s">
        <v>483</v>
      </c>
      <c r="J42" s="203"/>
      <c r="K42" s="203"/>
      <c r="L42" s="200"/>
      <c r="M42" s="201" t="s">
        <v>352</v>
      </c>
      <c r="N42" s="202"/>
      <c r="O42" s="203"/>
      <c r="P42" s="203"/>
      <c r="Q42" s="200"/>
      <c r="R42" s="201" t="s">
        <v>352</v>
      </c>
      <c r="S42" s="202"/>
      <c r="T42" s="203"/>
      <c r="U42" s="200"/>
      <c r="V42" s="185" t="s">
        <v>339</v>
      </c>
      <c r="W42" s="202"/>
      <c r="X42" s="204" t="s">
        <v>287</v>
      </c>
      <c r="Y42" s="179" t="s">
        <v>275</v>
      </c>
      <c r="Z42" s="179" t="s">
        <v>312</v>
      </c>
      <c r="AA42" s="179" t="s">
        <v>281</v>
      </c>
      <c r="AB42" s="179" t="s">
        <v>270</v>
      </c>
      <c r="AC42" s="179" t="s">
        <v>373</v>
      </c>
      <c r="AD42" s="189">
        <v>40</v>
      </c>
    </row>
    <row r="43" spans="1:30" ht="99.95" hidden="1" customHeight="1" x14ac:dyDescent="0.25">
      <c r="A43" s="179" t="s">
        <v>311</v>
      </c>
      <c r="B43" s="180" t="s">
        <v>384</v>
      </c>
      <c r="C43" s="197" t="s">
        <v>93</v>
      </c>
      <c r="D43" s="182" t="s">
        <v>386</v>
      </c>
      <c r="E43" s="199"/>
      <c r="F43" s="223">
        <v>1</v>
      </c>
      <c r="G43" s="223">
        <v>1</v>
      </c>
      <c r="H43" s="12" t="s">
        <v>349</v>
      </c>
      <c r="I43" s="162" t="s">
        <v>483</v>
      </c>
      <c r="J43" s="203"/>
      <c r="K43" s="203"/>
      <c r="L43" s="200"/>
      <c r="M43" s="201" t="s">
        <v>352</v>
      </c>
      <c r="N43" s="202"/>
      <c r="O43" s="203"/>
      <c r="P43" s="203"/>
      <c r="Q43" s="200"/>
      <c r="R43" s="201" t="s">
        <v>352</v>
      </c>
      <c r="S43" s="202"/>
      <c r="T43" s="203"/>
      <c r="U43" s="200"/>
      <c r="V43" s="185" t="s">
        <v>339</v>
      </c>
      <c r="W43" s="202"/>
      <c r="X43" s="204" t="s">
        <v>287</v>
      </c>
      <c r="Y43" s="179" t="s">
        <v>275</v>
      </c>
      <c r="Z43" s="179" t="s">
        <v>312</v>
      </c>
      <c r="AA43" s="179" t="s">
        <v>281</v>
      </c>
      <c r="AB43" s="179" t="s">
        <v>270</v>
      </c>
      <c r="AC43" s="179" t="s">
        <v>373</v>
      </c>
      <c r="AD43" s="189">
        <v>41</v>
      </c>
    </row>
    <row r="44" spans="1:30" ht="99.95" hidden="1" customHeight="1" x14ac:dyDescent="0.25">
      <c r="A44" s="179" t="s">
        <v>311</v>
      </c>
      <c r="B44" s="180" t="s">
        <v>385</v>
      </c>
      <c r="C44" s="197" t="s">
        <v>93</v>
      </c>
      <c r="D44" s="182" t="s">
        <v>387</v>
      </c>
      <c r="E44" s="199"/>
      <c r="F44" s="223">
        <v>0.85</v>
      </c>
      <c r="G44" s="223">
        <v>0.8</v>
      </c>
      <c r="H44" s="12" t="s">
        <v>349</v>
      </c>
      <c r="I44" s="162" t="s">
        <v>483</v>
      </c>
      <c r="J44" s="203"/>
      <c r="K44" s="203"/>
      <c r="L44" s="200"/>
      <c r="M44" s="201" t="s">
        <v>352</v>
      </c>
      <c r="N44" s="202"/>
      <c r="O44" s="203"/>
      <c r="P44" s="203"/>
      <c r="Q44" s="200"/>
      <c r="R44" s="201" t="s">
        <v>352</v>
      </c>
      <c r="S44" s="202"/>
      <c r="T44" s="203"/>
      <c r="U44" s="200"/>
      <c r="V44" s="185" t="s">
        <v>339</v>
      </c>
      <c r="W44" s="202"/>
      <c r="X44" s="204" t="s">
        <v>287</v>
      </c>
      <c r="Y44" s="179" t="s">
        <v>275</v>
      </c>
      <c r="Z44" s="179" t="s">
        <v>312</v>
      </c>
      <c r="AA44" s="179" t="s">
        <v>281</v>
      </c>
      <c r="AB44" s="179" t="s">
        <v>270</v>
      </c>
      <c r="AC44" s="179" t="s">
        <v>373</v>
      </c>
      <c r="AD44" s="189">
        <v>42</v>
      </c>
    </row>
    <row r="45" spans="1:30" ht="132" hidden="1" customHeight="1" x14ac:dyDescent="0.25">
      <c r="A45" s="179" t="s">
        <v>311</v>
      </c>
      <c r="B45" s="180" t="s">
        <v>94</v>
      </c>
      <c r="C45" s="197" t="s">
        <v>95</v>
      </c>
      <c r="D45" s="208" t="s">
        <v>289</v>
      </c>
      <c r="E45" s="209"/>
      <c r="F45" s="229" t="s">
        <v>561</v>
      </c>
      <c r="G45" s="13"/>
      <c r="H45" s="14" t="s">
        <v>353</v>
      </c>
      <c r="I45" s="229" t="s">
        <v>562</v>
      </c>
      <c r="J45" s="213"/>
      <c r="K45" s="213"/>
      <c r="L45" s="210"/>
      <c r="M45" s="211" t="s">
        <v>352</v>
      </c>
      <c r="N45" s="212"/>
      <c r="O45" s="213"/>
      <c r="P45" s="213"/>
      <c r="Q45" s="210"/>
      <c r="R45" s="211" t="s">
        <v>352</v>
      </c>
      <c r="S45" s="212"/>
      <c r="T45" s="213"/>
      <c r="U45" s="210"/>
      <c r="V45" s="185" t="s">
        <v>339</v>
      </c>
      <c r="W45" s="212"/>
      <c r="X45" s="204" t="s">
        <v>287</v>
      </c>
      <c r="Y45" s="179" t="s">
        <v>275</v>
      </c>
      <c r="Z45" s="179" t="s">
        <v>312</v>
      </c>
      <c r="AA45" s="179" t="s">
        <v>281</v>
      </c>
      <c r="AB45" s="179" t="s">
        <v>270</v>
      </c>
      <c r="AC45" s="179" t="s">
        <v>373</v>
      </c>
      <c r="AD45" s="189">
        <v>43</v>
      </c>
    </row>
    <row r="46" spans="1:30" ht="99.95" hidden="1" customHeight="1" x14ac:dyDescent="0.25">
      <c r="A46" s="179" t="s">
        <v>311</v>
      </c>
      <c r="B46" s="180" t="s">
        <v>96</v>
      </c>
      <c r="C46" s="181" t="s">
        <v>153</v>
      </c>
      <c r="D46" s="207" t="s">
        <v>441</v>
      </c>
      <c r="E46" s="209"/>
      <c r="F46" s="231" t="s">
        <v>485</v>
      </c>
      <c r="G46" s="231" t="s">
        <v>441</v>
      </c>
      <c r="H46" s="14" t="s">
        <v>349</v>
      </c>
      <c r="I46" s="230" t="s">
        <v>527</v>
      </c>
      <c r="J46" s="213"/>
      <c r="K46" s="213"/>
      <c r="L46" s="210"/>
      <c r="M46" s="211" t="s">
        <v>352</v>
      </c>
      <c r="N46" s="212"/>
      <c r="O46" s="213"/>
      <c r="P46" s="213"/>
      <c r="Q46" s="210"/>
      <c r="R46" s="211" t="s">
        <v>352</v>
      </c>
      <c r="S46" s="212"/>
      <c r="T46" s="213"/>
      <c r="U46" s="210"/>
      <c r="V46" s="185" t="s">
        <v>339</v>
      </c>
      <c r="W46" s="212"/>
      <c r="X46" s="204" t="s">
        <v>287</v>
      </c>
      <c r="Y46" s="179" t="s">
        <v>275</v>
      </c>
      <c r="Z46" s="179" t="s">
        <v>312</v>
      </c>
      <c r="AA46" s="179" t="s">
        <v>281</v>
      </c>
      <c r="AB46" s="179" t="s">
        <v>270</v>
      </c>
      <c r="AC46" s="179" t="s">
        <v>373</v>
      </c>
      <c r="AD46" s="189">
        <v>44</v>
      </c>
    </row>
    <row r="47" spans="1:30" ht="87.75" hidden="1" customHeight="1" x14ac:dyDescent="0.25">
      <c r="A47" s="179" t="s">
        <v>311</v>
      </c>
      <c r="B47" s="180" t="s">
        <v>388</v>
      </c>
      <c r="C47" s="181" t="s">
        <v>390</v>
      </c>
      <c r="D47" s="207" t="s">
        <v>442</v>
      </c>
      <c r="E47" s="199"/>
      <c r="F47" s="224">
        <v>0.92900000000000005</v>
      </c>
      <c r="G47" s="223">
        <v>0.85</v>
      </c>
      <c r="H47" s="12" t="s">
        <v>349</v>
      </c>
      <c r="I47" s="162" t="s">
        <v>483</v>
      </c>
      <c r="J47" s="203"/>
      <c r="K47" s="203"/>
      <c r="L47" s="200"/>
      <c r="M47" s="201" t="s">
        <v>352</v>
      </c>
      <c r="N47" s="202"/>
      <c r="O47" s="203"/>
      <c r="P47" s="203"/>
      <c r="Q47" s="200"/>
      <c r="R47" s="201" t="s">
        <v>352</v>
      </c>
      <c r="S47" s="202"/>
      <c r="T47" s="203"/>
      <c r="U47" s="200"/>
      <c r="V47" s="185" t="s">
        <v>339</v>
      </c>
      <c r="W47" s="202"/>
      <c r="X47" s="204" t="s">
        <v>287</v>
      </c>
      <c r="Y47" s="179" t="s">
        <v>275</v>
      </c>
      <c r="Z47" s="179" t="s">
        <v>312</v>
      </c>
      <c r="AA47" s="179" t="s">
        <v>281</v>
      </c>
      <c r="AB47" s="179" t="s">
        <v>270</v>
      </c>
      <c r="AC47" s="179" t="s">
        <v>373</v>
      </c>
      <c r="AD47" s="189">
        <v>45</v>
      </c>
    </row>
    <row r="48" spans="1:30" ht="87.75" hidden="1" customHeight="1" x14ac:dyDescent="0.25">
      <c r="A48" s="179" t="s">
        <v>311</v>
      </c>
      <c r="B48" s="180" t="s">
        <v>389</v>
      </c>
      <c r="C48" s="181" t="s">
        <v>390</v>
      </c>
      <c r="D48" s="207" t="s">
        <v>443</v>
      </c>
      <c r="E48" s="199"/>
      <c r="F48" s="224">
        <v>0.81899999999999995</v>
      </c>
      <c r="G48" s="223">
        <v>0.85</v>
      </c>
      <c r="H48" s="12" t="s">
        <v>349</v>
      </c>
      <c r="I48" s="162" t="s">
        <v>483</v>
      </c>
      <c r="J48" s="203"/>
      <c r="K48" s="203"/>
      <c r="L48" s="200"/>
      <c r="M48" s="201" t="s">
        <v>352</v>
      </c>
      <c r="N48" s="202"/>
      <c r="O48" s="203"/>
      <c r="P48" s="203"/>
      <c r="Q48" s="200"/>
      <c r="R48" s="201" t="s">
        <v>352</v>
      </c>
      <c r="S48" s="202"/>
      <c r="T48" s="203"/>
      <c r="U48" s="200"/>
      <c r="V48" s="185" t="s">
        <v>339</v>
      </c>
      <c r="W48" s="202"/>
      <c r="X48" s="204" t="s">
        <v>287</v>
      </c>
      <c r="Y48" s="179" t="s">
        <v>275</v>
      </c>
      <c r="Z48" s="179" t="s">
        <v>312</v>
      </c>
      <c r="AA48" s="179" t="s">
        <v>281</v>
      </c>
      <c r="AB48" s="179" t="s">
        <v>270</v>
      </c>
      <c r="AC48" s="179" t="s">
        <v>373</v>
      </c>
      <c r="AD48" s="189">
        <v>46</v>
      </c>
    </row>
    <row r="49" spans="1:30" ht="99.95" hidden="1" customHeight="1" x14ac:dyDescent="0.25">
      <c r="A49" s="179" t="s">
        <v>311</v>
      </c>
      <c r="B49" s="180" t="s">
        <v>97</v>
      </c>
      <c r="C49" s="197" t="s">
        <v>98</v>
      </c>
      <c r="D49" s="190" t="s">
        <v>99</v>
      </c>
      <c r="E49" s="191">
        <v>43830</v>
      </c>
      <c r="F49" s="9"/>
      <c r="G49" s="9"/>
      <c r="H49" s="10" t="s">
        <v>353</v>
      </c>
      <c r="I49" s="161" t="s">
        <v>486</v>
      </c>
      <c r="J49" s="195"/>
      <c r="K49" s="195"/>
      <c r="L49" s="192"/>
      <c r="M49" s="193" t="s">
        <v>352</v>
      </c>
      <c r="N49" s="194"/>
      <c r="O49" s="195"/>
      <c r="P49" s="195"/>
      <c r="Q49" s="192"/>
      <c r="R49" s="193" t="s">
        <v>352</v>
      </c>
      <c r="S49" s="194"/>
      <c r="T49" s="195"/>
      <c r="U49" s="192"/>
      <c r="V49" s="185" t="s">
        <v>339</v>
      </c>
      <c r="W49" s="194"/>
      <c r="X49" s="188" t="s">
        <v>286</v>
      </c>
      <c r="Y49" s="179" t="s">
        <v>275</v>
      </c>
      <c r="Z49" s="179" t="s">
        <v>312</v>
      </c>
      <c r="AA49" s="179" t="s">
        <v>281</v>
      </c>
      <c r="AB49" s="179" t="s">
        <v>270</v>
      </c>
      <c r="AC49" s="179" t="s">
        <v>373</v>
      </c>
      <c r="AD49" s="189">
        <v>47</v>
      </c>
    </row>
    <row r="50" spans="1:30" ht="99.95" hidden="1" customHeight="1" x14ac:dyDescent="0.25">
      <c r="A50" s="179" t="s">
        <v>311</v>
      </c>
      <c r="B50" s="180" t="s">
        <v>100</v>
      </c>
      <c r="C50" s="197" t="s">
        <v>101</v>
      </c>
      <c r="D50" s="190" t="s">
        <v>102</v>
      </c>
      <c r="E50" s="183">
        <v>43921</v>
      </c>
      <c r="F50" s="9"/>
      <c r="G50" s="9"/>
      <c r="H50" s="10" t="s">
        <v>353</v>
      </c>
      <c r="I50" s="161" t="s">
        <v>528</v>
      </c>
      <c r="J50" s="195"/>
      <c r="K50" s="195"/>
      <c r="L50" s="192"/>
      <c r="M50" s="193" t="s">
        <v>352</v>
      </c>
      <c r="N50" s="194"/>
      <c r="O50" s="195"/>
      <c r="P50" s="195"/>
      <c r="Q50" s="192"/>
      <c r="R50" s="193" t="s">
        <v>352</v>
      </c>
      <c r="S50" s="194"/>
      <c r="T50" s="195"/>
      <c r="U50" s="192"/>
      <c r="V50" s="185" t="s">
        <v>339</v>
      </c>
      <c r="W50" s="194"/>
      <c r="X50" s="196" t="s">
        <v>283</v>
      </c>
      <c r="Y50" s="179" t="s">
        <v>275</v>
      </c>
      <c r="Z50" s="179" t="s">
        <v>312</v>
      </c>
      <c r="AA50" s="179" t="s">
        <v>281</v>
      </c>
      <c r="AB50" s="179" t="s">
        <v>270</v>
      </c>
      <c r="AC50" s="179" t="s">
        <v>373</v>
      </c>
      <c r="AD50" s="189">
        <v>48</v>
      </c>
    </row>
    <row r="51" spans="1:30" ht="99.95" hidden="1" customHeight="1" x14ac:dyDescent="0.25">
      <c r="A51" s="179" t="s">
        <v>311</v>
      </c>
      <c r="B51" s="180" t="s">
        <v>103</v>
      </c>
      <c r="C51" s="197" t="s">
        <v>104</v>
      </c>
      <c r="D51" s="190" t="s">
        <v>105</v>
      </c>
      <c r="E51" s="183">
        <v>43921</v>
      </c>
      <c r="F51" s="9"/>
      <c r="G51" s="9"/>
      <c r="H51" s="10" t="s">
        <v>353</v>
      </c>
      <c r="I51" s="161" t="s">
        <v>487</v>
      </c>
      <c r="J51" s="195"/>
      <c r="K51" s="195"/>
      <c r="L51" s="192"/>
      <c r="M51" s="193" t="s">
        <v>352</v>
      </c>
      <c r="N51" s="194"/>
      <c r="O51" s="195"/>
      <c r="P51" s="195"/>
      <c r="Q51" s="192"/>
      <c r="R51" s="193" t="s">
        <v>352</v>
      </c>
      <c r="S51" s="194"/>
      <c r="T51" s="195"/>
      <c r="U51" s="192"/>
      <c r="V51" s="185" t="s">
        <v>339</v>
      </c>
      <c r="W51" s="194"/>
      <c r="X51" s="196" t="s">
        <v>283</v>
      </c>
      <c r="Y51" s="179" t="s">
        <v>275</v>
      </c>
      <c r="Z51" s="179" t="s">
        <v>312</v>
      </c>
      <c r="AA51" s="179" t="s">
        <v>281</v>
      </c>
      <c r="AB51" s="179" t="s">
        <v>270</v>
      </c>
      <c r="AC51" s="179" t="s">
        <v>373</v>
      </c>
      <c r="AD51" s="189">
        <v>49</v>
      </c>
    </row>
    <row r="52" spans="1:30" ht="99.95" hidden="1" customHeight="1" x14ac:dyDescent="0.25">
      <c r="A52" s="179" t="s">
        <v>313</v>
      </c>
      <c r="B52" s="180" t="s">
        <v>106</v>
      </c>
      <c r="C52" s="197" t="s">
        <v>107</v>
      </c>
      <c r="D52" s="182" t="s">
        <v>108</v>
      </c>
      <c r="E52" s="199"/>
      <c r="F52" s="11" t="s">
        <v>547</v>
      </c>
      <c r="G52" s="11"/>
      <c r="H52" s="12" t="s">
        <v>349</v>
      </c>
      <c r="I52" s="162"/>
      <c r="J52" s="203"/>
      <c r="K52" s="203"/>
      <c r="L52" s="200"/>
      <c r="M52" s="201" t="s">
        <v>352</v>
      </c>
      <c r="N52" s="202"/>
      <c r="O52" s="203"/>
      <c r="P52" s="203"/>
      <c r="Q52" s="200"/>
      <c r="R52" s="201" t="s">
        <v>352</v>
      </c>
      <c r="S52" s="202"/>
      <c r="T52" s="203"/>
      <c r="U52" s="200"/>
      <c r="V52" s="185" t="s">
        <v>339</v>
      </c>
      <c r="W52" s="202"/>
      <c r="X52" s="204" t="s">
        <v>287</v>
      </c>
      <c r="Y52" s="179" t="s">
        <v>275</v>
      </c>
      <c r="Z52" s="179" t="s">
        <v>271</v>
      </c>
      <c r="AA52" s="179" t="s">
        <v>281</v>
      </c>
      <c r="AB52" s="179" t="s">
        <v>271</v>
      </c>
      <c r="AC52" s="179" t="s">
        <v>369</v>
      </c>
      <c r="AD52" s="189">
        <v>50</v>
      </c>
    </row>
    <row r="53" spans="1:30" ht="99.95" hidden="1" customHeight="1" x14ac:dyDescent="0.25">
      <c r="A53" s="179" t="s">
        <v>313</v>
      </c>
      <c r="B53" s="180" t="s">
        <v>109</v>
      </c>
      <c r="C53" s="197" t="s">
        <v>107</v>
      </c>
      <c r="D53" s="182" t="s">
        <v>110</v>
      </c>
      <c r="E53" s="191">
        <v>43830</v>
      </c>
      <c r="F53" s="7" t="s">
        <v>548</v>
      </c>
      <c r="G53" s="7"/>
      <c r="H53" s="8" t="s">
        <v>349</v>
      </c>
      <c r="I53" s="160"/>
      <c r="J53" s="187"/>
      <c r="K53" s="187"/>
      <c r="L53" s="184"/>
      <c r="M53" s="185" t="s">
        <v>352</v>
      </c>
      <c r="N53" s="186"/>
      <c r="O53" s="187"/>
      <c r="P53" s="187"/>
      <c r="Q53" s="184"/>
      <c r="R53" s="185" t="s">
        <v>352</v>
      </c>
      <c r="S53" s="186"/>
      <c r="T53" s="187"/>
      <c r="U53" s="184"/>
      <c r="V53" s="185" t="s">
        <v>339</v>
      </c>
      <c r="W53" s="186"/>
      <c r="X53" s="188" t="s">
        <v>286</v>
      </c>
      <c r="Y53" s="179" t="s">
        <v>275</v>
      </c>
      <c r="Z53" s="179" t="s">
        <v>271</v>
      </c>
      <c r="AA53" s="179" t="s">
        <v>281</v>
      </c>
      <c r="AB53" s="179" t="s">
        <v>271</v>
      </c>
      <c r="AC53" s="179" t="s">
        <v>369</v>
      </c>
      <c r="AD53" s="189">
        <v>51</v>
      </c>
    </row>
    <row r="54" spans="1:30" ht="99.95" hidden="1" customHeight="1" x14ac:dyDescent="0.25">
      <c r="A54" s="179" t="s">
        <v>313</v>
      </c>
      <c r="B54" s="180" t="s">
        <v>111</v>
      </c>
      <c r="C54" s="181" t="s">
        <v>112</v>
      </c>
      <c r="D54" s="182" t="s">
        <v>113</v>
      </c>
      <c r="E54" s="191">
        <v>43830</v>
      </c>
      <c r="F54" s="7" t="s">
        <v>548</v>
      </c>
      <c r="G54" s="7"/>
      <c r="H54" s="8" t="s">
        <v>349</v>
      </c>
      <c r="I54" s="160"/>
      <c r="J54" s="187"/>
      <c r="K54" s="187"/>
      <c r="L54" s="184"/>
      <c r="M54" s="185" t="s">
        <v>352</v>
      </c>
      <c r="N54" s="186"/>
      <c r="O54" s="187"/>
      <c r="P54" s="187"/>
      <c r="Q54" s="184"/>
      <c r="R54" s="185" t="s">
        <v>352</v>
      </c>
      <c r="S54" s="186"/>
      <c r="T54" s="187"/>
      <c r="U54" s="184"/>
      <c r="V54" s="185" t="s">
        <v>339</v>
      </c>
      <c r="W54" s="186"/>
      <c r="X54" s="188" t="s">
        <v>286</v>
      </c>
      <c r="Y54" s="179" t="s">
        <v>275</v>
      </c>
      <c r="Z54" s="179" t="s">
        <v>271</v>
      </c>
      <c r="AA54" s="179" t="s">
        <v>281</v>
      </c>
      <c r="AB54" s="179" t="s">
        <v>271</v>
      </c>
      <c r="AC54" s="179" t="s">
        <v>369</v>
      </c>
      <c r="AD54" s="189">
        <v>52</v>
      </c>
    </row>
    <row r="55" spans="1:30" ht="99.95" hidden="1" customHeight="1" x14ac:dyDescent="0.25">
      <c r="A55" s="179" t="s">
        <v>313</v>
      </c>
      <c r="B55" s="180" t="s">
        <v>114</v>
      </c>
      <c r="C55" s="197" t="s">
        <v>115</v>
      </c>
      <c r="D55" s="190" t="s">
        <v>116</v>
      </c>
      <c r="E55" s="183">
        <v>43921</v>
      </c>
      <c r="F55" s="9" t="s">
        <v>549</v>
      </c>
      <c r="G55" s="9"/>
      <c r="H55" s="10" t="s">
        <v>349</v>
      </c>
      <c r="I55" s="161"/>
      <c r="J55" s="195"/>
      <c r="K55" s="195"/>
      <c r="L55" s="192"/>
      <c r="M55" s="193" t="s">
        <v>352</v>
      </c>
      <c r="N55" s="194"/>
      <c r="O55" s="195"/>
      <c r="P55" s="195"/>
      <c r="Q55" s="192"/>
      <c r="R55" s="193" t="s">
        <v>352</v>
      </c>
      <c r="S55" s="194"/>
      <c r="T55" s="195"/>
      <c r="U55" s="192"/>
      <c r="V55" s="185" t="s">
        <v>339</v>
      </c>
      <c r="W55" s="194"/>
      <c r="X55" s="196" t="s">
        <v>283</v>
      </c>
      <c r="Y55" s="179" t="s">
        <v>275</v>
      </c>
      <c r="Z55" s="179" t="s">
        <v>271</v>
      </c>
      <c r="AA55" s="179" t="s">
        <v>281</v>
      </c>
      <c r="AB55" s="179" t="s">
        <v>271</v>
      </c>
      <c r="AC55" s="179" t="s">
        <v>369</v>
      </c>
      <c r="AD55" s="189">
        <v>53</v>
      </c>
    </row>
    <row r="56" spans="1:30" ht="99.95" hidden="1" customHeight="1" x14ac:dyDescent="0.25">
      <c r="A56" s="179" t="s">
        <v>313</v>
      </c>
      <c r="B56" s="180" t="s">
        <v>117</v>
      </c>
      <c r="C56" s="197" t="s">
        <v>115</v>
      </c>
      <c r="D56" s="190" t="s">
        <v>118</v>
      </c>
      <c r="E56" s="191">
        <v>43830</v>
      </c>
      <c r="F56" s="9" t="s">
        <v>550</v>
      </c>
      <c r="G56" s="9"/>
      <c r="H56" s="10" t="s">
        <v>349</v>
      </c>
      <c r="I56" s="161"/>
      <c r="J56" s="195"/>
      <c r="K56" s="195"/>
      <c r="L56" s="192"/>
      <c r="M56" s="193" t="s">
        <v>352</v>
      </c>
      <c r="N56" s="194"/>
      <c r="O56" s="195"/>
      <c r="P56" s="195"/>
      <c r="Q56" s="192"/>
      <c r="R56" s="193" t="s">
        <v>352</v>
      </c>
      <c r="S56" s="194"/>
      <c r="T56" s="195"/>
      <c r="U56" s="192"/>
      <c r="V56" s="185" t="s">
        <v>339</v>
      </c>
      <c r="W56" s="194"/>
      <c r="X56" s="188" t="s">
        <v>286</v>
      </c>
      <c r="Y56" s="179" t="s">
        <v>275</v>
      </c>
      <c r="Z56" s="179" t="s">
        <v>271</v>
      </c>
      <c r="AA56" s="179" t="s">
        <v>281</v>
      </c>
      <c r="AB56" s="179" t="s">
        <v>271</v>
      </c>
      <c r="AC56" s="179" t="s">
        <v>369</v>
      </c>
      <c r="AD56" s="189">
        <v>54</v>
      </c>
    </row>
    <row r="57" spans="1:30" ht="99.95" hidden="1" customHeight="1" x14ac:dyDescent="0.25">
      <c r="A57" s="179" t="s">
        <v>329</v>
      </c>
      <c r="B57" s="180" t="s">
        <v>119</v>
      </c>
      <c r="C57" s="181" t="s">
        <v>120</v>
      </c>
      <c r="D57" s="190" t="s">
        <v>121</v>
      </c>
      <c r="E57" s="191">
        <v>43738</v>
      </c>
      <c r="F57" s="9" t="s">
        <v>529</v>
      </c>
      <c r="G57" s="9"/>
      <c r="H57" s="10" t="s">
        <v>340</v>
      </c>
      <c r="I57" s="161" t="s">
        <v>530</v>
      </c>
      <c r="J57" s="195"/>
      <c r="K57" s="195"/>
      <c r="L57" s="192"/>
      <c r="M57" s="193" t="s">
        <v>352</v>
      </c>
      <c r="N57" s="194"/>
      <c r="O57" s="195"/>
      <c r="P57" s="195"/>
      <c r="Q57" s="192"/>
      <c r="R57" s="193" t="s">
        <v>352</v>
      </c>
      <c r="S57" s="194"/>
      <c r="T57" s="195"/>
      <c r="U57" s="192"/>
      <c r="V57" s="185" t="s">
        <v>339</v>
      </c>
      <c r="W57" s="194"/>
      <c r="X57" s="196" t="s">
        <v>285</v>
      </c>
      <c r="Y57" s="179" t="s">
        <v>277</v>
      </c>
      <c r="Z57" s="179" t="s">
        <v>314</v>
      </c>
      <c r="AA57" s="179" t="s">
        <v>281</v>
      </c>
      <c r="AB57" s="179" t="s">
        <v>272</v>
      </c>
      <c r="AC57" s="179" t="s">
        <v>372</v>
      </c>
      <c r="AD57" s="189">
        <v>55</v>
      </c>
    </row>
    <row r="58" spans="1:30" ht="99.95" hidden="1" customHeight="1" x14ac:dyDescent="0.25">
      <c r="A58" s="179" t="s">
        <v>329</v>
      </c>
      <c r="B58" s="180" t="s">
        <v>122</v>
      </c>
      <c r="C58" s="181" t="s">
        <v>123</v>
      </c>
      <c r="D58" s="190" t="s">
        <v>124</v>
      </c>
      <c r="E58" s="191">
        <v>43738</v>
      </c>
      <c r="F58" s="9" t="s">
        <v>451</v>
      </c>
      <c r="G58" s="9"/>
      <c r="H58" s="10" t="s">
        <v>349</v>
      </c>
      <c r="I58" s="161" t="s">
        <v>452</v>
      </c>
      <c r="J58" s="195"/>
      <c r="K58" s="195"/>
      <c r="L58" s="192"/>
      <c r="M58" s="193" t="s">
        <v>352</v>
      </c>
      <c r="N58" s="194"/>
      <c r="O58" s="195"/>
      <c r="P58" s="195"/>
      <c r="Q58" s="192"/>
      <c r="R58" s="193" t="s">
        <v>352</v>
      </c>
      <c r="S58" s="194"/>
      <c r="T58" s="195"/>
      <c r="U58" s="192"/>
      <c r="V58" s="185" t="s">
        <v>339</v>
      </c>
      <c r="W58" s="194"/>
      <c r="X58" s="196" t="s">
        <v>285</v>
      </c>
      <c r="Y58" s="179" t="s">
        <v>277</v>
      </c>
      <c r="Z58" s="179" t="s">
        <v>314</v>
      </c>
      <c r="AA58" s="179" t="s">
        <v>281</v>
      </c>
      <c r="AB58" s="179" t="s">
        <v>272</v>
      </c>
      <c r="AC58" s="179" t="s">
        <v>372</v>
      </c>
      <c r="AD58" s="189">
        <v>56</v>
      </c>
    </row>
    <row r="59" spans="1:30" ht="99.95" hidden="1" customHeight="1" x14ac:dyDescent="0.25">
      <c r="A59" s="179" t="s">
        <v>329</v>
      </c>
      <c r="B59" s="180" t="s">
        <v>125</v>
      </c>
      <c r="C59" s="181" t="s">
        <v>123</v>
      </c>
      <c r="D59" s="190" t="s">
        <v>126</v>
      </c>
      <c r="E59" s="183">
        <v>43921</v>
      </c>
      <c r="F59" s="9" t="s">
        <v>531</v>
      </c>
      <c r="G59" s="9"/>
      <c r="H59" s="10" t="s">
        <v>349</v>
      </c>
      <c r="I59" s="161" t="s">
        <v>532</v>
      </c>
      <c r="J59" s="195"/>
      <c r="K59" s="195"/>
      <c r="L59" s="192"/>
      <c r="M59" s="193" t="s">
        <v>352</v>
      </c>
      <c r="N59" s="194"/>
      <c r="O59" s="195"/>
      <c r="P59" s="195"/>
      <c r="Q59" s="192"/>
      <c r="R59" s="193" t="s">
        <v>352</v>
      </c>
      <c r="S59" s="194"/>
      <c r="T59" s="195"/>
      <c r="U59" s="192"/>
      <c r="V59" s="185" t="s">
        <v>339</v>
      </c>
      <c r="W59" s="194"/>
      <c r="X59" s="196" t="s">
        <v>283</v>
      </c>
      <c r="Y59" s="179" t="s">
        <v>277</v>
      </c>
      <c r="Z59" s="179" t="s">
        <v>314</v>
      </c>
      <c r="AA59" s="179" t="s">
        <v>281</v>
      </c>
      <c r="AB59" s="179" t="s">
        <v>272</v>
      </c>
      <c r="AC59" s="179" t="s">
        <v>372</v>
      </c>
      <c r="AD59" s="189">
        <v>57</v>
      </c>
    </row>
    <row r="60" spans="1:30" ht="99.95" hidden="1" customHeight="1" x14ac:dyDescent="0.25">
      <c r="A60" s="179" t="s">
        <v>316</v>
      </c>
      <c r="B60" s="180" t="s">
        <v>127</v>
      </c>
      <c r="C60" s="197" t="s">
        <v>128</v>
      </c>
      <c r="D60" s="190" t="s">
        <v>129</v>
      </c>
      <c r="E60" s="183">
        <v>43799</v>
      </c>
      <c r="F60" s="9" t="s">
        <v>510</v>
      </c>
      <c r="G60" s="9"/>
      <c r="H60" s="10" t="s">
        <v>349</v>
      </c>
      <c r="I60" s="161" t="s">
        <v>515</v>
      </c>
      <c r="J60" s="195"/>
      <c r="K60" s="195"/>
      <c r="L60" s="192"/>
      <c r="M60" s="193" t="s">
        <v>352</v>
      </c>
      <c r="N60" s="194"/>
      <c r="O60" s="195"/>
      <c r="P60" s="195"/>
      <c r="Q60" s="192"/>
      <c r="R60" s="193" t="s">
        <v>352</v>
      </c>
      <c r="S60" s="194"/>
      <c r="T60" s="195"/>
      <c r="U60" s="192"/>
      <c r="V60" s="185" t="s">
        <v>339</v>
      </c>
      <c r="W60" s="194"/>
      <c r="X60" s="188" t="s">
        <v>286</v>
      </c>
      <c r="Y60" s="179" t="s">
        <v>277</v>
      </c>
      <c r="Z60" s="179" t="s">
        <v>315</v>
      </c>
      <c r="AA60" s="179" t="s">
        <v>281</v>
      </c>
      <c r="AB60" s="179" t="s">
        <v>272</v>
      </c>
      <c r="AC60" s="179" t="s">
        <v>372</v>
      </c>
      <c r="AD60" s="189">
        <v>58</v>
      </c>
    </row>
    <row r="61" spans="1:30" ht="99.95" hidden="1" customHeight="1" x14ac:dyDescent="0.25">
      <c r="A61" s="179" t="s">
        <v>316</v>
      </c>
      <c r="B61" s="180" t="s">
        <v>130</v>
      </c>
      <c r="C61" s="197" t="s">
        <v>131</v>
      </c>
      <c r="D61" s="190" t="s">
        <v>132</v>
      </c>
      <c r="E61" s="191">
        <v>43830</v>
      </c>
      <c r="F61" s="9" t="s">
        <v>511</v>
      </c>
      <c r="G61" s="9"/>
      <c r="H61" s="10" t="s">
        <v>349</v>
      </c>
      <c r="I61" s="161"/>
      <c r="J61" s="195"/>
      <c r="K61" s="195"/>
      <c r="L61" s="192"/>
      <c r="M61" s="193" t="s">
        <v>352</v>
      </c>
      <c r="N61" s="194"/>
      <c r="O61" s="195"/>
      <c r="P61" s="195"/>
      <c r="Q61" s="192"/>
      <c r="R61" s="193" t="s">
        <v>352</v>
      </c>
      <c r="S61" s="194"/>
      <c r="T61" s="195"/>
      <c r="U61" s="192"/>
      <c r="V61" s="185" t="s">
        <v>339</v>
      </c>
      <c r="W61" s="194"/>
      <c r="X61" s="188" t="s">
        <v>286</v>
      </c>
      <c r="Y61" s="179" t="s">
        <v>277</v>
      </c>
      <c r="Z61" s="179" t="s">
        <v>315</v>
      </c>
      <c r="AA61" s="179" t="s">
        <v>281</v>
      </c>
      <c r="AB61" s="179" t="s">
        <v>272</v>
      </c>
      <c r="AC61" s="179" t="s">
        <v>372</v>
      </c>
      <c r="AD61" s="189">
        <v>59</v>
      </c>
    </row>
    <row r="62" spans="1:30" ht="99.95" hidden="1" customHeight="1" x14ac:dyDescent="0.25">
      <c r="A62" s="179" t="s">
        <v>304</v>
      </c>
      <c r="B62" s="180" t="s">
        <v>133</v>
      </c>
      <c r="C62" s="197" t="s">
        <v>134</v>
      </c>
      <c r="D62" s="182" t="s">
        <v>135</v>
      </c>
      <c r="E62" s="183">
        <v>43769</v>
      </c>
      <c r="F62" s="7" t="s">
        <v>476</v>
      </c>
      <c r="G62" s="7"/>
      <c r="H62" s="8" t="s">
        <v>349</v>
      </c>
      <c r="I62" s="160"/>
      <c r="J62" s="187"/>
      <c r="K62" s="187"/>
      <c r="L62" s="184"/>
      <c r="M62" s="185" t="s">
        <v>352</v>
      </c>
      <c r="N62" s="186"/>
      <c r="O62" s="187"/>
      <c r="P62" s="187"/>
      <c r="Q62" s="184"/>
      <c r="R62" s="185" t="s">
        <v>352</v>
      </c>
      <c r="S62" s="186"/>
      <c r="T62" s="187"/>
      <c r="U62" s="184"/>
      <c r="V62" s="185" t="s">
        <v>339</v>
      </c>
      <c r="W62" s="186"/>
      <c r="X62" s="188" t="s">
        <v>286</v>
      </c>
      <c r="Y62" s="179" t="s">
        <v>277</v>
      </c>
      <c r="Z62" s="179" t="s">
        <v>305</v>
      </c>
      <c r="AA62" s="179" t="s">
        <v>281</v>
      </c>
      <c r="AB62" s="179" t="s">
        <v>272</v>
      </c>
      <c r="AC62" s="179" t="s">
        <v>372</v>
      </c>
      <c r="AD62" s="189">
        <v>60</v>
      </c>
    </row>
    <row r="63" spans="1:30" ht="99.95" hidden="1" customHeight="1" x14ac:dyDescent="0.25">
      <c r="A63" s="179" t="s">
        <v>330</v>
      </c>
      <c r="B63" s="180" t="s">
        <v>136</v>
      </c>
      <c r="C63" s="197" t="s">
        <v>137</v>
      </c>
      <c r="D63" s="190" t="s">
        <v>138</v>
      </c>
      <c r="E63" s="183">
        <v>43769</v>
      </c>
      <c r="F63" s="9" t="s">
        <v>533</v>
      </c>
      <c r="G63" s="9"/>
      <c r="H63" s="10" t="s">
        <v>349</v>
      </c>
      <c r="I63" s="161"/>
      <c r="J63" s="195"/>
      <c r="K63" s="195"/>
      <c r="L63" s="192"/>
      <c r="M63" s="193" t="s">
        <v>352</v>
      </c>
      <c r="N63" s="194"/>
      <c r="O63" s="195"/>
      <c r="P63" s="195"/>
      <c r="Q63" s="192"/>
      <c r="R63" s="193" t="s">
        <v>352</v>
      </c>
      <c r="S63" s="194"/>
      <c r="T63" s="195"/>
      <c r="U63" s="192"/>
      <c r="V63" s="185" t="s">
        <v>339</v>
      </c>
      <c r="W63" s="194"/>
      <c r="X63" s="188" t="s">
        <v>286</v>
      </c>
      <c r="Y63" s="179" t="s">
        <v>277</v>
      </c>
      <c r="Z63" s="179" t="s">
        <v>331</v>
      </c>
      <c r="AA63" s="179" t="s">
        <v>281</v>
      </c>
      <c r="AB63" s="179" t="s">
        <v>272</v>
      </c>
      <c r="AC63" s="179" t="s">
        <v>372</v>
      </c>
      <c r="AD63" s="189">
        <v>61</v>
      </c>
    </row>
    <row r="64" spans="1:30" ht="166.5" hidden="1" customHeight="1" x14ac:dyDescent="0.25">
      <c r="A64" s="179" t="s">
        <v>472</v>
      </c>
      <c r="B64" s="180" t="s">
        <v>139</v>
      </c>
      <c r="C64" s="181" t="s">
        <v>140</v>
      </c>
      <c r="D64" s="190" t="s">
        <v>141</v>
      </c>
      <c r="E64" s="191">
        <v>43646</v>
      </c>
      <c r="F64" s="9" t="s">
        <v>558</v>
      </c>
      <c r="G64" s="9"/>
      <c r="H64" s="10" t="s">
        <v>344</v>
      </c>
      <c r="I64" s="161" t="s">
        <v>473</v>
      </c>
      <c r="J64" s="195"/>
      <c r="K64" s="195"/>
      <c r="L64" s="192"/>
      <c r="M64" s="193" t="s">
        <v>352</v>
      </c>
      <c r="N64" s="194"/>
      <c r="O64" s="195"/>
      <c r="P64" s="195"/>
      <c r="Q64" s="192"/>
      <c r="R64" s="193" t="s">
        <v>352</v>
      </c>
      <c r="S64" s="194"/>
      <c r="T64" s="195"/>
      <c r="U64" s="192"/>
      <c r="V64" s="185" t="s">
        <v>339</v>
      </c>
      <c r="W64" s="194"/>
      <c r="X64" s="188" t="s">
        <v>284</v>
      </c>
      <c r="Y64" s="179" t="s">
        <v>276</v>
      </c>
      <c r="Z64" s="179" t="s">
        <v>294</v>
      </c>
      <c r="AA64" s="179" t="s">
        <v>281</v>
      </c>
      <c r="AB64" s="179" t="s">
        <v>273</v>
      </c>
      <c r="AC64" s="179" t="s">
        <v>369</v>
      </c>
      <c r="AD64" s="189">
        <v>62</v>
      </c>
    </row>
    <row r="65" spans="1:30" ht="99.95" hidden="1" customHeight="1" x14ac:dyDescent="0.25">
      <c r="A65" s="179" t="s">
        <v>318</v>
      </c>
      <c r="B65" s="180" t="s">
        <v>142</v>
      </c>
      <c r="C65" s="181" t="s">
        <v>143</v>
      </c>
      <c r="D65" s="182" t="s">
        <v>534</v>
      </c>
      <c r="E65" s="191">
        <v>43646</v>
      </c>
      <c r="F65" s="233" t="s">
        <v>460</v>
      </c>
      <c r="G65" s="7"/>
      <c r="H65" s="8" t="s">
        <v>340</v>
      </c>
      <c r="I65" s="160" t="s">
        <v>461</v>
      </c>
      <c r="J65" s="187"/>
      <c r="K65" s="187"/>
      <c r="L65" s="184"/>
      <c r="M65" s="185" t="s">
        <v>352</v>
      </c>
      <c r="N65" s="186"/>
      <c r="O65" s="187"/>
      <c r="P65" s="187"/>
      <c r="Q65" s="184"/>
      <c r="R65" s="185" t="s">
        <v>352</v>
      </c>
      <c r="S65" s="186"/>
      <c r="T65" s="187"/>
      <c r="U65" s="184"/>
      <c r="V65" s="185" t="s">
        <v>339</v>
      </c>
      <c r="W65" s="186"/>
      <c r="X65" s="188" t="s">
        <v>284</v>
      </c>
      <c r="Y65" s="179" t="s">
        <v>276</v>
      </c>
      <c r="Z65" s="179" t="s">
        <v>317</v>
      </c>
      <c r="AA65" s="179" t="s">
        <v>281</v>
      </c>
      <c r="AB65" s="179" t="s">
        <v>273</v>
      </c>
      <c r="AC65" s="179" t="s">
        <v>369</v>
      </c>
      <c r="AD65" s="189">
        <v>63</v>
      </c>
    </row>
    <row r="66" spans="1:30" ht="99.95" hidden="1" customHeight="1" x14ac:dyDescent="0.25">
      <c r="A66" s="179" t="s">
        <v>318</v>
      </c>
      <c r="B66" s="180" t="s">
        <v>144</v>
      </c>
      <c r="C66" s="181" t="s">
        <v>145</v>
      </c>
      <c r="D66" s="190" t="s">
        <v>146</v>
      </c>
      <c r="E66" s="191">
        <v>43646</v>
      </c>
      <c r="F66" s="232" t="s">
        <v>535</v>
      </c>
      <c r="G66" s="9"/>
      <c r="H66" s="10" t="s">
        <v>340</v>
      </c>
      <c r="I66" s="160" t="s">
        <v>461</v>
      </c>
      <c r="J66" s="195"/>
      <c r="K66" s="195"/>
      <c r="L66" s="192"/>
      <c r="M66" s="193" t="s">
        <v>352</v>
      </c>
      <c r="N66" s="194"/>
      <c r="O66" s="195"/>
      <c r="P66" s="195"/>
      <c r="Q66" s="192"/>
      <c r="R66" s="193" t="s">
        <v>352</v>
      </c>
      <c r="S66" s="194"/>
      <c r="T66" s="195"/>
      <c r="U66" s="192"/>
      <c r="V66" s="185" t="s">
        <v>339</v>
      </c>
      <c r="W66" s="194"/>
      <c r="X66" s="188" t="s">
        <v>284</v>
      </c>
      <c r="Y66" s="179" t="s">
        <v>276</v>
      </c>
      <c r="Z66" s="179" t="s">
        <v>317</v>
      </c>
      <c r="AA66" s="179" t="s">
        <v>281</v>
      </c>
      <c r="AB66" s="179" t="s">
        <v>273</v>
      </c>
      <c r="AC66" s="179" t="s">
        <v>369</v>
      </c>
      <c r="AD66" s="189">
        <v>64</v>
      </c>
    </row>
    <row r="67" spans="1:30" ht="99.95" hidden="1" customHeight="1" x14ac:dyDescent="0.25">
      <c r="A67" s="179" t="s">
        <v>318</v>
      </c>
      <c r="B67" s="180" t="s">
        <v>147</v>
      </c>
      <c r="C67" s="197" t="s">
        <v>148</v>
      </c>
      <c r="D67" s="190" t="s">
        <v>149</v>
      </c>
      <c r="E67" s="183">
        <v>43769</v>
      </c>
      <c r="F67" s="9" t="s">
        <v>462</v>
      </c>
      <c r="G67" s="9"/>
      <c r="H67" s="10" t="s">
        <v>349</v>
      </c>
      <c r="I67" s="161"/>
      <c r="J67" s="195"/>
      <c r="K67" s="195"/>
      <c r="L67" s="192"/>
      <c r="M67" s="193" t="s">
        <v>352</v>
      </c>
      <c r="N67" s="194"/>
      <c r="O67" s="195"/>
      <c r="P67" s="195"/>
      <c r="Q67" s="192"/>
      <c r="R67" s="193" t="s">
        <v>352</v>
      </c>
      <c r="S67" s="194"/>
      <c r="T67" s="195"/>
      <c r="U67" s="192"/>
      <c r="V67" s="185" t="s">
        <v>339</v>
      </c>
      <c r="W67" s="194"/>
      <c r="X67" s="188" t="s">
        <v>286</v>
      </c>
      <c r="Y67" s="179" t="s">
        <v>276</v>
      </c>
      <c r="Z67" s="179" t="s">
        <v>317</v>
      </c>
      <c r="AA67" s="179" t="s">
        <v>281</v>
      </c>
      <c r="AB67" s="179" t="s">
        <v>273</v>
      </c>
      <c r="AC67" s="179" t="s">
        <v>369</v>
      </c>
      <c r="AD67" s="189">
        <v>65</v>
      </c>
    </row>
    <row r="68" spans="1:30" ht="99.95" customHeight="1" x14ac:dyDescent="0.25">
      <c r="A68" s="179" t="s">
        <v>332</v>
      </c>
      <c r="B68" s="180" t="s">
        <v>154</v>
      </c>
      <c r="C68" s="197" t="s">
        <v>155</v>
      </c>
      <c r="D68" s="190" t="s">
        <v>156</v>
      </c>
      <c r="E68" s="183">
        <v>43921</v>
      </c>
      <c r="F68" s="228">
        <v>10</v>
      </c>
      <c r="G68" s="227">
        <v>25</v>
      </c>
      <c r="H68" s="10" t="s">
        <v>349</v>
      </c>
      <c r="I68" s="161" t="s">
        <v>508</v>
      </c>
      <c r="J68" s="195"/>
      <c r="K68" s="195"/>
      <c r="L68" s="192"/>
      <c r="M68" s="193" t="s">
        <v>352</v>
      </c>
      <c r="N68" s="194"/>
      <c r="O68" s="195"/>
      <c r="P68" s="195"/>
      <c r="Q68" s="192"/>
      <c r="R68" s="193" t="s">
        <v>352</v>
      </c>
      <c r="S68" s="194"/>
      <c r="T68" s="195"/>
      <c r="U68" s="192"/>
      <c r="V68" s="185" t="s">
        <v>339</v>
      </c>
      <c r="W68" s="194"/>
      <c r="X68" s="196" t="s">
        <v>283</v>
      </c>
      <c r="Y68" s="179" t="s">
        <v>277</v>
      </c>
      <c r="Z68" s="179" t="s">
        <v>319</v>
      </c>
      <c r="AA68" s="179" t="s">
        <v>279</v>
      </c>
      <c r="AB68" s="179" t="s">
        <v>268</v>
      </c>
      <c r="AC68" s="179" t="s">
        <v>427</v>
      </c>
      <c r="AD68" s="189">
        <v>66</v>
      </c>
    </row>
    <row r="69" spans="1:30" ht="99.95" customHeight="1" x14ac:dyDescent="0.25">
      <c r="A69" s="179" t="s">
        <v>332</v>
      </c>
      <c r="B69" s="180" t="s">
        <v>157</v>
      </c>
      <c r="C69" s="197" t="s">
        <v>155</v>
      </c>
      <c r="D69" s="190" t="s">
        <v>158</v>
      </c>
      <c r="E69" s="183">
        <v>43921</v>
      </c>
      <c r="F69" s="9" t="s">
        <v>509</v>
      </c>
      <c r="G69" s="9"/>
      <c r="H69" s="10" t="s">
        <v>353</v>
      </c>
      <c r="I69" s="161"/>
      <c r="J69" s="195"/>
      <c r="K69" s="195"/>
      <c r="L69" s="192"/>
      <c r="M69" s="193" t="s">
        <v>352</v>
      </c>
      <c r="N69" s="194"/>
      <c r="O69" s="195"/>
      <c r="P69" s="195"/>
      <c r="Q69" s="192"/>
      <c r="R69" s="193" t="s">
        <v>352</v>
      </c>
      <c r="S69" s="194"/>
      <c r="T69" s="195"/>
      <c r="U69" s="192"/>
      <c r="V69" s="185" t="s">
        <v>339</v>
      </c>
      <c r="W69" s="194"/>
      <c r="X69" s="196" t="s">
        <v>283</v>
      </c>
      <c r="Y69" s="179" t="s">
        <v>277</v>
      </c>
      <c r="Z69" s="179" t="s">
        <v>319</v>
      </c>
      <c r="AA69" s="179" t="s">
        <v>279</v>
      </c>
      <c r="AB69" s="179" t="s">
        <v>268</v>
      </c>
      <c r="AC69" s="179" t="s">
        <v>427</v>
      </c>
      <c r="AD69" s="189">
        <v>67</v>
      </c>
    </row>
    <row r="70" spans="1:30" ht="99.95" customHeight="1" x14ac:dyDescent="0.25">
      <c r="A70" s="179" t="s">
        <v>313</v>
      </c>
      <c r="B70" s="180" t="s">
        <v>159</v>
      </c>
      <c r="C70" s="181" t="s">
        <v>160</v>
      </c>
      <c r="D70" s="182" t="s">
        <v>161</v>
      </c>
      <c r="E70" s="199"/>
      <c r="F70" s="11" t="s">
        <v>543</v>
      </c>
      <c r="G70" s="11"/>
      <c r="H70" s="12" t="s">
        <v>349</v>
      </c>
      <c r="I70" s="162"/>
      <c r="J70" s="203"/>
      <c r="K70" s="203"/>
      <c r="L70" s="200"/>
      <c r="M70" s="201" t="s">
        <v>352</v>
      </c>
      <c r="N70" s="202"/>
      <c r="O70" s="203"/>
      <c r="P70" s="203"/>
      <c r="Q70" s="200"/>
      <c r="R70" s="201" t="s">
        <v>352</v>
      </c>
      <c r="S70" s="202"/>
      <c r="T70" s="203"/>
      <c r="U70" s="200"/>
      <c r="V70" s="185" t="s">
        <v>339</v>
      </c>
      <c r="W70" s="202"/>
      <c r="X70" s="204" t="s">
        <v>287</v>
      </c>
      <c r="Y70" s="179" t="s">
        <v>275</v>
      </c>
      <c r="Z70" s="179" t="s">
        <v>271</v>
      </c>
      <c r="AA70" s="179" t="s">
        <v>279</v>
      </c>
      <c r="AB70" s="179" t="s">
        <v>271</v>
      </c>
      <c r="AC70" s="179" t="s">
        <v>369</v>
      </c>
      <c r="AD70" s="189">
        <v>68</v>
      </c>
    </row>
    <row r="71" spans="1:30" ht="99.95" customHeight="1" x14ac:dyDescent="0.25">
      <c r="A71" s="179" t="s">
        <v>313</v>
      </c>
      <c r="B71" s="180" t="s">
        <v>162</v>
      </c>
      <c r="C71" s="181" t="s">
        <v>163</v>
      </c>
      <c r="D71" s="182" t="s">
        <v>161</v>
      </c>
      <c r="E71" s="199"/>
      <c r="F71" s="11" t="s">
        <v>544</v>
      </c>
      <c r="G71" s="11"/>
      <c r="H71" s="12" t="s">
        <v>349</v>
      </c>
      <c r="I71" s="162"/>
      <c r="J71" s="203"/>
      <c r="K71" s="203"/>
      <c r="L71" s="200"/>
      <c r="M71" s="201" t="s">
        <v>352</v>
      </c>
      <c r="N71" s="202"/>
      <c r="O71" s="203"/>
      <c r="P71" s="203"/>
      <c r="Q71" s="200"/>
      <c r="R71" s="201" t="s">
        <v>352</v>
      </c>
      <c r="S71" s="202"/>
      <c r="T71" s="203"/>
      <c r="U71" s="200"/>
      <c r="V71" s="185" t="s">
        <v>339</v>
      </c>
      <c r="W71" s="202"/>
      <c r="X71" s="204" t="s">
        <v>287</v>
      </c>
      <c r="Y71" s="179" t="s">
        <v>275</v>
      </c>
      <c r="Z71" s="179" t="s">
        <v>271</v>
      </c>
      <c r="AA71" s="179" t="s">
        <v>279</v>
      </c>
      <c r="AB71" s="179" t="s">
        <v>271</v>
      </c>
      <c r="AC71" s="179" t="s">
        <v>369</v>
      </c>
      <c r="AD71" s="189">
        <v>69</v>
      </c>
    </row>
    <row r="72" spans="1:30" ht="99.95" customHeight="1" x14ac:dyDescent="0.25">
      <c r="A72" s="179" t="s">
        <v>313</v>
      </c>
      <c r="B72" s="180" t="s">
        <v>164</v>
      </c>
      <c r="C72" s="181" t="s">
        <v>165</v>
      </c>
      <c r="D72" s="182" t="s">
        <v>161</v>
      </c>
      <c r="E72" s="199"/>
      <c r="F72" s="11" t="s">
        <v>545</v>
      </c>
      <c r="G72" s="11"/>
      <c r="H72" s="12" t="s">
        <v>349</v>
      </c>
      <c r="I72" s="162"/>
      <c r="J72" s="203"/>
      <c r="K72" s="203"/>
      <c r="L72" s="200"/>
      <c r="M72" s="201" t="s">
        <v>352</v>
      </c>
      <c r="N72" s="202"/>
      <c r="O72" s="203"/>
      <c r="P72" s="203"/>
      <c r="Q72" s="200"/>
      <c r="R72" s="201" t="s">
        <v>352</v>
      </c>
      <c r="S72" s="202"/>
      <c r="T72" s="203"/>
      <c r="U72" s="200"/>
      <c r="V72" s="185" t="s">
        <v>339</v>
      </c>
      <c r="W72" s="202"/>
      <c r="X72" s="204" t="s">
        <v>287</v>
      </c>
      <c r="Y72" s="179" t="s">
        <v>275</v>
      </c>
      <c r="Z72" s="179" t="s">
        <v>271</v>
      </c>
      <c r="AA72" s="179" t="s">
        <v>279</v>
      </c>
      <c r="AB72" s="179" t="s">
        <v>271</v>
      </c>
      <c r="AC72" s="179" t="s">
        <v>369</v>
      </c>
      <c r="AD72" s="189">
        <v>70</v>
      </c>
    </row>
    <row r="73" spans="1:30" ht="99.95" customHeight="1" x14ac:dyDescent="0.25">
      <c r="A73" s="179" t="s">
        <v>313</v>
      </c>
      <c r="B73" s="180" t="s">
        <v>166</v>
      </c>
      <c r="C73" s="197" t="s">
        <v>167</v>
      </c>
      <c r="D73" s="190" t="s">
        <v>168</v>
      </c>
      <c r="E73" s="191">
        <v>43830</v>
      </c>
      <c r="F73" s="9" t="s">
        <v>551</v>
      </c>
      <c r="G73" s="9"/>
      <c r="H73" s="10" t="s">
        <v>349</v>
      </c>
      <c r="I73" s="161"/>
      <c r="J73" s="195"/>
      <c r="K73" s="195"/>
      <c r="L73" s="192"/>
      <c r="M73" s="193" t="s">
        <v>352</v>
      </c>
      <c r="N73" s="194"/>
      <c r="O73" s="195"/>
      <c r="P73" s="195"/>
      <c r="Q73" s="192"/>
      <c r="R73" s="193" t="s">
        <v>352</v>
      </c>
      <c r="S73" s="194"/>
      <c r="T73" s="195"/>
      <c r="U73" s="192"/>
      <c r="V73" s="185" t="s">
        <v>339</v>
      </c>
      <c r="W73" s="194"/>
      <c r="X73" s="188" t="s">
        <v>284</v>
      </c>
      <c r="Y73" s="179" t="s">
        <v>275</v>
      </c>
      <c r="Z73" s="179" t="s">
        <v>271</v>
      </c>
      <c r="AA73" s="179" t="s">
        <v>279</v>
      </c>
      <c r="AB73" s="179" t="s">
        <v>271</v>
      </c>
      <c r="AC73" s="179" t="s">
        <v>369</v>
      </c>
      <c r="AD73" s="189">
        <v>71</v>
      </c>
    </row>
    <row r="74" spans="1:30" ht="99.95" customHeight="1" x14ac:dyDescent="0.25">
      <c r="A74" s="179" t="s">
        <v>313</v>
      </c>
      <c r="B74" s="180" t="s">
        <v>169</v>
      </c>
      <c r="C74" s="197" t="s">
        <v>167</v>
      </c>
      <c r="D74" s="182" t="s">
        <v>170</v>
      </c>
      <c r="E74" s="191">
        <v>43830</v>
      </c>
      <c r="F74" s="7" t="s">
        <v>550</v>
      </c>
      <c r="G74" s="7"/>
      <c r="H74" s="8" t="s">
        <v>349</v>
      </c>
      <c r="I74" s="160"/>
      <c r="J74" s="187"/>
      <c r="K74" s="187"/>
      <c r="L74" s="184"/>
      <c r="M74" s="185" t="s">
        <v>352</v>
      </c>
      <c r="N74" s="186"/>
      <c r="O74" s="187"/>
      <c r="P74" s="187"/>
      <c r="Q74" s="184"/>
      <c r="R74" s="185" t="s">
        <v>352</v>
      </c>
      <c r="S74" s="186"/>
      <c r="T74" s="187"/>
      <c r="U74" s="184"/>
      <c r="V74" s="185" t="s">
        <v>339</v>
      </c>
      <c r="W74" s="186"/>
      <c r="X74" s="188" t="s">
        <v>286</v>
      </c>
      <c r="Y74" s="179" t="s">
        <v>275</v>
      </c>
      <c r="Z74" s="179" t="s">
        <v>271</v>
      </c>
      <c r="AA74" s="179" t="s">
        <v>279</v>
      </c>
      <c r="AB74" s="179" t="s">
        <v>271</v>
      </c>
      <c r="AC74" s="179" t="s">
        <v>369</v>
      </c>
      <c r="AD74" s="189">
        <v>72</v>
      </c>
    </row>
    <row r="75" spans="1:30" ht="99.95" customHeight="1" x14ac:dyDescent="0.25">
      <c r="A75" s="179" t="s">
        <v>313</v>
      </c>
      <c r="B75" s="180" t="s">
        <v>171</v>
      </c>
      <c r="C75" s="197" t="s">
        <v>172</v>
      </c>
      <c r="D75" s="190" t="s">
        <v>173</v>
      </c>
      <c r="E75" s="183">
        <v>43769</v>
      </c>
      <c r="F75" s="9" t="s">
        <v>552</v>
      </c>
      <c r="G75" s="9"/>
      <c r="H75" s="10" t="s">
        <v>349</v>
      </c>
      <c r="I75" s="161"/>
      <c r="J75" s="195"/>
      <c r="K75" s="195"/>
      <c r="L75" s="192"/>
      <c r="M75" s="193" t="s">
        <v>352</v>
      </c>
      <c r="N75" s="194"/>
      <c r="O75" s="195"/>
      <c r="P75" s="195"/>
      <c r="Q75" s="192"/>
      <c r="R75" s="193" t="s">
        <v>352</v>
      </c>
      <c r="S75" s="194"/>
      <c r="T75" s="195"/>
      <c r="U75" s="192"/>
      <c r="V75" s="185" t="s">
        <v>339</v>
      </c>
      <c r="W75" s="194"/>
      <c r="X75" s="188" t="s">
        <v>286</v>
      </c>
      <c r="Y75" s="179" t="s">
        <v>275</v>
      </c>
      <c r="Z75" s="179" t="s">
        <v>271</v>
      </c>
      <c r="AA75" s="179" t="s">
        <v>279</v>
      </c>
      <c r="AB75" s="179" t="s">
        <v>271</v>
      </c>
      <c r="AC75" s="179" t="s">
        <v>369</v>
      </c>
      <c r="AD75" s="189">
        <v>73</v>
      </c>
    </row>
    <row r="76" spans="1:30" ht="99.95" customHeight="1" x14ac:dyDescent="0.25">
      <c r="A76" s="179" t="s">
        <v>313</v>
      </c>
      <c r="B76" s="180" t="s">
        <v>174</v>
      </c>
      <c r="C76" s="197" t="s">
        <v>172</v>
      </c>
      <c r="D76" s="190" t="s">
        <v>175</v>
      </c>
      <c r="E76" s="183">
        <v>43769</v>
      </c>
      <c r="F76" s="9" t="s">
        <v>552</v>
      </c>
      <c r="G76" s="9"/>
      <c r="H76" s="10" t="s">
        <v>349</v>
      </c>
      <c r="I76" s="161"/>
      <c r="J76" s="195"/>
      <c r="K76" s="195"/>
      <c r="L76" s="192"/>
      <c r="M76" s="193" t="s">
        <v>352</v>
      </c>
      <c r="N76" s="194"/>
      <c r="O76" s="195"/>
      <c r="P76" s="195"/>
      <c r="Q76" s="192"/>
      <c r="R76" s="193" t="s">
        <v>352</v>
      </c>
      <c r="S76" s="194"/>
      <c r="T76" s="195"/>
      <c r="U76" s="192"/>
      <c r="V76" s="185" t="s">
        <v>339</v>
      </c>
      <c r="W76" s="194"/>
      <c r="X76" s="188" t="s">
        <v>286</v>
      </c>
      <c r="Y76" s="179" t="s">
        <v>275</v>
      </c>
      <c r="Z76" s="179" t="s">
        <v>271</v>
      </c>
      <c r="AA76" s="179" t="s">
        <v>279</v>
      </c>
      <c r="AB76" s="179" t="s">
        <v>271</v>
      </c>
      <c r="AC76" s="179" t="s">
        <v>369</v>
      </c>
      <c r="AD76" s="189">
        <v>74</v>
      </c>
    </row>
    <row r="77" spans="1:30" ht="99.95" customHeight="1" x14ac:dyDescent="0.25">
      <c r="A77" s="179" t="s">
        <v>313</v>
      </c>
      <c r="B77" s="180" t="s">
        <v>176</v>
      </c>
      <c r="C77" s="197" t="s">
        <v>172</v>
      </c>
      <c r="D77" s="190" t="s">
        <v>177</v>
      </c>
      <c r="E77" s="183">
        <v>43921</v>
      </c>
      <c r="F77" s="9" t="s">
        <v>554</v>
      </c>
      <c r="G77" s="9"/>
      <c r="H77" s="10" t="s">
        <v>349</v>
      </c>
      <c r="I77" s="161"/>
      <c r="J77" s="195"/>
      <c r="K77" s="195"/>
      <c r="L77" s="192"/>
      <c r="M77" s="193" t="s">
        <v>352</v>
      </c>
      <c r="N77" s="194"/>
      <c r="O77" s="195"/>
      <c r="P77" s="195"/>
      <c r="Q77" s="192"/>
      <c r="R77" s="193" t="s">
        <v>352</v>
      </c>
      <c r="S77" s="194"/>
      <c r="T77" s="195"/>
      <c r="U77" s="192"/>
      <c r="V77" s="185" t="s">
        <v>339</v>
      </c>
      <c r="W77" s="194"/>
      <c r="X77" s="196" t="s">
        <v>283</v>
      </c>
      <c r="Y77" s="179" t="s">
        <v>275</v>
      </c>
      <c r="Z77" s="179" t="s">
        <v>271</v>
      </c>
      <c r="AA77" s="179" t="s">
        <v>279</v>
      </c>
      <c r="AB77" s="179" t="s">
        <v>271</v>
      </c>
      <c r="AC77" s="179" t="s">
        <v>369</v>
      </c>
      <c r="AD77" s="189">
        <v>75</v>
      </c>
    </row>
    <row r="78" spans="1:30" ht="99.95" customHeight="1" x14ac:dyDescent="0.25">
      <c r="A78" s="179" t="s">
        <v>313</v>
      </c>
      <c r="B78" s="180" t="s">
        <v>178</v>
      </c>
      <c r="C78" s="197" t="s">
        <v>179</v>
      </c>
      <c r="D78" s="190" t="s">
        <v>180</v>
      </c>
      <c r="E78" s="183">
        <v>43921</v>
      </c>
      <c r="F78" s="9" t="s">
        <v>553</v>
      </c>
      <c r="G78" s="9"/>
      <c r="H78" s="10" t="s">
        <v>349</v>
      </c>
      <c r="I78" s="161"/>
      <c r="J78" s="195"/>
      <c r="K78" s="195"/>
      <c r="L78" s="192"/>
      <c r="M78" s="193" t="s">
        <v>352</v>
      </c>
      <c r="N78" s="194"/>
      <c r="O78" s="195"/>
      <c r="P78" s="195"/>
      <c r="Q78" s="192"/>
      <c r="R78" s="193" t="s">
        <v>352</v>
      </c>
      <c r="S78" s="194"/>
      <c r="T78" s="195"/>
      <c r="U78" s="192"/>
      <c r="V78" s="185" t="s">
        <v>339</v>
      </c>
      <c r="W78" s="194"/>
      <c r="X78" s="196" t="s">
        <v>283</v>
      </c>
      <c r="Y78" s="179" t="s">
        <v>275</v>
      </c>
      <c r="Z78" s="179" t="s">
        <v>271</v>
      </c>
      <c r="AA78" s="179" t="s">
        <v>279</v>
      </c>
      <c r="AB78" s="179" t="s">
        <v>271</v>
      </c>
      <c r="AC78" s="179" t="s">
        <v>369</v>
      </c>
      <c r="AD78" s="189">
        <v>76</v>
      </c>
    </row>
    <row r="79" spans="1:30" ht="99.95" customHeight="1" x14ac:dyDescent="0.25">
      <c r="A79" s="179" t="s">
        <v>318</v>
      </c>
      <c r="B79" s="180" t="s">
        <v>181</v>
      </c>
      <c r="C79" s="181" t="s">
        <v>182</v>
      </c>
      <c r="D79" s="182" t="s">
        <v>183</v>
      </c>
      <c r="E79" s="183">
        <v>43769</v>
      </c>
      <c r="F79" s="7" t="s">
        <v>463</v>
      </c>
      <c r="G79" s="7"/>
      <c r="H79" s="8" t="s">
        <v>349</v>
      </c>
      <c r="I79" s="160"/>
      <c r="J79" s="187"/>
      <c r="K79" s="187"/>
      <c r="L79" s="184"/>
      <c r="M79" s="185" t="s">
        <v>352</v>
      </c>
      <c r="N79" s="186"/>
      <c r="O79" s="187"/>
      <c r="P79" s="187"/>
      <c r="Q79" s="184"/>
      <c r="R79" s="185" t="s">
        <v>352</v>
      </c>
      <c r="S79" s="186"/>
      <c r="T79" s="187"/>
      <c r="U79" s="184"/>
      <c r="V79" s="185" t="s">
        <v>339</v>
      </c>
      <c r="W79" s="186"/>
      <c r="X79" s="188" t="s">
        <v>286</v>
      </c>
      <c r="Y79" s="179" t="s">
        <v>276</v>
      </c>
      <c r="Z79" s="179" t="s">
        <v>317</v>
      </c>
      <c r="AA79" s="179" t="s">
        <v>279</v>
      </c>
      <c r="AB79" s="179" t="s">
        <v>273</v>
      </c>
      <c r="AC79" s="179" t="s">
        <v>369</v>
      </c>
      <c r="AD79" s="189">
        <v>77</v>
      </c>
    </row>
    <row r="80" spans="1:30" ht="99.95" customHeight="1" x14ac:dyDescent="0.25">
      <c r="A80" s="179" t="s">
        <v>277</v>
      </c>
      <c r="B80" s="180" t="s">
        <v>184</v>
      </c>
      <c r="C80" s="181" t="s">
        <v>185</v>
      </c>
      <c r="D80" s="182" t="s">
        <v>186</v>
      </c>
      <c r="E80" s="191">
        <v>43830</v>
      </c>
      <c r="F80" s="7"/>
      <c r="G80" s="7"/>
      <c r="H80" s="8" t="s">
        <v>353</v>
      </c>
      <c r="I80" s="160"/>
      <c r="J80" s="187"/>
      <c r="K80" s="187"/>
      <c r="L80" s="184"/>
      <c r="M80" s="185" t="s">
        <v>352</v>
      </c>
      <c r="N80" s="186"/>
      <c r="O80" s="187"/>
      <c r="P80" s="187"/>
      <c r="Q80" s="184"/>
      <c r="R80" s="185" t="s">
        <v>352</v>
      </c>
      <c r="S80" s="186"/>
      <c r="T80" s="187"/>
      <c r="U80" s="184"/>
      <c r="V80" s="185" t="s">
        <v>339</v>
      </c>
      <c r="W80" s="186"/>
      <c r="X80" s="188" t="s">
        <v>286</v>
      </c>
      <c r="Y80" s="179" t="s">
        <v>277</v>
      </c>
      <c r="Z80" s="179" t="s">
        <v>319</v>
      </c>
      <c r="AA80" s="179" t="s">
        <v>279</v>
      </c>
      <c r="AB80" s="179" t="s">
        <v>273</v>
      </c>
      <c r="AC80" s="179" t="s">
        <v>369</v>
      </c>
      <c r="AD80" s="189">
        <v>78</v>
      </c>
    </row>
    <row r="81" spans="1:30" ht="99.95" customHeight="1" x14ac:dyDescent="0.25">
      <c r="A81" s="179" t="s">
        <v>318</v>
      </c>
      <c r="B81" s="180" t="s">
        <v>187</v>
      </c>
      <c r="C81" s="181" t="s">
        <v>188</v>
      </c>
      <c r="D81" s="190" t="s">
        <v>189</v>
      </c>
      <c r="E81" s="183">
        <v>43921</v>
      </c>
      <c r="F81" s="9"/>
      <c r="G81" s="9"/>
      <c r="H81" s="10" t="s">
        <v>353</v>
      </c>
      <c r="I81" s="161"/>
      <c r="J81" s="195"/>
      <c r="K81" s="195"/>
      <c r="L81" s="192"/>
      <c r="M81" s="193" t="s">
        <v>352</v>
      </c>
      <c r="N81" s="194"/>
      <c r="O81" s="195"/>
      <c r="P81" s="195"/>
      <c r="Q81" s="192"/>
      <c r="R81" s="193" t="s">
        <v>352</v>
      </c>
      <c r="S81" s="194"/>
      <c r="T81" s="195"/>
      <c r="U81" s="192"/>
      <c r="V81" s="185" t="s">
        <v>339</v>
      </c>
      <c r="W81" s="194"/>
      <c r="X81" s="196" t="s">
        <v>283</v>
      </c>
      <c r="Y81" s="179" t="s">
        <v>276</v>
      </c>
      <c r="Z81" s="179" t="s">
        <v>317</v>
      </c>
      <c r="AA81" s="179" t="s">
        <v>279</v>
      </c>
      <c r="AB81" s="179" t="s">
        <v>273</v>
      </c>
      <c r="AC81" s="179" t="s">
        <v>369</v>
      </c>
      <c r="AD81" s="189">
        <v>79</v>
      </c>
    </row>
    <row r="82" spans="1:30" ht="99.95" customHeight="1" x14ac:dyDescent="0.25">
      <c r="A82" s="179" t="s">
        <v>318</v>
      </c>
      <c r="B82" s="180" t="s">
        <v>190</v>
      </c>
      <c r="C82" s="181" t="s">
        <v>191</v>
      </c>
      <c r="D82" s="190" t="s">
        <v>192</v>
      </c>
      <c r="E82" s="183">
        <v>43769</v>
      </c>
      <c r="F82" s="161" t="s">
        <v>560</v>
      </c>
      <c r="G82" s="9"/>
      <c r="H82" s="10" t="s">
        <v>349</v>
      </c>
      <c r="I82" s="161"/>
      <c r="J82" s="195"/>
      <c r="K82" s="195"/>
      <c r="L82" s="192"/>
      <c r="M82" s="193" t="s">
        <v>352</v>
      </c>
      <c r="N82" s="194"/>
      <c r="O82" s="195"/>
      <c r="P82" s="195"/>
      <c r="Q82" s="192"/>
      <c r="R82" s="193" t="s">
        <v>352</v>
      </c>
      <c r="S82" s="194"/>
      <c r="T82" s="195"/>
      <c r="U82" s="192"/>
      <c r="V82" s="185" t="s">
        <v>339</v>
      </c>
      <c r="W82" s="194"/>
      <c r="X82" s="188" t="s">
        <v>286</v>
      </c>
      <c r="Y82" s="179" t="s">
        <v>276</v>
      </c>
      <c r="Z82" s="179" t="s">
        <v>317</v>
      </c>
      <c r="AA82" s="179" t="s">
        <v>279</v>
      </c>
      <c r="AB82" s="179" t="s">
        <v>273</v>
      </c>
      <c r="AC82" s="179" t="s">
        <v>369</v>
      </c>
      <c r="AD82" s="189">
        <v>80</v>
      </c>
    </row>
    <row r="83" spans="1:30" ht="99.95" customHeight="1" x14ac:dyDescent="0.25">
      <c r="A83" s="179" t="s">
        <v>318</v>
      </c>
      <c r="B83" s="180" t="s">
        <v>193</v>
      </c>
      <c r="C83" s="181" t="s">
        <v>194</v>
      </c>
      <c r="D83" s="190" t="s">
        <v>195</v>
      </c>
      <c r="E83" s="183">
        <v>43921</v>
      </c>
      <c r="F83" s="9" t="s">
        <v>464</v>
      </c>
      <c r="G83" s="9" t="s">
        <v>465</v>
      </c>
      <c r="H83" s="10" t="s">
        <v>349</v>
      </c>
      <c r="I83" s="161" t="s">
        <v>466</v>
      </c>
      <c r="J83" s="195"/>
      <c r="K83" s="195"/>
      <c r="L83" s="192"/>
      <c r="M83" s="193" t="s">
        <v>352</v>
      </c>
      <c r="N83" s="194"/>
      <c r="O83" s="195"/>
      <c r="P83" s="195"/>
      <c r="Q83" s="192"/>
      <c r="R83" s="193" t="s">
        <v>352</v>
      </c>
      <c r="S83" s="194"/>
      <c r="T83" s="195"/>
      <c r="U83" s="192"/>
      <c r="V83" s="185" t="s">
        <v>339</v>
      </c>
      <c r="W83" s="194"/>
      <c r="X83" s="196" t="s">
        <v>283</v>
      </c>
      <c r="Y83" s="179" t="s">
        <v>276</v>
      </c>
      <c r="Z83" s="179" t="s">
        <v>317</v>
      </c>
      <c r="AA83" s="179" t="s">
        <v>279</v>
      </c>
      <c r="AB83" s="179" t="s">
        <v>273</v>
      </c>
      <c r="AC83" s="179" t="s">
        <v>369</v>
      </c>
      <c r="AD83" s="189">
        <v>81</v>
      </c>
    </row>
    <row r="84" spans="1:30" ht="99.95" customHeight="1" x14ac:dyDescent="0.25">
      <c r="A84" s="179" t="s">
        <v>318</v>
      </c>
      <c r="B84" s="180" t="s">
        <v>196</v>
      </c>
      <c r="C84" s="181" t="s">
        <v>197</v>
      </c>
      <c r="D84" s="190" t="s">
        <v>198</v>
      </c>
      <c r="E84" s="183">
        <v>43921</v>
      </c>
      <c r="F84" s="9" t="s">
        <v>536</v>
      </c>
      <c r="G84" s="9"/>
      <c r="H84" s="10" t="s">
        <v>349</v>
      </c>
      <c r="I84" s="161" t="s">
        <v>467</v>
      </c>
      <c r="J84" s="195"/>
      <c r="K84" s="195"/>
      <c r="L84" s="192"/>
      <c r="M84" s="193" t="s">
        <v>352</v>
      </c>
      <c r="N84" s="194"/>
      <c r="O84" s="195"/>
      <c r="P84" s="195"/>
      <c r="Q84" s="192"/>
      <c r="R84" s="193" t="s">
        <v>352</v>
      </c>
      <c r="S84" s="194"/>
      <c r="T84" s="195"/>
      <c r="U84" s="192"/>
      <c r="V84" s="185" t="s">
        <v>339</v>
      </c>
      <c r="W84" s="194"/>
      <c r="X84" s="196" t="s">
        <v>283</v>
      </c>
      <c r="Y84" s="179" t="s">
        <v>276</v>
      </c>
      <c r="Z84" s="179" t="s">
        <v>317</v>
      </c>
      <c r="AA84" s="179" t="s">
        <v>279</v>
      </c>
      <c r="AB84" s="179" t="s">
        <v>273</v>
      </c>
      <c r="AC84" s="179" t="s">
        <v>369</v>
      </c>
      <c r="AD84" s="189">
        <v>82</v>
      </c>
    </row>
    <row r="85" spans="1:30" ht="99.95" customHeight="1" x14ac:dyDescent="0.25">
      <c r="A85" s="179" t="s">
        <v>371</v>
      </c>
      <c r="B85" s="180" t="s">
        <v>199</v>
      </c>
      <c r="C85" s="197" t="s">
        <v>200</v>
      </c>
      <c r="D85" s="190" t="s">
        <v>201</v>
      </c>
      <c r="E85" s="183">
        <v>43921</v>
      </c>
      <c r="F85" s="9" t="s">
        <v>488</v>
      </c>
      <c r="G85" s="9"/>
      <c r="H85" s="10" t="s">
        <v>349</v>
      </c>
      <c r="I85" s="161"/>
      <c r="J85" s="195"/>
      <c r="K85" s="195"/>
      <c r="L85" s="192"/>
      <c r="M85" s="193" t="s">
        <v>352</v>
      </c>
      <c r="N85" s="194"/>
      <c r="O85" s="195"/>
      <c r="P85" s="195"/>
      <c r="Q85" s="192"/>
      <c r="R85" s="193" t="s">
        <v>352</v>
      </c>
      <c r="S85" s="194"/>
      <c r="T85" s="195"/>
      <c r="U85" s="192"/>
      <c r="V85" s="185" t="s">
        <v>339</v>
      </c>
      <c r="W85" s="194"/>
      <c r="X85" s="196" t="s">
        <v>283</v>
      </c>
      <c r="Y85" s="179" t="s">
        <v>277</v>
      </c>
      <c r="Z85" s="179" t="s">
        <v>370</v>
      </c>
      <c r="AA85" s="179" t="s">
        <v>279</v>
      </c>
      <c r="AB85" s="179" t="s">
        <v>273</v>
      </c>
      <c r="AC85" s="179" t="s">
        <v>372</v>
      </c>
      <c r="AD85" s="189">
        <v>83</v>
      </c>
    </row>
    <row r="86" spans="1:30" ht="119.25" customHeight="1" x14ac:dyDescent="0.25">
      <c r="A86" s="179" t="s">
        <v>371</v>
      </c>
      <c r="B86" s="180" t="s">
        <v>202</v>
      </c>
      <c r="C86" s="197" t="s">
        <v>200</v>
      </c>
      <c r="D86" s="190" t="s">
        <v>203</v>
      </c>
      <c r="E86" s="191">
        <v>43738</v>
      </c>
      <c r="F86" s="232" t="s">
        <v>546</v>
      </c>
      <c r="G86" s="9"/>
      <c r="H86" s="10" t="s">
        <v>349</v>
      </c>
      <c r="I86" s="161"/>
      <c r="J86" s="195"/>
      <c r="K86" s="195"/>
      <c r="L86" s="192"/>
      <c r="M86" s="193" t="s">
        <v>352</v>
      </c>
      <c r="N86" s="194"/>
      <c r="O86" s="195"/>
      <c r="P86" s="195"/>
      <c r="Q86" s="192"/>
      <c r="R86" s="193" t="s">
        <v>352</v>
      </c>
      <c r="S86" s="194"/>
      <c r="T86" s="195"/>
      <c r="U86" s="192"/>
      <c r="V86" s="185" t="s">
        <v>339</v>
      </c>
      <c r="W86" s="194"/>
      <c r="X86" s="196" t="s">
        <v>285</v>
      </c>
      <c r="Y86" s="179" t="s">
        <v>277</v>
      </c>
      <c r="Z86" s="179" t="s">
        <v>370</v>
      </c>
      <c r="AA86" s="179" t="s">
        <v>279</v>
      </c>
      <c r="AB86" s="179" t="s">
        <v>273</v>
      </c>
      <c r="AC86" s="179" t="s">
        <v>372</v>
      </c>
      <c r="AD86" s="189">
        <v>84</v>
      </c>
    </row>
    <row r="87" spans="1:30" ht="99.95" customHeight="1" x14ac:dyDescent="0.25">
      <c r="A87" s="179" t="s">
        <v>371</v>
      </c>
      <c r="B87" s="180" t="s">
        <v>204</v>
      </c>
      <c r="C87" s="197" t="s">
        <v>205</v>
      </c>
      <c r="D87" s="190" t="s">
        <v>206</v>
      </c>
      <c r="E87" s="183">
        <v>43921</v>
      </c>
      <c r="F87" s="9" t="s">
        <v>537</v>
      </c>
      <c r="G87" s="9"/>
      <c r="H87" s="10" t="s">
        <v>353</v>
      </c>
      <c r="I87" s="161"/>
      <c r="J87" s="195"/>
      <c r="K87" s="195"/>
      <c r="L87" s="192"/>
      <c r="M87" s="193" t="s">
        <v>352</v>
      </c>
      <c r="N87" s="194"/>
      <c r="O87" s="195"/>
      <c r="P87" s="195"/>
      <c r="Q87" s="192"/>
      <c r="R87" s="193" t="s">
        <v>352</v>
      </c>
      <c r="S87" s="194"/>
      <c r="T87" s="195"/>
      <c r="U87" s="192"/>
      <c r="V87" s="185" t="s">
        <v>339</v>
      </c>
      <c r="W87" s="194"/>
      <c r="X87" s="196" t="s">
        <v>283</v>
      </c>
      <c r="Y87" s="179" t="s">
        <v>277</v>
      </c>
      <c r="Z87" s="179" t="s">
        <v>370</v>
      </c>
      <c r="AA87" s="179" t="s">
        <v>279</v>
      </c>
      <c r="AB87" s="179" t="s">
        <v>273</v>
      </c>
      <c r="AC87" s="179" t="s">
        <v>372</v>
      </c>
      <c r="AD87" s="189">
        <v>85</v>
      </c>
    </row>
    <row r="88" spans="1:30" ht="99.95" customHeight="1" x14ac:dyDescent="0.25">
      <c r="A88" s="179" t="s">
        <v>304</v>
      </c>
      <c r="B88" s="180" t="s">
        <v>207</v>
      </c>
      <c r="C88" s="197" t="s">
        <v>208</v>
      </c>
      <c r="D88" s="190" t="s">
        <v>209</v>
      </c>
      <c r="E88" s="183">
        <v>43769</v>
      </c>
      <c r="F88" s="9" t="s">
        <v>538</v>
      </c>
      <c r="G88" s="9"/>
      <c r="H88" s="10" t="s">
        <v>349</v>
      </c>
      <c r="I88" s="161"/>
      <c r="J88" s="195"/>
      <c r="K88" s="195"/>
      <c r="L88" s="192"/>
      <c r="M88" s="193" t="s">
        <v>352</v>
      </c>
      <c r="N88" s="194"/>
      <c r="O88" s="195"/>
      <c r="P88" s="195"/>
      <c r="Q88" s="192"/>
      <c r="R88" s="193" t="s">
        <v>352</v>
      </c>
      <c r="S88" s="194"/>
      <c r="T88" s="195"/>
      <c r="U88" s="192"/>
      <c r="V88" s="185" t="s">
        <v>339</v>
      </c>
      <c r="W88" s="194"/>
      <c r="X88" s="188" t="s">
        <v>286</v>
      </c>
      <c r="Y88" s="179" t="s">
        <v>277</v>
      </c>
      <c r="Z88" s="179" t="s">
        <v>305</v>
      </c>
      <c r="AA88" s="179" t="s">
        <v>280</v>
      </c>
      <c r="AB88" s="179" t="s">
        <v>268</v>
      </c>
      <c r="AC88" s="179" t="s">
        <v>427</v>
      </c>
      <c r="AD88" s="189">
        <v>86</v>
      </c>
    </row>
    <row r="89" spans="1:30" ht="99.95" customHeight="1" x14ac:dyDescent="0.25">
      <c r="A89" s="179" t="s">
        <v>304</v>
      </c>
      <c r="B89" s="180" t="s">
        <v>210</v>
      </c>
      <c r="C89" s="197" t="s">
        <v>211</v>
      </c>
      <c r="D89" s="190" t="s">
        <v>212</v>
      </c>
      <c r="E89" s="191">
        <v>43738</v>
      </c>
      <c r="F89" s="9" t="s">
        <v>539</v>
      </c>
      <c r="G89" s="9"/>
      <c r="H89" s="10" t="s">
        <v>353</v>
      </c>
      <c r="I89" s="161"/>
      <c r="J89" s="195"/>
      <c r="K89" s="195"/>
      <c r="L89" s="192"/>
      <c r="M89" s="193" t="s">
        <v>352</v>
      </c>
      <c r="N89" s="194"/>
      <c r="O89" s="195"/>
      <c r="P89" s="195"/>
      <c r="Q89" s="192"/>
      <c r="R89" s="193" t="s">
        <v>352</v>
      </c>
      <c r="S89" s="194"/>
      <c r="T89" s="195"/>
      <c r="U89" s="192"/>
      <c r="V89" s="185" t="s">
        <v>339</v>
      </c>
      <c r="W89" s="194"/>
      <c r="X89" s="196" t="s">
        <v>285</v>
      </c>
      <c r="Y89" s="179" t="s">
        <v>277</v>
      </c>
      <c r="Z89" s="179" t="s">
        <v>305</v>
      </c>
      <c r="AA89" s="179" t="s">
        <v>280</v>
      </c>
      <c r="AB89" s="179" t="s">
        <v>268</v>
      </c>
      <c r="AC89" s="179" t="s">
        <v>427</v>
      </c>
      <c r="AD89" s="189">
        <v>87</v>
      </c>
    </row>
    <row r="90" spans="1:30" ht="99.95" customHeight="1" x14ac:dyDescent="0.25">
      <c r="A90" s="179" t="s">
        <v>304</v>
      </c>
      <c r="B90" s="180" t="s">
        <v>213</v>
      </c>
      <c r="C90" s="197" t="s">
        <v>211</v>
      </c>
      <c r="D90" s="190" t="s">
        <v>214</v>
      </c>
      <c r="E90" s="191">
        <v>43799</v>
      </c>
      <c r="F90" s="9" t="s">
        <v>477</v>
      </c>
      <c r="G90" s="9"/>
      <c r="H90" s="10" t="s">
        <v>353</v>
      </c>
      <c r="I90" s="161"/>
      <c r="J90" s="195"/>
      <c r="K90" s="195"/>
      <c r="L90" s="192"/>
      <c r="M90" s="193" t="s">
        <v>352</v>
      </c>
      <c r="N90" s="194"/>
      <c r="O90" s="195"/>
      <c r="P90" s="195"/>
      <c r="Q90" s="192"/>
      <c r="R90" s="193" t="s">
        <v>352</v>
      </c>
      <c r="S90" s="194"/>
      <c r="T90" s="195"/>
      <c r="U90" s="192"/>
      <c r="V90" s="185" t="s">
        <v>339</v>
      </c>
      <c r="W90" s="194"/>
      <c r="X90" s="188" t="s">
        <v>286</v>
      </c>
      <c r="Y90" s="179" t="s">
        <v>277</v>
      </c>
      <c r="Z90" s="179" t="s">
        <v>305</v>
      </c>
      <c r="AA90" s="179" t="s">
        <v>280</v>
      </c>
      <c r="AB90" s="179" t="s">
        <v>268</v>
      </c>
      <c r="AC90" s="179" t="s">
        <v>427</v>
      </c>
      <c r="AD90" s="189">
        <v>88</v>
      </c>
    </row>
    <row r="91" spans="1:30" ht="99.95" customHeight="1" x14ac:dyDescent="0.25">
      <c r="A91" s="179" t="s">
        <v>306</v>
      </c>
      <c r="B91" s="180" t="s">
        <v>215</v>
      </c>
      <c r="C91" s="181" t="s">
        <v>216</v>
      </c>
      <c r="D91" s="207" t="s">
        <v>217</v>
      </c>
      <c r="E91" s="214"/>
      <c r="F91" s="15" t="s">
        <v>489</v>
      </c>
      <c r="G91" s="15"/>
      <c r="H91" s="16" t="s">
        <v>353</v>
      </c>
      <c r="I91" s="163"/>
      <c r="J91" s="218"/>
      <c r="K91" s="218"/>
      <c r="L91" s="215"/>
      <c r="M91" s="216" t="s">
        <v>352</v>
      </c>
      <c r="N91" s="217"/>
      <c r="O91" s="218"/>
      <c r="P91" s="218"/>
      <c r="Q91" s="215"/>
      <c r="R91" s="216" t="s">
        <v>352</v>
      </c>
      <c r="S91" s="217"/>
      <c r="T91" s="218"/>
      <c r="U91" s="215"/>
      <c r="V91" s="185" t="s">
        <v>339</v>
      </c>
      <c r="W91" s="217"/>
      <c r="X91" s="219" t="s">
        <v>287</v>
      </c>
      <c r="Y91" s="179" t="s">
        <v>275</v>
      </c>
      <c r="Z91" s="179" t="s">
        <v>269</v>
      </c>
      <c r="AA91" s="179" t="s">
        <v>280</v>
      </c>
      <c r="AB91" s="179" t="s">
        <v>269</v>
      </c>
      <c r="AC91" s="179" t="s">
        <v>373</v>
      </c>
      <c r="AD91" s="189">
        <v>89</v>
      </c>
    </row>
    <row r="92" spans="1:30" ht="99.95" customHeight="1" x14ac:dyDescent="0.25">
      <c r="A92" s="179" t="s">
        <v>306</v>
      </c>
      <c r="B92" s="180" t="s">
        <v>218</v>
      </c>
      <c r="C92" s="181" t="s">
        <v>219</v>
      </c>
      <c r="D92" s="207" t="s">
        <v>217</v>
      </c>
      <c r="E92" s="214"/>
      <c r="F92" s="15" t="s">
        <v>489</v>
      </c>
      <c r="G92" s="15"/>
      <c r="H92" s="16" t="s">
        <v>353</v>
      </c>
      <c r="I92" s="163"/>
      <c r="J92" s="218"/>
      <c r="K92" s="218"/>
      <c r="L92" s="215"/>
      <c r="M92" s="216" t="s">
        <v>352</v>
      </c>
      <c r="N92" s="217"/>
      <c r="O92" s="218"/>
      <c r="P92" s="218"/>
      <c r="Q92" s="215"/>
      <c r="R92" s="216" t="s">
        <v>352</v>
      </c>
      <c r="S92" s="217"/>
      <c r="T92" s="218"/>
      <c r="U92" s="215"/>
      <c r="V92" s="185" t="s">
        <v>339</v>
      </c>
      <c r="W92" s="217"/>
      <c r="X92" s="204" t="s">
        <v>287</v>
      </c>
      <c r="Y92" s="179" t="s">
        <v>275</v>
      </c>
      <c r="Z92" s="179" t="s">
        <v>269</v>
      </c>
      <c r="AA92" s="179" t="s">
        <v>280</v>
      </c>
      <c r="AB92" s="179" t="s">
        <v>269</v>
      </c>
      <c r="AC92" s="179" t="s">
        <v>373</v>
      </c>
      <c r="AD92" s="189">
        <v>90</v>
      </c>
    </row>
    <row r="93" spans="1:30" ht="99.95" customHeight="1" x14ac:dyDescent="0.25">
      <c r="A93" s="179" t="s">
        <v>306</v>
      </c>
      <c r="B93" s="180" t="s">
        <v>220</v>
      </c>
      <c r="C93" s="181" t="s">
        <v>221</v>
      </c>
      <c r="D93" s="207" t="s">
        <v>217</v>
      </c>
      <c r="E93" s="214"/>
      <c r="F93" s="15" t="s">
        <v>489</v>
      </c>
      <c r="G93" s="15"/>
      <c r="H93" s="16" t="s">
        <v>353</v>
      </c>
      <c r="I93" s="163"/>
      <c r="J93" s="218"/>
      <c r="K93" s="218"/>
      <c r="L93" s="215"/>
      <c r="M93" s="216" t="s">
        <v>352</v>
      </c>
      <c r="N93" s="217"/>
      <c r="O93" s="218"/>
      <c r="P93" s="218"/>
      <c r="Q93" s="215"/>
      <c r="R93" s="216" t="s">
        <v>352</v>
      </c>
      <c r="S93" s="217"/>
      <c r="T93" s="218"/>
      <c r="U93" s="215"/>
      <c r="V93" s="185" t="s">
        <v>339</v>
      </c>
      <c r="W93" s="217"/>
      <c r="X93" s="204" t="s">
        <v>287</v>
      </c>
      <c r="Y93" s="179" t="s">
        <v>275</v>
      </c>
      <c r="Z93" s="179" t="s">
        <v>269</v>
      </c>
      <c r="AA93" s="179" t="s">
        <v>280</v>
      </c>
      <c r="AB93" s="179" t="s">
        <v>269</v>
      </c>
      <c r="AC93" s="179" t="s">
        <v>373</v>
      </c>
      <c r="AD93" s="189">
        <v>91</v>
      </c>
    </row>
    <row r="94" spans="1:30" ht="99.95" customHeight="1" x14ac:dyDescent="0.25">
      <c r="A94" s="179" t="s">
        <v>306</v>
      </c>
      <c r="B94" s="180" t="s">
        <v>222</v>
      </c>
      <c r="C94" s="181" t="s">
        <v>223</v>
      </c>
      <c r="D94" s="207" t="s">
        <v>217</v>
      </c>
      <c r="E94" s="214"/>
      <c r="F94" s="15" t="s">
        <v>489</v>
      </c>
      <c r="G94" s="15"/>
      <c r="H94" s="16" t="s">
        <v>353</v>
      </c>
      <c r="I94" s="163"/>
      <c r="J94" s="218"/>
      <c r="K94" s="218"/>
      <c r="L94" s="215"/>
      <c r="M94" s="216" t="s">
        <v>352</v>
      </c>
      <c r="N94" s="217"/>
      <c r="O94" s="218"/>
      <c r="P94" s="218"/>
      <c r="Q94" s="215"/>
      <c r="R94" s="216" t="s">
        <v>352</v>
      </c>
      <c r="S94" s="217"/>
      <c r="T94" s="218"/>
      <c r="U94" s="215"/>
      <c r="V94" s="185" t="s">
        <v>339</v>
      </c>
      <c r="W94" s="217"/>
      <c r="X94" s="204" t="s">
        <v>287</v>
      </c>
      <c r="Y94" s="179" t="s">
        <v>275</v>
      </c>
      <c r="Z94" s="179" t="s">
        <v>269</v>
      </c>
      <c r="AA94" s="179" t="s">
        <v>280</v>
      </c>
      <c r="AB94" s="179" t="s">
        <v>269</v>
      </c>
      <c r="AC94" s="179" t="s">
        <v>373</v>
      </c>
      <c r="AD94" s="189">
        <v>92</v>
      </c>
    </row>
    <row r="95" spans="1:30" ht="99.95" customHeight="1" x14ac:dyDescent="0.25">
      <c r="A95" s="179" t="s">
        <v>306</v>
      </c>
      <c r="B95" s="180" t="s">
        <v>224</v>
      </c>
      <c r="C95" s="181" t="s">
        <v>225</v>
      </c>
      <c r="D95" s="190" t="s">
        <v>264</v>
      </c>
      <c r="E95" s="220"/>
      <c r="F95" s="15" t="s">
        <v>490</v>
      </c>
      <c r="G95" s="15"/>
      <c r="H95" s="16" t="s">
        <v>349</v>
      </c>
      <c r="I95" s="163"/>
      <c r="J95" s="218"/>
      <c r="K95" s="218"/>
      <c r="L95" s="215"/>
      <c r="M95" s="216" t="s">
        <v>352</v>
      </c>
      <c r="N95" s="217"/>
      <c r="O95" s="218"/>
      <c r="P95" s="218"/>
      <c r="Q95" s="215"/>
      <c r="R95" s="216" t="s">
        <v>352</v>
      </c>
      <c r="S95" s="217"/>
      <c r="T95" s="218"/>
      <c r="U95" s="215"/>
      <c r="V95" s="185" t="s">
        <v>339</v>
      </c>
      <c r="W95" s="217"/>
      <c r="X95" s="204" t="s">
        <v>287</v>
      </c>
      <c r="Y95" s="179" t="s">
        <v>275</v>
      </c>
      <c r="Z95" s="179" t="s">
        <v>269</v>
      </c>
      <c r="AA95" s="179" t="s">
        <v>280</v>
      </c>
      <c r="AB95" s="179" t="s">
        <v>269</v>
      </c>
      <c r="AC95" s="179" t="s">
        <v>373</v>
      </c>
      <c r="AD95" s="189">
        <v>93</v>
      </c>
    </row>
    <row r="96" spans="1:30" ht="99.95" customHeight="1" x14ac:dyDescent="0.25">
      <c r="A96" s="179" t="s">
        <v>306</v>
      </c>
      <c r="B96" s="180" t="s">
        <v>226</v>
      </c>
      <c r="C96" s="181" t="s">
        <v>227</v>
      </c>
      <c r="D96" s="190" t="s">
        <v>265</v>
      </c>
      <c r="E96" s="220"/>
      <c r="F96" s="15" t="s">
        <v>491</v>
      </c>
      <c r="G96" s="15"/>
      <c r="H96" s="16" t="s">
        <v>349</v>
      </c>
      <c r="I96" s="163"/>
      <c r="J96" s="218"/>
      <c r="K96" s="218"/>
      <c r="L96" s="215"/>
      <c r="M96" s="216" t="s">
        <v>352</v>
      </c>
      <c r="N96" s="217"/>
      <c r="O96" s="218"/>
      <c r="P96" s="218"/>
      <c r="Q96" s="215"/>
      <c r="R96" s="216" t="s">
        <v>352</v>
      </c>
      <c r="S96" s="217"/>
      <c r="T96" s="218"/>
      <c r="U96" s="215"/>
      <c r="V96" s="185" t="s">
        <v>339</v>
      </c>
      <c r="W96" s="217"/>
      <c r="X96" s="204" t="s">
        <v>287</v>
      </c>
      <c r="Y96" s="179" t="s">
        <v>275</v>
      </c>
      <c r="Z96" s="179" t="s">
        <v>269</v>
      </c>
      <c r="AA96" s="179" t="s">
        <v>280</v>
      </c>
      <c r="AB96" s="179" t="s">
        <v>269</v>
      </c>
      <c r="AC96" s="179" t="s">
        <v>373</v>
      </c>
      <c r="AD96" s="189">
        <v>94</v>
      </c>
    </row>
    <row r="97" spans="1:30" ht="99.95" customHeight="1" x14ac:dyDescent="0.25">
      <c r="A97" s="179" t="s">
        <v>321</v>
      </c>
      <c r="B97" s="180" t="s">
        <v>228</v>
      </c>
      <c r="C97" s="197" t="s">
        <v>229</v>
      </c>
      <c r="D97" s="190" t="s">
        <v>230</v>
      </c>
      <c r="E97" s="214"/>
      <c r="F97" s="15" t="s">
        <v>505</v>
      </c>
      <c r="G97" s="15" t="s">
        <v>500</v>
      </c>
      <c r="H97" s="16" t="s">
        <v>349</v>
      </c>
      <c r="I97" s="163" t="s">
        <v>506</v>
      </c>
      <c r="J97" s="218"/>
      <c r="K97" s="218"/>
      <c r="L97" s="215"/>
      <c r="M97" s="216" t="s">
        <v>352</v>
      </c>
      <c r="N97" s="217"/>
      <c r="O97" s="218"/>
      <c r="P97" s="218"/>
      <c r="Q97" s="215"/>
      <c r="R97" s="216" t="s">
        <v>352</v>
      </c>
      <c r="S97" s="217"/>
      <c r="T97" s="218"/>
      <c r="U97" s="215"/>
      <c r="V97" s="185" t="s">
        <v>339</v>
      </c>
      <c r="W97" s="217"/>
      <c r="X97" s="204" t="s">
        <v>287</v>
      </c>
      <c r="Y97" s="179" t="s">
        <v>275</v>
      </c>
      <c r="Z97" s="179" t="s">
        <v>320</v>
      </c>
      <c r="AA97" s="179" t="s">
        <v>280</v>
      </c>
      <c r="AB97" s="179" t="s">
        <v>270</v>
      </c>
      <c r="AC97" s="179" t="s">
        <v>373</v>
      </c>
      <c r="AD97" s="189">
        <v>95</v>
      </c>
    </row>
    <row r="98" spans="1:30" ht="225" x14ac:dyDescent="0.25">
      <c r="A98" s="179" t="s">
        <v>321</v>
      </c>
      <c r="B98" s="180" t="s">
        <v>231</v>
      </c>
      <c r="C98" s="197" t="s">
        <v>232</v>
      </c>
      <c r="D98" s="190" t="s">
        <v>233</v>
      </c>
      <c r="E98" s="214"/>
      <c r="F98" s="15" t="s">
        <v>563</v>
      </c>
      <c r="G98" s="15" t="s">
        <v>499</v>
      </c>
      <c r="H98" s="16" t="s">
        <v>350</v>
      </c>
      <c r="I98" s="163" t="s">
        <v>564</v>
      </c>
      <c r="J98" s="218"/>
      <c r="K98" s="218"/>
      <c r="L98" s="215"/>
      <c r="M98" s="216" t="s">
        <v>352</v>
      </c>
      <c r="N98" s="217"/>
      <c r="O98" s="218"/>
      <c r="P98" s="218"/>
      <c r="Q98" s="215"/>
      <c r="R98" s="216" t="s">
        <v>352</v>
      </c>
      <c r="S98" s="217"/>
      <c r="T98" s="218"/>
      <c r="U98" s="215"/>
      <c r="V98" s="185" t="s">
        <v>339</v>
      </c>
      <c r="W98" s="217"/>
      <c r="X98" s="204" t="s">
        <v>287</v>
      </c>
      <c r="Y98" s="179" t="s">
        <v>275</v>
      </c>
      <c r="Z98" s="179" t="s">
        <v>320</v>
      </c>
      <c r="AA98" s="179" t="s">
        <v>280</v>
      </c>
      <c r="AB98" s="179" t="s">
        <v>270</v>
      </c>
      <c r="AC98" s="179" t="s">
        <v>373</v>
      </c>
      <c r="AD98" s="189">
        <v>96</v>
      </c>
    </row>
    <row r="99" spans="1:30" ht="99.95" customHeight="1" x14ac:dyDescent="0.25">
      <c r="A99" s="179" t="s">
        <v>321</v>
      </c>
      <c r="B99" s="180" t="s">
        <v>234</v>
      </c>
      <c r="C99" s="197" t="s">
        <v>235</v>
      </c>
      <c r="D99" s="182" t="s">
        <v>236</v>
      </c>
      <c r="E99" s="191">
        <v>43677</v>
      </c>
      <c r="F99" s="9" t="s">
        <v>501</v>
      </c>
      <c r="G99" s="9"/>
      <c r="H99" s="10" t="s">
        <v>349</v>
      </c>
      <c r="I99" s="161"/>
      <c r="J99" s="195"/>
      <c r="K99" s="195"/>
      <c r="L99" s="192"/>
      <c r="M99" s="193" t="s">
        <v>352</v>
      </c>
      <c r="N99" s="194"/>
      <c r="O99" s="195"/>
      <c r="P99" s="195"/>
      <c r="Q99" s="192"/>
      <c r="R99" s="193" t="s">
        <v>352</v>
      </c>
      <c r="S99" s="194"/>
      <c r="T99" s="195"/>
      <c r="U99" s="192"/>
      <c r="V99" s="185" t="s">
        <v>339</v>
      </c>
      <c r="W99" s="194"/>
      <c r="X99" s="196" t="s">
        <v>285</v>
      </c>
      <c r="Y99" s="179" t="s">
        <v>275</v>
      </c>
      <c r="Z99" s="179" t="s">
        <v>320</v>
      </c>
      <c r="AA99" s="179" t="s">
        <v>280</v>
      </c>
      <c r="AB99" s="179" t="s">
        <v>270</v>
      </c>
      <c r="AC99" s="179" t="s">
        <v>373</v>
      </c>
      <c r="AD99" s="189">
        <v>97</v>
      </c>
    </row>
    <row r="100" spans="1:30" ht="99.95" customHeight="1" x14ac:dyDescent="0.25">
      <c r="A100" s="179" t="s">
        <v>321</v>
      </c>
      <c r="B100" s="180" t="s">
        <v>237</v>
      </c>
      <c r="C100" s="197" t="s">
        <v>229</v>
      </c>
      <c r="D100" s="182" t="s">
        <v>238</v>
      </c>
      <c r="E100" s="191">
        <v>43646</v>
      </c>
      <c r="F100" s="9" t="s">
        <v>503</v>
      </c>
      <c r="G100" s="9"/>
      <c r="H100" s="10" t="s">
        <v>340</v>
      </c>
      <c r="I100" s="161" t="s">
        <v>504</v>
      </c>
      <c r="J100" s="195"/>
      <c r="K100" s="195"/>
      <c r="L100" s="192"/>
      <c r="M100" s="193" t="s">
        <v>352</v>
      </c>
      <c r="N100" s="194"/>
      <c r="O100" s="195"/>
      <c r="P100" s="195"/>
      <c r="Q100" s="192"/>
      <c r="R100" s="193" t="s">
        <v>352</v>
      </c>
      <c r="S100" s="194"/>
      <c r="T100" s="195"/>
      <c r="U100" s="192"/>
      <c r="V100" s="185" t="s">
        <v>339</v>
      </c>
      <c r="W100" s="194"/>
      <c r="X100" s="188" t="s">
        <v>284</v>
      </c>
      <c r="Y100" s="179" t="s">
        <v>275</v>
      </c>
      <c r="Z100" s="179" t="s">
        <v>320</v>
      </c>
      <c r="AA100" s="179" t="s">
        <v>280</v>
      </c>
      <c r="AB100" s="179" t="s">
        <v>270</v>
      </c>
      <c r="AC100" s="179" t="s">
        <v>373</v>
      </c>
      <c r="AD100" s="189">
        <v>98</v>
      </c>
    </row>
    <row r="101" spans="1:30" ht="99.95" customHeight="1" x14ac:dyDescent="0.25">
      <c r="A101" s="179" t="s">
        <v>321</v>
      </c>
      <c r="B101" s="180" t="s">
        <v>239</v>
      </c>
      <c r="C101" s="197" t="s">
        <v>240</v>
      </c>
      <c r="D101" s="182" t="s">
        <v>241</v>
      </c>
      <c r="E101" s="191">
        <v>43585</v>
      </c>
      <c r="F101" s="9" t="s">
        <v>502</v>
      </c>
      <c r="G101" s="9"/>
      <c r="H101" s="10" t="s">
        <v>340</v>
      </c>
      <c r="I101" s="161" t="s">
        <v>507</v>
      </c>
      <c r="J101" s="195"/>
      <c r="K101" s="195"/>
      <c r="L101" s="192"/>
      <c r="M101" s="193" t="s">
        <v>352</v>
      </c>
      <c r="N101" s="194"/>
      <c r="O101" s="195"/>
      <c r="P101" s="195"/>
      <c r="Q101" s="192"/>
      <c r="R101" s="193" t="s">
        <v>352</v>
      </c>
      <c r="S101" s="194"/>
      <c r="T101" s="195"/>
      <c r="U101" s="192"/>
      <c r="V101" s="185" t="s">
        <v>339</v>
      </c>
      <c r="W101" s="194"/>
      <c r="X101" s="188" t="s">
        <v>284</v>
      </c>
      <c r="Y101" s="179" t="s">
        <v>275</v>
      </c>
      <c r="Z101" s="179" t="s">
        <v>320</v>
      </c>
      <c r="AA101" s="179" t="s">
        <v>280</v>
      </c>
      <c r="AB101" s="179" t="s">
        <v>270</v>
      </c>
      <c r="AC101" s="179" t="s">
        <v>373</v>
      </c>
      <c r="AD101" s="189">
        <v>99</v>
      </c>
    </row>
    <row r="102" spans="1:30" ht="99.95" customHeight="1" x14ac:dyDescent="0.25">
      <c r="A102" s="179" t="s">
        <v>329</v>
      </c>
      <c r="B102" s="180" t="s">
        <v>242</v>
      </c>
      <c r="C102" s="197" t="s">
        <v>243</v>
      </c>
      <c r="D102" s="190" t="s">
        <v>244</v>
      </c>
      <c r="E102" s="183">
        <v>43769</v>
      </c>
      <c r="F102" s="9" t="s">
        <v>541</v>
      </c>
      <c r="G102" s="9"/>
      <c r="H102" s="10" t="s">
        <v>349</v>
      </c>
      <c r="I102" s="161" t="s">
        <v>540</v>
      </c>
      <c r="J102" s="195"/>
      <c r="K102" s="195"/>
      <c r="L102" s="192"/>
      <c r="M102" s="193" t="s">
        <v>352</v>
      </c>
      <c r="N102" s="194"/>
      <c r="O102" s="195"/>
      <c r="P102" s="195"/>
      <c r="Q102" s="192"/>
      <c r="R102" s="193" t="s">
        <v>352</v>
      </c>
      <c r="S102" s="194"/>
      <c r="T102" s="195"/>
      <c r="U102" s="192"/>
      <c r="V102" s="185" t="s">
        <v>339</v>
      </c>
      <c r="W102" s="194"/>
      <c r="X102" s="188" t="s">
        <v>286</v>
      </c>
      <c r="Y102" s="179" t="s">
        <v>277</v>
      </c>
      <c r="Z102" s="179" t="s">
        <v>314</v>
      </c>
      <c r="AA102" s="179" t="s">
        <v>280</v>
      </c>
      <c r="AB102" s="179" t="s">
        <v>272</v>
      </c>
      <c r="AC102" s="179" t="s">
        <v>372</v>
      </c>
      <c r="AD102" s="189">
        <v>100</v>
      </c>
    </row>
    <row r="103" spans="1:30" ht="99.95" customHeight="1" x14ac:dyDescent="0.25">
      <c r="A103" s="179" t="s">
        <v>316</v>
      </c>
      <c r="B103" s="180" t="s">
        <v>245</v>
      </c>
      <c r="C103" s="197" t="s">
        <v>243</v>
      </c>
      <c r="D103" s="190" t="s">
        <v>322</v>
      </c>
      <c r="E103" s="183">
        <v>43921</v>
      </c>
      <c r="F103" s="9" t="s">
        <v>514</v>
      </c>
      <c r="G103" s="9"/>
      <c r="H103" s="10" t="s">
        <v>349</v>
      </c>
      <c r="I103" s="161" t="s">
        <v>542</v>
      </c>
      <c r="J103" s="195"/>
      <c r="K103" s="195"/>
      <c r="L103" s="192"/>
      <c r="M103" s="193" t="s">
        <v>352</v>
      </c>
      <c r="N103" s="194"/>
      <c r="O103" s="195"/>
      <c r="P103" s="195"/>
      <c r="Q103" s="192"/>
      <c r="R103" s="193" t="s">
        <v>352</v>
      </c>
      <c r="S103" s="194"/>
      <c r="T103" s="195"/>
      <c r="U103" s="192"/>
      <c r="V103" s="185" t="s">
        <v>339</v>
      </c>
      <c r="W103" s="194"/>
      <c r="X103" s="196" t="s">
        <v>283</v>
      </c>
      <c r="Y103" s="179" t="s">
        <v>277</v>
      </c>
      <c r="Z103" s="179" t="s">
        <v>315</v>
      </c>
      <c r="AA103" s="179" t="s">
        <v>280</v>
      </c>
      <c r="AB103" s="179" t="s">
        <v>272</v>
      </c>
      <c r="AC103" s="179" t="s">
        <v>372</v>
      </c>
      <c r="AD103" s="189">
        <v>101</v>
      </c>
    </row>
    <row r="104" spans="1:30" ht="99.95" customHeight="1" x14ac:dyDescent="0.25">
      <c r="A104" s="179" t="s">
        <v>316</v>
      </c>
      <c r="B104" s="180" t="s">
        <v>246</v>
      </c>
      <c r="C104" s="197" t="s">
        <v>243</v>
      </c>
      <c r="D104" s="190" t="s">
        <v>247</v>
      </c>
      <c r="E104" s="183">
        <v>43921</v>
      </c>
      <c r="F104" s="9" t="s">
        <v>512</v>
      </c>
      <c r="G104" s="9"/>
      <c r="H104" s="10" t="s">
        <v>349</v>
      </c>
      <c r="I104" s="161" t="s">
        <v>513</v>
      </c>
      <c r="J104" s="195"/>
      <c r="K104" s="195"/>
      <c r="L104" s="192"/>
      <c r="M104" s="193" t="s">
        <v>352</v>
      </c>
      <c r="N104" s="194"/>
      <c r="O104" s="195"/>
      <c r="P104" s="195"/>
      <c r="Q104" s="192"/>
      <c r="R104" s="193" t="s">
        <v>352</v>
      </c>
      <c r="S104" s="194"/>
      <c r="T104" s="195"/>
      <c r="U104" s="192"/>
      <c r="V104" s="185" t="s">
        <v>339</v>
      </c>
      <c r="W104" s="194"/>
      <c r="X104" s="196" t="s">
        <v>283</v>
      </c>
      <c r="Y104" s="179" t="s">
        <v>277</v>
      </c>
      <c r="Z104" s="179" t="s">
        <v>315</v>
      </c>
      <c r="AA104" s="179" t="s">
        <v>280</v>
      </c>
      <c r="AB104" s="179" t="s">
        <v>272</v>
      </c>
      <c r="AC104" s="179" t="s">
        <v>372</v>
      </c>
      <c r="AD104" s="189">
        <v>102</v>
      </c>
    </row>
    <row r="105" spans="1:30" ht="99.95" customHeight="1" x14ac:dyDescent="0.25">
      <c r="A105" s="179" t="s">
        <v>318</v>
      </c>
      <c r="B105" s="180" t="s">
        <v>248</v>
      </c>
      <c r="C105" s="181" t="s">
        <v>249</v>
      </c>
      <c r="D105" s="182" t="s">
        <v>250</v>
      </c>
      <c r="E105" s="191">
        <v>43830</v>
      </c>
      <c r="F105" s="9" t="s">
        <v>468</v>
      </c>
      <c r="G105" s="9"/>
      <c r="H105" s="10" t="s">
        <v>349</v>
      </c>
      <c r="I105" s="161"/>
      <c r="J105" s="195"/>
      <c r="K105" s="195"/>
      <c r="L105" s="192"/>
      <c r="M105" s="193" t="s">
        <v>352</v>
      </c>
      <c r="N105" s="194"/>
      <c r="O105" s="195"/>
      <c r="P105" s="195"/>
      <c r="Q105" s="192"/>
      <c r="R105" s="193" t="s">
        <v>352</v>
      </c>
      <c r="S105" s="194"/>
      <c r="T105" s="195"/>
      <c r="U105" s="192"/>
      <c r="V105" s="185" t="s">
        <v>339</v>
      </c>
      <c r="W105" s="194"/>
      <c r="X105" s="188" t="s">
        <v>286</v>
      </c>
      <c r="Y105" s="179" t="s">
        <v>276</v>
      </c>
      <c r="Z105" s="179" t="s">
        <v>317</v>
      </c>
      <c r="AA105" s="179" t="s">
        <v>280</v>
      </c>
      <c r="AB105" s="179" t="s">
        <v>273</v>
      </c>
      <c r="AC105" s="179" t="s">
        <v>369</v>
      </c>
      <c r="AD105" s="189">
        <v>103</v>
      </c>
    </row>
    <row r="106" spans="1:30" ht="99.95" customHeight="1" x14ac:dyDescent="0.25">
      <c r="A106" s="179" t="s">
        <v>318</v>
      </c>
      <c r="B106" s="180" t="s">
        <v>251</v>
      </c>
      <c r="C106" s="181" t="s">
        <v>252</v>
      </c>
      <c r="D106" s="182" t="s">
        <v>253</v>
      </c>
      <c r="E106" s="191">
        <v>43830</v>
      </c>
      <c r="F106" s="9" t="s">
        <v>469</v>
      </c>
      <c r="G106" s="9"/>
      <c r="H106" s="10" t="s">
        <v>349</v>
      </c>
      <c r="I106" s="161"/>
      <c r="J106" s="195"/>
      <c r="K106" s="195"/>
      <c r="L106" s="192"/>
      <c r="M106" s="193" t="s">
        <v>352</v>
      </c>
      <c r="N106" s="194"/>
      <c r="O106" s="195"/>
      <c r="P106" s="195"/>
      <c r="Q106" s="192"/>
      <c r="R106" s="193" t="s">
        <v>352</v>
      </c>
      <c r="S106" s="194"/>
      <c r="T106" s="195"/>
      <c r="U106" s="192"/>
      <c r="V106" s="185" t="s">
        <v>339</v>
      </c>
      <c r="W106" s="194"/>
      <c r="X106" s="188" t="s">
        <v>286</v>
      </c>
      <c r="Y106" s="179" t="s">
        <v>276</v>
      </c>
      <c r="Z106" s="179" t="s">
        <v>317</v>
      </c>
      <c r="AA106" s="179" t="s">
        <v>280</v>
      </c>
      <c r="AB106" s="179" t="s">
        <v>273</v>
      </c>
      <c r="AC106" s="179" t="s">
        <v>369</v>
      </c>
      <c r="AD106" s="189">
        <v>104</v>
      </c>
    </row>
    <row r="107" spans="1:30" ht="99.95" customHeight="1" x14ac:dyDescent="0.25">
      <c r="A107" s="179" t="s">
        <v>318</v>
      </c>
      <c r="B107" s="180" t="s">
        <v>254</v>
      </c>
      <c r="C107" s="181" t="s">
        <v>255</v>
      </c>
      <c r="D107" s="182" t="s">
        <v>256</v>
      </c>
      <c r="E107" s="183">
        <v>43921</v>
      </c>
      <c r="F107" s="9" t="s">
        <v>470</v>
      </c>
      <c r="G107" s="9"/>
      <c r="H107" s="10" t="s">
        <v>349</v>
      </c>
      <c r="I107" s="161"/>
      <c r="J107" s="195"/>
      <c r="K107" s="195"/>
      <c r="L107" s="192"/>
      <c r="M107" s="193" t="s">
        <v>352</v>
      </c>
      <c r="N107" s="194"/>
      <c r="O107" s="195"/>
      <c r="P107" s="195"/>
      <c r="Q107" s="192"/>
      <c r="R107" s="193" t="s">
        <v>352</v>
      </c>
      <c r="S107" s="194"/>
      <c r="T107" s="195"/>
      <c r="U107" s="192"/>
      <c r="V107" s="185" t="s">
        <v>339</v>
      </c>
      <c r="W107" s="194"/>
      <c r="X107" s="196" t="s">
        <v>283</v>
      </c>
      <c r="Y107" s="179" t="s">
        <v>276</v>
      </c>
      <c r="Z107" s="179" t="s">
        <v>317</v>
      </c>
      <c r="AA107" s="179" t="s">
        <v>280</v>
      </c>
      <c r="AB107" s="179" t="s">
        <v>273</v>
      </c>
      <c r="AC107" s="179" t="s">
        <v>369</v>
      </c>
      <c r="AD107" s="189">
        <v>105</v>
      </c>
    </row>
    <row r="108" spans="1:30" ht="99.95" customHeight="1" x14ac:dyDescent="0.25">
      <c r="A108" s="179" t="s">
        <v>318</v>
      </c>
      <c r="B108" s="180" t="s">
        <v>257</v>
      </c>
      <c r="C108" s="181" t="s">
        <v>255</v>
      </c>
      <c r="D108" s="182" t="s">
        <v>258</v>
      </c>
      <c r="E108" s="183">
        <v>43921</v>
      </c>
      <c r="F108" s="9"/>
      <c r="G108" s="9"/>
      <c r="H108" s="10" t="s">
        <v>353</v>
      </c>
      <c r="I108" s="161"/>
      <c r="J108" s="195"/>
      <c r="K108" s="195"/>
      <c r="L108" s="192"/>
      <c r="M108" s="193" t="s">
        <v>352</v>
      </c>
      <c r="N108" s="194"/>
      <c r="O108" s="195"/>
      <c r="P108" s="195"/>
      <c r="Q108" s="192"/>
      <c r="R108" s="193" t="s">
        <v>352</v>
      </c>
      <c r="S108" s="194"/>
      <c r="T108" s="195"/>
      <c r="U108" s="192"/>
      <c r="V108" s="185" t="s">
        <v>339</v>
      </c>
      <c r="W108" s="194"/>
      <c r="X108" s="196" t="s">
        <v>283</v>
      </c>
      <c r="Y108" s="179" t="s">
        <v>276</v>
      </c>
      <c r="Z108" s="179" t="s">
        <v>317</v>
      </c>
      <c r="AA108" s="179" t="s">
        <v>280</v>
      </c>
      <c r="AB108" s="179" t="s">
        <v>273</v>
      </c>
      <c r="AC108" s="179" t="s">
        <v>369</v>
      </c>
      <c r="AD108" s="189">
        <v>106</v>
      </c>
    </row>
    <row r="109" spans="1:30" ht="99.95" customHeight="1" x14ac:dyDescent="0.25">
      <c r="A109" s="179" t="s">
        <v>304</v>
      </c>
      <c r="B109" s="180" t="s">
        <v>259</v>
      </c>
      <c r="C109" s="181" t="s">
        <v>260</v>
      </c>
      <c r="D109" s="182" t="s">
        <v>261</v>
      </c>
      <c r="E109" s="183">
        <v>43921</v>
      </c>
      <c r="F109" s="9" t="s">
        <v>478</v>
      </c>
      <c r="G109" s="9"/>
      <c r="H109" s="10" t="s">
        <v>353</v>
      </c>
      <c r="I109" s="161"/>
      <c r="J109" s="195"/>
      <c r="K109" s="195"/>
      <c r="L109" s="192"/>
      <c r="M109" s="193" t="s">
        <v>352</v>
      </c>
      <c r="N109" s="194"/>
      <c r="O109" s="195"/>
      <c r="P109" s="195"/>
      <c r="Q109" s="192"/>
      <c r="R109" s="193" t="s">
        <v>352</v>
      </c>
      <c r="S109" s="194"/>
      <c r="T109" s="195"/>
      <c r="U109" s="192"/>
      <c r="V109" s="185" t="s">
        <v>339</v>
      </c>
      <c r="W109" s="194"/>
      <c r="X109" s="196" t="s">
        <v>283</v>
      </c>
      <c r="Y109" s="179" t="s">
        <v>277</v>
      </c>
      <c r="Z109" s="179" t="s">
        <v>305</v>
      </c>
      <c r="AA109" s="179" t="s">
        <v>280</v>
      </c>
      <c r="AB109" s="179" t="s">
        <v>273</v>
      </c>
      <c r="AC109" s="179" t="s">
        <v>427</v>
      </c>
      <c r="AD109" s="189">
        <v>107</v>
      </c>
    </row>
    <row r="110" spans="1:30" ht="99.95" customHeight="1" x14ac:dyDescent="0.25">
      <c r="A110" s="179" t="s">
        <v>318</v>
      </c>
      <c r="B110" s="180" t="s">
        <v>262</v>
      </c>
      <c r="C110" s="181" t="s">
        <v>260</v>
      </c>
      <c r="D110" s="182" t="s">
        <v>263</v>
      </c>
      <c r="E110" s="183">
        <v>43921</v>
      </c>
      <c r="F110" s="9" t="s">
        <v>471</v>
      </c>
      <c r="G110" s="9"/>
      <c r="H110" s="10" t="s">
        <v>349</v>
      </c>
      <c r="I110" s="161"/>
      <c r="J110" s="195"/>
      <c r="K110" s="195"/>
      <c r="L110" s="192"/>
      <c r="M110" s="193" t="s">
        <v>352</v>
      </c>
      <c r="N110" s="194"/>
      <c r="O110" s="195"/>
      <c r="P110" s="195"/>
      <c r="Q110" s="192"/>
      <c r="R110" s="193" t="s">
        <v>352</v>
      </c>
      <c r="S110" s="194"/>
      <c r="T110" s="195"/>
      <c r="U110" s="192"/>
      <c r="V110" s="185" t="s">
        <v>339</v>
      </c>
      <c r="W110" s="194"/>
      <c r="X110" s="196" t="s">
        <v>283</v>
      </c>
      <c r="Y110" s="179" t="s">
        <v>276</v>
      </c>
      <c r="Z110" s="179" t="s">
        <v>317</v>
      </c>
      <c r="AA110" s="179" t="s">
        <v>280</v>
      </c>
      <c r="AB110" s="179" t="s">
        <v>273</v>
      </c>
      <c r="AC110" s="179" t="s">
        <v>369</v>
      </c>
      <c r="AD110" s="189">
        <v>108</v>
      </c>
    </row>
    <row r="111" spans="1:30" x14ac:dyDescent="0.25">
      <c r="F111" s="221"/>
      <c r="G111" s="221"/>
      <c r="H111" s="221"/>
      <c r="I111" s="221"/>
      <c r="J111" s="221"/>
      <c r="K111" s="221"/>
      <c r="L111" s="221"/>
      <c r="M111" s="221"/>
      <c r="N111" s="221"/>
      <c r="O111" s="221"/>
      <c r="P111" s="221"/>
      <c r="Q111" s="221"/>
      <c r="R111" s="221"/>
      <c r="S111" s="221"/>
      <c r="T111" s="221"/>
      <c r="U111" s="221"/>
      <c r="V111" s="221"/>
      <c r="W111" s="221"/>
    </row>
    <row r="145" spans="1:1" x14ac:dyDescent="0.25">
      <c r="A145" s="1" t="s">
        <v>339</v>
      </c>
    </row>
    <row r="146" spans="1:1" x14ac:dyDescent="0.25">
      <c r="A146" s="1" t="s">
        <v>340</v>
      </c>
    </row>
    <row r="147" spans="1:1" x14ac:dyDescent="0.25">
      <c r="A147" s="1" t="s">
        <v>341</v>
      </c>
    </row>
    <row r="148" spans="1:1" x14ac:dyDescent="0.25">
      <c r="A148" s="1" t="s">
        <v>342</v>
      </c>
    </row>
    <row r="149" spans="1:1" x14ac:dyDescent="0.25">
      <c r="A149" s="1" t="s">
        <v>343</v>
      </c>
    </row>
    <row r="150" spans="1:1" x14ac:dyDescent="0.25">
      <c r="A150" s="1" t="s">
        <v>344</v>
      </c>
    </row>
    <row r="151" spans="1:1" x14ac:dyDescent="0.25">
      <c r="A151" s="1" t="s">
        <v>345</v>
      </c>
    </row>
    <row r="152" spans="1:1" x14ac:dyDescent="0.25">
      <c r="A152" s="1" t="s">
        <v>346</v>
      </c>
    </row>
    <row r="153" spans="1:1" x14ac:dyDescent="0.25">
      <c r="A153" s="1" t="s">
        <v>347</v>
      </c>
    </row>
    <row r="154" spans="1:1" x14ac:dyDescent="0.25">
      <c r="A154" s="1" t="s">
        <v>348</v>
      </c>
    </row>
    <row r="155" spans="1:1" x14ac:dyDescent="0.25">
      <c r="A155" s="2"/>
    </row>
    <row r="156" spans="1:1" x14ac:dyDescent="0.25">
      <c r="A156" s="2"/>
    </row>
    <row r="157" spans="1:1" x14ac:dyDescent="0.25">
      <c r="A157" s="2"/>
    </row>
    <row r="158" spans="1:1" x14ac:dyDescent="0.25">
      <c r="A158" s="3"/>
    </row>
    <row r="159" spans="1:1" x14ac:dyDescent="0.25">
      <c r="A159" s="3"/>
    </row>
    <row r="160" spans="1:1" x14ac:dyDescent="0.25">
      <c r="A160" s="2"/>
    </row>
    <row r="161" spans="1:1" x14ac:dyDescent="0.25">
      <c r="A161" s="2"/>
    </row>
    <row r="162" spans="1:1" x14ac:dyDescent="0.25">
      <c r="A162" s="2"/>
    </row>
    <row r="163" spans="1:1" x14ac:dyDescent="0.25">
      <c r="A163" s="5" t="s">
        <v>340</v>
      </c>
    </row>
    <row r="164" spans="1:1" x14ac:dyDescent="0.25">
      <c r="A164" s="5" t="s">
        <v>349</v>
      </c>
    </row>
    <row r="165" spans="1:1" x14ac:dyDescent="0.25">
      <c r="A165" s="5" t="s">
        <v>350</v>
      </c>
    </row>
    <row r="166" spans="1:1" x14ac:dyDescent="0.25">
      <c r="A166" s="5" t="s">
        <v>344</v>
      </c>
    </row>
    <row r="167" spans="1:1" x14ac:dyDescent="0.25">
      <c r="A167" s="5" t="s">
        <v>351</v>
      </c>
    </row>
    <row r="168" spans="1:1" x14ac:dyDescent="0.25">
      <c r="A168" s="6" t="s">
        <v>348</v>
      </c>
    </row>
    <row r="169" spans="1:1" x14ac:dyDescent="0.25">
      <c r="A169" s="5" t="s">
        <v>353</v>
      </c>
    </row>
    <row r="170" spans="1:1" x14ac:dyDescent="0.25">
      <c r="A170" s="5" t="s">
        <v>352</v>
      </c>
    </row>
    <row r="171" spans="1:1" x14ac:dyDescent="0.25">
      <c r="A171" s="4" t="s">
        <v>347</v>
      </c>
    </row>
  </sheetData>
  <sheetProtection autoFilter="0" pivotTables="0"/>
  <autoFilter ref="A2:AD110">
    <filterColumn colId="26">
      <filters>
        <filter val="Community Regeneration"/>
        <filter val="Environment and Health &amp; Wellbeing"/>
      </filters>
    </filterColumn>
  </autoFilter>
  <mergeCells count="4">
    <mergeCell ref="F1:I1"/>
    <mergeCell ref="J1:N1"/>
    <mergeCell ref="O1:S1"/>
    <mergeCell ref="T1:W1"/>
  </mergeCells>
  <conditionalFormatting sqref="H3:H38 H40 H43 H45:H47 H49:H110">
    <cfRule type="containsText" dxfId="275" priority="286" operator="containsText" text="Deferred">
      <formula>NOT(ISERROR(SEARCH("Deferred",H3)))</formula>
    </cfRule>
    <cfRule type="containsText" dxfId="274" priority="288" operator="containsText" text="Update Not Provided">
      <formula>NOT(ISERROR(SEARCH("Update Not Provided",H3)))</formula>
    </cfRule>
    <cfRule type="containsText" dxfId="273" priority="289" operator="containsText" text="Not Yet Due">
      <formula>NOT(ISERROR(SEARCH("Not Yet Due",H3)))</formula>
    </cfRule>
    <cfRule type="containsText" dxfId="272" priority="290" operator="containsText" text="Deleted">
      <formula>NOT(ISERROR(SEARCH("Deleted",H3)))</formula>
    </cfRule>
    <cfRule type="containsText" dxfId="271" priority="291" operator="containsText" text="Completed Behind Schedule">
      <formula>NOT(ISERROR(SEARCH("Completed Behind Schedule",H3)))</formula>
    </cfRule>
    <cfRule type="containsText" dxfId="270" priority="292" operator="containsText" text="Off Target">
      <formula>NOT(ISERROR(SEARCH("Off Target",H3)))</formula>
    </cfRule>
    <cfRule type="containsText" dxfId="269" priority="293" operator="containsText" text="In Danger of Falling Behind Target">
      <formula>NOT(ISERROR(SEARCH("In Danger of Falling Behind Target",H3)))</formula>
    </cfRule>
    <cfRule type="containsText" dxfId="268" priority="294" operator="containsText" text="Fully Achieved">
      <formula>NOT(ISERROR(SEARCH("Fully Achieved",H3)))</formula>
    </cfRule>
    <cfRule type="containsText" dxfId="267" priority="295" operator="containsText" text="On track to be achieved">
      <formula>NOT(ISERROR(SEARCH("On track to be achieved",H3)))</formula>
    </cfRule>
  </conditionalFormatting>
  <conditionalFormatting sqref="V3:V38 V40 V43 V45:V47 V49:V110">
    <cfRule type="containsText" dxfId="266" priority="231" operator="containsText" text="Deleted">
      <formula>NOT(ISERROR(SEARCH("Deleted",V3)))</formula>
    </cfRule>
    <cfRule type="containsText" dxfId="265" priority="232" operator="containsText" text="Deferred">
      <formula>NOT(ISERROR(SEARCH("Deferred",V3)))</formula>
    </cfRule>
    <cfRule type="containsText" dxfId="264" priority="233" operator="containsText" text="Completion date within reasonable tolerance">
      <formula>NOT(ISERROR(SEARCH("Completion date within reasonable tolerance",V3)))</formula>
    </cfRule>
    <cfRule type="containsText" dxfId="263" priority="234" operator="containsText" text="completed significantly after target deadline">
      <formula>NOT(ISERROR(SEARCH("completed significantly after target deadline",V3)))</formula>
    </cfRule>
    <cfRule type="containsText" dxfId="262" priority="235" operator="containsText" text="Off target">
      <formula>NOT(ISERROR(SEARCH("Off target",V3)))</formula>
    </cfRule>
    <cfRule type="containsText" dxfId="261" priority="236" operator="containsText" text="Target partially met">
      <formula>NOT(ISERROR(SEARCH("Target partially met",V3)))</formula>
    </cfRule>
    <cfRule type="containsText" dxfId="260" priority="237" operator="containsText" text="Numerical outturn within 10% tolerance">
      <formula>NOT(ISERROR(SEARCH("Numerical outturn within 10% tolerance",V3)))</formula>
    </cfRule>
    <cfRule type="containsText" dxfId="259" priority="238" operator="containsText" text="Numerical outturn within 5% Tolerance">
      <formula>NOT(ISERROR(SEARCH("Numerical outturn within 5% Tolerance",V3)))</formula>
    </cfRule>
    <cfRule type="containsText" dxfId="258" priority="239" operator="containsText" text="Fully Achieved">
      <formula>NOT(ISERROR(SEARCH("Fully Achieved",V3)))</formula>
    </cfRule>
    <cfRule type="containsText" dxfId="257" priority="240" operator="containsText" text="Update Not Provided">
      <formula>NOT(ISERROR(SEARCH("Update Not Provided",V3)))</formula>
    </cfRule>
    <cfRule type="containsText" dxfId="256" priority="259" operator="containsText" text="Deferred">
      <formula>NOT(ISERROR(SEARCH("Deferred",V3)))</formula>
    </cfRule>
    <cfRule type="containsText" dxfId="255" priority="260" operator="containsText" text="Update Not Provided">
      <formula>NOT(ISERROR(SEARCH("Update Not Provided",V3)))</formula>
    </cfRule>
    <cfRule type="containsText" dxfId="254" priority="261" operator="containsText" text="Not Yet Due">
      <formula>NOT(ISERROR(SEARCH("Not Yet Due",V3)))</formula>
    </cfRule>
    <cfRule type="containsText" dxfId="253" priority="262" operator="containsText" text="Deleted">
      <formula>NOT(ISERROR(SEARCH("Deleted",V3)))</formula>
    </cfRule>
    <cfRule type="containsText" dxfId="252" priority="263" operator="containsText" text="Completed Behind Schedule">
      <formula>NOT(ISERROR(SEARCH("Completed Behind Schedule",V3)))</formula>
    </cfRule>
    <cfRule type="containsText" dxfId="251" priority="264" operator="containsText" text="Off Target">
      <formula>NOT(ISERROR(SEARCH("Off Target",V3)))</formula>
    </cfRule>
    <cfRule type="containsText" dxfId="250" priority="265" operator="containsText" text="In Danger of Falling Behind Target">
      <formula>NOT(ISERROR(SEARCH("In Danger of Falling Behind Target",V3)))</formula>
    </cfRule>
    <cfRule type="containsText" dxfId="249" priority="266" operator="containsText" text="Fully Achieved">
      <formula>NOT(ISERROR(SEARCH("Fully Achieved",V3)))</formula>
    </cfRule>
    <cfRule type="containsText" dxfId="248" priority="267" operator="containsText" text="On track to be achieved">
      <formula>NOT(ISERROR(SEARCH("On track to be achieved",V3)))</formula>
    </cfRule>
  </conditionalFormatting>
  <conditionalFormatting sqref="M3:M38 M40 M43 M45:M47 M49:M110">
    <cfRule type="containsText" dxfId="247" priority="250" operator="containsText" text="Deferred">
      <formula>NOT(ISERROR(SEARCH("Deferred",M3)))</formula>
    </cfRule>
    <cfRule type="containsText" dxfId="246" priority="251" operator="containsText" text="Update Not Provided">
      <formula>NOT(ISERROR(SEARCH("Update Not Provided",M3)))</formula>
    </cfRule>
    <cfRule type="containsText" dxfId="245" priority="252" operator="containsText" text="Not Yet Due">
      <formula>NOT(ISERROR(SEARCH("Not Yet Due",M3)))</formula>
    </cfRule>
    <cfRule type="containsText" dxfId="244" priority="253" operator="containsText" text="Deleted">
      <formula>NOT(ISERROR(SEARCH("Deleted",M3)))</formula>
    </cfRule>
    <cfRule type="containsText" dxfId="243" priority="254" operator="containsText" text="Completed Behind Schedule">
      <formula>NOT(ISERROR(SEARCH("Completed Behind Schedule",M3)))</formula>
    </cfRule>
    <cfRule type="containsText" dxfId="242" priority="255" operator="containsText" text="Off Target">
      <formula>NOT(ISERROR(SEARCH("Off Target",M3)))</formula>
    </cfRule>
    <cfRule type="containsText" dxfId="241" priority="256" operator="containsText" text="In Danger of Falling Behind Target">
      <formula>NOT(ISERROR(SEARCH("In Danger of Falling Behind Target",M3)))</formula>
    </cfRule>
    <cfRule type="containsText" dxfId="240" priority="257" operator="containsText" text="Fully Achieved">
      <formula>NOT(ISERROR(SEARCH("Fully Achieved",M3)))</formula>
    </cfRule>
    <cfRule type="containsText" dxfId="239" priority="258" operator="containsText" text="On track to be achieved">
      <formula>NOT(ISERROR(SEARCH("On track to be achieved",M3)))</formula>
    </cfRule>
  </conditionalFormatting>
  <conditionalFormatting sqref="R3:R38 R40 R43 R45:R47 R49:R110">
    <cfRule type="containsText" dxfId="238" priority="241" operator="containsText" text="Deferred">
      <formula>NOT(ISERROR(SEARCH("Deferred",R3)))</formula>
    </cfRule>
    <cfRule type="containsText" dxfId="237" priority="242" operator="containsText" text="Update Not Provided">
      <formula>NOT(ISERROR(SEARCH("Update Not Provided",R3)))</formula>
    </cfRule>
    <cfRule type="containsText" dxfId="236" priority="243" operator="containsText" text="Not Yet Due">
      <formula>NOT(ISERROR(SEARCH("Not Yet Due",R3)))</formula>
    </cfRule>
    <cfRule type="containsText" dxfId="235" priority="244" operator="containsText" text="Deleted">
      <formula>NOT(ISERROR(SEARCH("Deleted",R3)))</formula>
    </cfRule>
    <cfRule type="containsText" dxfId="234" priority="245" operator="containsText" text="Completed Behind Schedule">
      <formula>NOT(ISERROR(SEARCH("Completed Behind Schedule",R3)))</formula>
    </cfRule>
    <cfRule type="containsText" dxfId="233" priority="246" operator="containsText" text="Off Target">
      <formula>NOT(ISERROR(SEARCH("Off Target",R3)))</formula>
    </cfRule>
    <cfRule type="containsText" dxfId="232" priority="247" operator="containsText" text="In Danger of Falling Behind Target">
      <formula>NOT(ISERROR(SEARCH("In Danger of Falling Behind Target",R3)))</formula>
    </cfRule>
    <cfRule type="containsText" dxfId="231" priority="248" operator="containsText" text="Fully Achieved">
      <formula>NOT(ISERROR(SEARCH("Fully Achieved",R3)))</formula>
    </cfRule>
    <cfRule type="containsText" dxfId="230" priority="249" operator="containsText" text="On track to be achieved">
      <formula>NOT(ISERROR(SEARCH("On track to be achieved",R3)))</formula>
    </cfRule>
  </conditionalFormatting>
  <conditionalFormatting sqref="H39">
    <cfRule type="containsText" dxfId="229" priority="222" operator="containsText" text="Deferred">
      <formula>NOT(ISERROR(SEARCH("Deferred",H39)))</formula>
    </cfRule>
    <cfRule type="containsText" dxfId="228" priority="223" operator="containsText" text="Update Not Provided">
      <formula>NOT(ISERROR(SEARCH("Update Not Provided",H39)))</formula>
    </cfRule>
    <cfRule type="containsText" dxfId="227" priority="224" operator="containsText" text="Not Yet Due">
      <formula>NOT(ISERROR(SEARCH("Not Yet Due",H39)))</formula>
    </cfRule>
    <cfRule type="containsText" dxfId="226" priority="225" operator="containsText" text="Deleted">
      <formula>NOT(ISERROR(SEARCH("Deleted",H39)))</formula>
    </cfRule>
    <cfRule type="containsText" dxfId="225" priority="226" operator="containsText" text="Completed Behind Schedule">
      <formula>NOT(ISERROR(SEARCH("Completed Behind Schedule",H39)))</formula>
    </cfRule>
    <cfRule type="containsText" dxfId="224" priority="227" operator="containsText" text="Off Target">
      <formula>NOT(ISERROR(SEARCH("Off Target",H39)))</formula>
    </cfRule>
    <cfRule type="containsText" dxfId="223" priority="228" operator="containsText" text="In Danger of Falling Behind Target">
      <formula>NOT(ISERROR(SEARCH("In Danger of Falling Behind Target",H39)))</formula>
    </cfRule>
    <cfRule type="containsText" dxfId="222" priority="229" operator="containsText" text="Fully Achieved">
      <formula>NOT(ISERROR(SEARCH("Fully Achieved",H39)))</formula>
    </cfRule>
    <cfRule type="containsText" dxfId="221" priority="230" operator="containsText" text="On track to be achieved">
      <formula>NOT(ISERROR(SEARCH("On track to be achieved",H39)))</formula>
    </cfRule>
  </conditionalFormatting>
  <conditionalFormatting sqref="V39">
    <cfRule type="containsText" dxfId="220" priority="185" operator="containsText" text="Deleted">
      <formula>NOT(ISERROR(SEARCH("Deleted",V39)))</formula>
    </cfRule>
    <cfRule type="containsText" dxfId="219" priority="186" operator="containsText" text="Deferred">
      <formula>NOT(ISERROR(SEARCH("Deferred",V39)))</formula>
    </cfRule>
    <cfRule type="containsText" dxfId="218" priority="187" operator="containsText" text="Completion date within reasonable tolerance">
      <formula>NOT(ISERROR(SEARCH("Completion date within reasonable tolerance",V39)))</formula>
    </cfRule>
    <cfRule type="containsText" dxfId="217" priority="188" operator="containsText" text="completed significantly after target deadline">
      <formula>NOT(ISERROR(SEARCH("completed significantly after target deadline",V39)))</formula>
    </cfRule>
    <cfRule type="containsText" dxfId="216" priority="189" operator="containsText" text="Off target">
      <formula>NOT(ISERROR(SEARCH("Off target",V39)))</formula>
    </cfRule>
    <cfRule type="containsText" dxfId="215" priority="190" operator="containsText" text="Target partially met">
      <formula>NOT(ISERROR(SEARCH("Target partially met",V39)))</formula>
    </cfRule>
    <cfRule type="containsText" dxfId="214" priority="191" operator="containsText" text="Numerical outturn within 10% tolerance">
      <formula>NOT(ISERROR(SEARCH("Numerical outturn within 10% tolerance",V39)))</formula>
    </cfRule>
    <cfRule type="containsText" dxfId="213" priority="192" operator="containsText" text="Numerical outturn within 5% Tolerance">
      <formula>NOT(ISERROR(SEARCH("Numerical outturn within 5% Tolerance",V39)))</formula>
    </cfRule>
    <cfRule type="containsText" dxfId="212" priority="193" operator="containsText" text="Fully Achieved">
      <formula>NOT(ISERROR(SEARCH("Fully Achieved",V39)))</formula>
    </cfRule>
    <cfRule type="containsText" dxfId="211" priority="194" operator="containsText" text="Update Not Provided">
      <formula>NOT(ISERROR(SEARCH("Update Not Provided",V39)))</formula>
    </cfRule>
    <cfRule type="containsText" dxfId="210" priority="213" operator="containsText" text="Deferred">
      <formula>NOT(ISERROR(SEARCH("Deferred",V39)))</formula>
    </cfRule>
    <cfRule type="containsText" dxfId="209" priority="214" operator="containsText" text="Update Not Provided">
      <formula>NOT(ISERROR(SEARCH("Update Not Provided",V39)))</formula>
    </cfRule>
    <cfRule type="containsText" dxfId="208" priority="215" operator="containsText" text="Not Yet Due">
      <formula>NOT(ISERROR(SEARCH("Not Yet Due",V39)))</formula>
    </cfRule>
    <cfRule type="containsText" dxfId="207" priority="216" operator="containsText" text="Deleted">
      <formula>NOT(ISERROR(SEARCH("Deleted",V39)))</formula>
    </cfRule>
    <cfRule type="containsText" dxfId="206" priority="217" operator="containsText" text="Completed Behind Schedule">
      <formula>NOT(ISERROR(SEARCH("Completed Behind Schedule",V39)))</formula>
    </cfRule>
    <cfRule type="containsText" dxfId="205" priority="218" operator="containsText" text="Off Target">
      <formula>NOT(ISERROR(SEARCH("Off Target",V39)))</formula>
    </cfRule>
    <cfRule type="containsText" dxfId="204" priority="219" operator="containsText" text="In Danger of Falling Behind Target">
      <formula>NOT(ISERROR(SEARCH("In Danger of Falling Behind Target",V39)))</formula>
    </cfRule>
    <cfRule type="containsText" dxfId="203" priority="220" operator="containsText" text="Fully Achieved">
      <formula>NOT(ISERROR(SEARCH("Fully Achieved",V39)))</formula>
    </cfRule>
    <cfRule type="containsText" dxfId="202" priority="221" operator="containsText" text="On track to be achieved">
      <formula>NOT(ISERROR(SEARCH("On track to be achieved",V39)))</formula>
    </cfRule>
  </conditionalFormatting>
  <conditionalFormatting sqref="M39">
    <cfRule type="containsText" dxfId="201" priority="204" operator="containsText" text="Deferred">
      <formula>NOT(ISERROR(SEARCH("Deferred",M39)))</formula>
    </cfRule>
    <cfRule type="containsText" dxfId="200" priority="205" operator="containsText" text="Update Not Provided">
      <formula>NOT(ISERROR(SEARCH("Update Not Provided",M39)))</formula>
    </cfRule>
    <cfRule type="containsText" dxfId="199" priority="206" operator="containsText" text="Not Yet Due">
      <formula>NOT(ISERROR(SEARCH("Not Yet Due",M39)))</formula>
    </cfRule>
    <cfRule type="containsText" dxfId="198" priority="207" operator="containsText" text="Deleted">
      <formula>NOT(ISERROR(SEARCH("Deleted",M39)))</formula>
    </cfRule>
    <cfRule type="containsText" dxfId="197" priority="208" operator="containsText" text="Completed Behind Schedule">
      <formula>NOT(ISERROR(SEARCH("Completed Behind Schedule",M39)))</formula>
    </cfRule>
    <cfRule type="containsText" dxfId="196" priority="209" operator="containsText" text="Off Target">
      <formula>NOT(ISERROR(SEARCH("Off Target",M39)))</formula>
    </cfRule>
    <cfRule type="containsText" dxfId="195" priority="210" operator="containsText" text="In Danger of Falling Behind Target">
      <formula>NOT(ISERROR(SEARCH("In Danger of Falling Behind Target",M39)))</formula>
    </cfRule>
    <cfRule type="containsText" dxfId="194" priority="211" operator="containsText" text="Fully Achieved">
      <formula>NOT(ISERROR(SEARCH("Fully Achieved",M39)))</formula>
    </cfRule>
    <cfRule type="containsText" dxfId="193" priority="212" operator="containsText" text="On track to be achieved">
      <formula>NOT(ISERROR(SEARCH("On track to be achieved",M39)))</formula>
    </cfRule>
  </conditionalFormatting>
  <conditionalFormatting sqref="R39">
    <cfRule type="containsText" dxfId="192" priority="195" operator="containsText" text="Deferred">
      <formula>NOT(ISERROR(SEARCH("Deferred",R39)))</formula>
    </cfRule>
    <cfRule type="containsText" dxfId="191" priority="196" operator="containsText" text="Update Not Provided">
      <formula>NOT(ISERROR(SEARCH("Update Not Provided",R39)))</formula>
    </cfRule>
    <cfRule type="containsText" dxfId="190" priority="197" operator="containsText" text="Not Yet Due">
      <formula>NOT(ISERROR(SEARCH("Not Yet Due",R39)))</formula>
    </cfRule>
    <cfRule type="containsText" dxfId="189" priority="198" operator="containsText" text="Deleted">
      <formula>NOT(ISERROR(SEARCH("Deleted",R39)))</formula>
    </cfRule>
    <cfRule type="containsText" dxfId="188" priority="199" operator="containsText" text="Completed Behind Schedule">
      <formula>NOT(ISERROR(SEARCH("Completed Behind Schedule",R39)))</formula>
    </cfRule>
    <cfRule type="containsText" dxfId="187" priority="200" operator="containsText" text="Off Target">
      <formula>NOT(ISERROR(SEARCH("Off Target",R39)))</formula>
    </cfRule>
    <cfRule type="containsText" dxfId="186" priority="201" operator="containsText" text="In Danger of Falling Behind Target">
      <formula>NOT(ISERROR(SEARCH("In Danger of Falling Behind Target",R39)))</formula>
    </cfRule>
    <cfRule type="containsText" dxfId="185" priority="202" operator="containsText" text="Fully Achieved">
      <formula>NOT(ISERROR(SEARCH("Fully Achieved",R39)))</formula>
    </cfRule>
    <cfRule type="containsText" dxfId="184" priority="203" operator="containsText" text="On track to be achieved">
      <formula>NOT(ISERROR(SEARCH("On track to be achieved",R39)))</formula>
    </cfRule>
  </conditionalFormatting>
  <conditionalFormatting sqref="H41">
    <cfRule type="containsText" dxfId="183" priority="176" operator="containsText" text="Deferred">
      <formula>NOT(ISERROR(SEARCH("Deferred",H41)))</formula>
    </cfRule>
    <cfRule type="containsText" dxfId="182" priority="177" operator="containsText" text="Update Not Provided">
      <formula>NOT(ISERROR(SEARCH("Update Not Provided",H41)))</formula>
    </cfRule>
    <cfRule type="containsText" dxfId="181" priority="178" operator="containsText" text="Not Yet Due">
      <formula>NOT(ISERROR(SEARCH("Not Yet Due",H41)))</formula>
    </cfRule>
    <cfRule type="containsText" dxfId="180" priority="179" operator="containsText" text="Deleted">
      <formula>NOT(ISERROR(SEARCH("Deleted",H41)))</formula>
    </cfRule>
    <cfRule type="containsText" dxfId="179" priority="180" operator="containsText" text="Completed Behind Schedule">
      <formula>NOT(ISERROR(SEARCH("Completed Behind Schedule",H41)))</formula>
    </cfRule>
    <cfRule type="containsText" dxfId="178" priority="181" operator="containsText" text="Off Target">
      <formula>NOT(ISERROR(SEARCH("Off Target",H41)))</formula>
    </cfRule>
    <cfRule type="containsText" dxfId="177" priority="182" operator="containsText" text="In Danger of Falling Behind Target">
      <formula>NOT(ISERROR(SEARCH("In Danger of Falling Behind Target",H41)))</formula>
    </cfRule>
    <cfRule type="containsText" dxfId="176" priority="183" operator="containsText" text="Fully Achieved">
      <formula>NOT(ISERROR(SEARCH("Fully Achieved",H41)))</formula>
    </cfRule>
    <cfRule type="containsText" dxfId="175" priority="184" operator="containsText" text="On track to be achieved">
      <formula>NOT(ISERROR(SEARCH("On track to be achieved",H41)))</formula>
    </cfRule>
  </conditionalFormatting>
  <conditionalFormatting sqref="V41">
    <cfRule type="containsText" dxfId="174" priority="139" operator="containsText" text="Deleted">
      <formula>NOT(ISERROR(SEARCH("Deleted",V41)))</formula>
    </cfRule>
    <cfRule type="containsText" dxfId="173" priority="140" operator="containsText" text="Deferred">
      <formula>NOT(ISERROR(SEARCH("Deferred",V41)))</formula>
    </cfRule>
    <cfRule type="containsText" dxfId="172" priority="141" operator="containsText" text="Completion date within reasonable tolerance">
      <formula>NOT(ISERROR(SEARCH("Completion date within reasonable tolerance",V41)))</formula>
    </cfRule>
    <cfRule type="containsText" dxfId="171" priority="142" operator="containsText" text="completed significantly after target deadline">
      <formula>NOT(ISERROR(SEARCH("completed significantly after target deadline",V41)))</formula>
    </cfRule>
    <cfRule type="containsText" dxfId="170" priority="143" operator="containsText" text="Off target">
      <formula>NOT(ISERROR(SEARCH("Off target",V41)))</formula>
    </cfRule>
    <cfRule type="containsText" dxfId="169" priority="144" operator="containsText" text="Target partially met">
      <formula>NOT(ISERROR(SEARCH("Target partially met",V41)))</formula>
    </cfRule>
    <cfRule type="containsText" dxfId="168" priority="145" operator="containsText" text="Numerical outturn within 10% tolerance">
      <formula>NOT(ISERROR(SEARCH("Numerical outturn within 10% tolerance",V41)))</formula>
    </cfRule>
    <cfRule type="containsText" dxfId="167" priority="146" operator="containsText" text="Numerical outturn within 5% Tolerance">
      <formula>NOT(ISERROR(SEARCH("Numerical outturn within 5% Tolerance",V41)))</formula>
    </cfRule>
    <cfRule type="containsText" dxfId="166" priority="147" operator="containsText" text="Fully Achieved">
      <formula>NOT(ISERROR(SEARCH("Fully Achieved",V41)))</formula>
    </cfRule>
    <cfRule type="containsText" dxfId="165" priority="148" operator="containsText" text="Update Not Provided">
      <formula>NOT(ISERROR(SEARCH("Update Not Provided",V41)))</formula>
    </cfRule>
    <cfRule type="containsText" dxfId="164" priority="167" operator="containsText" text="Deferred">
      <formula>NOT(ISERROR(SEARCH("Deferred",V41)))</formula>
    </cfRule>
    <cfRule type="containsText" dxfId="163" priority="168" operator="containsText" text="Update Not Provided">
      <formula>NOT(ISERROR(SEARCH("Update Not Provided",V41)))</formula>
    </cfRule>
    <cfRule type="containsText" dxfId="162" priority="169" operator="containsText" text="Not Yet Due">
      <formula>NOT(ISERROR(SEARCH("Not Yet Due",V41)))</formula>
    </cfRule>
    <cfRule type="containsText" dxfId="161" priority="170" operator="containsText" text="Deleted">
      <formula>NOT(ISERROR(SEARCH("Deleted",V41)))</formula>
    </cfRule>
    <cfRule type="containsText" dxfId="160" priority="171" operator="containsText" text="Completed Behind Schedule">
      <formula>NOT(ISERROR(SEARCH("Completed Behind Schedule",V41)))</formula>
    </cfRule>
    <cfRule type="containsText" dxfId="159" priority="172" operator="containsText" text="Off Target">
      <formula>NOT(ISERROR(SEARCH("Off Target",V41)))</formula>
    </cfRule>
    <cfRule type="containsText" dxfId="158" priority="173" operator="containsText" text="In Danger of Falling Behind Target">
      <formula>NOT(ISERROR(SEARCH("In Danger of Falling Behind Target",V41)))</formula>
    </cfRule>
    <cfRule type="containsText" dxfId="157" priority="174" operator="containsText" text="Fully Achieved">
      <formula>NOT(ISERROR(SEARCH("Fully Achieved",V41)))</formula>
    </cfRule>
    <cfRule type="containsText" dxfId="156" priority="175" operator="containsText" text="On track to be achieved">
      <formula>NOT(ISERROR(SEARCH("On track to be achieved",V41)))</formula>
    </cfRule>
  </conditionalFormatting>
  <conditionalFormatting sqref="M41">
    <cfRule type="containsText" dxfId="155" priority="158" operator="containsText" text="Deferred">
      <formula>NOT(ISERROR(SEARCH("Deferred",M41)))</formula>
    </cfRule>
    <cfRule type="containsText" dxfId="154" priority="159" operator="containsText" text="Update Not Provided">
      <formula>NOT(ISERROR(SEARCH("Update Not Provided",M41)))</formula>
    </cfRule>
    <cfRule type="containsText" dxfId="153" priority="160" operator="containsText" text="Not Yet Due">
      <formula>NOT(ISERROR(SEARCH("Not Yet Due",M41)))</formula>
    </cfRule>
    <cfRule type="containsText" dxfId="152" priority="161" operator="containsText" text="Deleted">
      <formula>NOT(ISERROR(SEARCH("Deleted",M41)))</formula>
    </cfRule>
    <cfRule type="containsText" dxfId="151" priority="162" operator="containsText" text="Completed Behind Schedule">
      <formula>NOT(ISERROR(SEARCH("Completed Behind Schedule",M41)))</formula>
    </cfRule>
    <cfRule type="containsText" dxfId="150" priority="163" operator="containsText" text="Off Target">
      <formula>NOT(ISERROR(SEARCH("Off Target",M41)))</formula>
    </cfRule>
    <cfRule type="containsText" dxfId="149" priority="164" operator="containsText" text="In Danger of Falling Behind Target">
      <formula>NOT(ISERROR(SEARCH("In Danger of Falling Behind Target",M41)))</formula>
    </cfRule>
    <cfRule type="containsText" dxfId="148" priority="165" operator="containsText" text="Fully Achieved">
      <formula>NOT(ISERROR(SEARCH("Fully Achieved",M41)))</formula>
    </cfRule>
    <cfRule type="containsText" dxfId="147" priority="166" operator="containsText" text="On track to be achieved">
      <formula>NOT(ISERROR(SEARCH("On track to be achieved",M41)))</formula>
    </cfRule>
  </conditionalFormatting>
  <conditionalFormatting sqref="R41">
    <cfRule type="containsText" dxfId="146" priority="149" operator="containsText" text="Deferred">
      <formula>NOT(ISERROR(SEARCH("Deferred",R41)))</formula>
    </cfRule>
    <cfRule type="containsText" dxfId="145" priority="150" operator="containsText" text="Update Not Provided">
      <formula>NOT(ISERROR(SEARCH("Update Not Provided",R41)))</formula>
    </cfRule>
    <cfRule type="containsText" dxfId="144" priority="151" operator="containsText" text="Not Yet Due">
      <formula>NOT(ISERROR(SEARCH("Not Yet Due",R41)))</formula>
    </cfRule>
    <cfRule type="containsText" dxfId="143" priority="152" operator="containsText" text="Deleted">
      <formula>NOT(ISERROR(SEARCH("Deleted",R41)))</formula>
    </cfRule>
    <cfRule type="containsText" dxfId="142" priority="153" operator="containsText" text="Completed Behind Schedule">
      <formula>NOT(ISERROR(SEARCH("Completed Behind Schedule",R41)))</formula>
    </cfRule>
    <cfRule type="containsText" dxfId="141" priority="154" operator="containsText" text="Off Target">
      <formula>NOT(ISERROR(SEARCH("Off Target",R41)))</formula>
    </cfRule>
    <cfRule type="containsText" dxfId="140" priority="155" operator="containsText" text="In Danger of Falling Behind Target">
      <formula>NOT(ISERROR(SEARCH("In Danger of Falling Behind Target",R41)))</formula>
    </cfRule>
    <cfRule type="containsText" dxfId="139" priority="156" operator="containsText" text="Fully Achieved">
      <formula>NOT(ISERROR(SEARCH("Fully Achieved",R41)))</formula>
    </cfRule>
    <cfRule type="containsText" dxfId="138" priority="157" operator="containsText" text="On track to be achieved">
      <formula>NOT(ISERROR(SEARCH("On track to be achieved",R41)))</formula>
    </cfRule>
  </conditionalFormatting>
  <conditionalFormatting sqref="H42">
    <cfRule type="containsText" dxfId="137" priority="130" operator="containsText" text="Deferred">
      <formula>NOT(ISERROR(SEARCH("Deferred",H42)))</formula>
    </cfRule>
    <cfRule type="containsText" dxfId="136" priority="131" operator="containsText" text="Update Not Provided">
      <formula>NOT(ISERROR(SEARCH("Update Not Provided",H42)))</formula>
    </cfRule>
    <cfRule type="containsText" dxfId="135" priority="132" operator="containsText" text="Not Yet Due">
      <formula>NOT(ISERROR(SEARCH("Not Yet Due",H42)))</formula>
    </cfRule>
    <cfRule type="containsText" dxfId="134" priority="133" operator="containsText" text="Deleted">
      <formula>NOT(ISERROR(SEARCH("Deleted",H42)))</formula>
    </cfRule>
    <cfRule type="containsText" dxfId="133" priority="134" operator="containsText" text="Completed Behind Schedule">
      <formula>NOT(ISERROR(SEARCH("Completed Behind Schedule",H42)))</formula>
    </cfRule>
    <cfRule type="containsText" dxfId="132" priority="135" operator="containsText" text="Off Target">
      <formula>NOT(ISERROR(SEARCH("Off Target",H42)))</formula>
    </cfRule>
    <cfRule type="containsText" dxfId="131" priority="136" operator="containsText" text="In Danger of Falling Behind Target">
      <formula>NOT(ISERROR(SEARCH("In Danger of Falling Behind Target",H42)))</formula>
    </cfRule>
    <cfRule type="containsText" dxfId="130" priority="137" operator="containsText" text="Fully Achieved">
      <formula>NOT(ISERROR(SEARCH("Fully Achieved",H42)))</formula>
    </cfRule>
    <cfRule type="containsText" dxfId="129" priority="138" operator="containsText" text="On track to be achieved">
      <formula>NOT(ISERROR(SEARCH("On track to be achieved",H42)))</formula>
    </cfRule>
  </conditionalFormatting>
  <conditionalFormatting sqref="V42">
    <cfRule type="containsText" dxfId="128" priority="93" operator="containsText" text="Deleted">
      <formula>NOT(ISERROR(SEARCH("Deleted",V42)))</formula>
    </cfRule>
    <cfRule type="containsText" dxfId="127" priority="94" operator="containsText" text="Deferred">
      <formula>NOT(ISERROR(SEARCH("Deferred",V42)))</formula>
    </cfRule>
    <cfRule type="containsText" dxfId="126" priority="95" operator="containsText" text="Completion date within reasonable tolerance">
      <formula>NOT(ISERROR(SEARCH("Completion date within reasonable tolerance",V42)))</formula>
    </cfRule>
    <cfRule type="containsText" dxfId="125" priority="96" operator="containsText" text="completed significantly after target deadline">
      <formula>NOT(ISERROR(SEARCH("completed significantly after target deadline",V42)))</formula>
    </cfRule>
    <cfRule type="containsText" dxfId="124" priority="97" operator="containsText" text="Off target">
      <formula>NOT(ISERROR(SEARCH("Off target",V42)))</formula>
    </cfRule>
    <cfRule type="containsText" dxfId="123" priority="98" operator="containsText" text="Target partially met">
      <formula>NOT(ISERROR(SEARCH("Target partially met",V42)))</formula>
    </cfRule>
    <cfRule type="containsText" dxfId="122" priority="99" operator="containsText" text="Numerical outturn within 10% tolerance">
      <formula>NOT(ISERROR(SEARCH("Numerical outturn within 10% tolerance",V42)))</formula>
    </cfRule>
    <cfRule type="containsText" dxfId="121" priority="100" operator="containsText" text="Numerical outturn within 5% Tolerance">
      <formula>NOT(ISERROR(SEARCH("Numerical outturn within 5% Tolerance",V42)))</formula>
    </cfRule>
    <cfRule type="containsText" dxfId="120" priority="101" operator="containsText" text="Fully Achieved">
      <formula>NOT(ISERROR(SEARCH("Fully Achieved",V42)))</formula>
    </cfRule>
    <cfRule type="containsText" dxfId="119" priority="102" operator="containsText" text="Update Not Provided">
      <formula>NOT(ISERROR(SEARCH("Update Not Provided",V42)))</formula>
    </cfRule>
    <cfRule type="containsText" dxfId="118" priority="121" operator="containsText" text="Deferred">
      <formula>NOT(ISERROR(SEARCH("Deferred",V42)))</formula>
    </cfRule>
    <cfRule type="containsText" dxfId="117" priority="122" operator="containsText" text="Update Not Provided">
      <formula>NOT(ISERROR(SEARCH("Update Not Provided",V42)))</formula>
    </cfRule>
    <cfRule type="containsText" dxfId="116" priority="123" operator="containsText" text="Not Yet Due">
      <formula>NOT(ISERROR(SEARCH("Not Yet Due",V42)))</formula>
    </cfRule>
    <cfRule type="containsText" dxfId="115" priority="124" operator="containsText" text="Deleted">
      <formula>NOT(ISERROR(SEARCH("Deleted",V42)))</formula>
    </cfRule>
    <cfRule type="containsText" dxfId="114" priority="125" operator="containsText" text="Completed Behind Schedule">
      <formula>NOT(ISERROR(SEARCH("Completed Behind Schedule",V42)))</formula>
    </cfRule>
    <cfRule type="containsText" dxfId="113" priority="126" operator="containsText" text="Off Target">
      <formula>NOT(ISERROR(SEARCH("Off Target",V42)))</formula>
    </cfRule>
    <cfRule type="containsText" dxfId="112" priority="127" operator="containsText" text="In Danger of Falling Behind Target">
      <formula>NOT(ISERROR(SEARCH("In Danger of Falling Behind Target",V42)))</formula>
    </cfRule>
    <cfRule type="containsText" dxfId="111" priority="128" operator="containsText" text="Fully Achieved">
      <formula>NOT(ISERROR(SEARCH("Fully Achieved",V42)))</formula>
    </cfRule>
    <cfRule type="containsText" dxfId="110" priority="129" operator="containsText" text="On track to be achieved">
      <formula>NOT(ISERROR(SEARCH("On track to be achieved",V42)))</formula>
    </cfRule>
  </conditionalFormatting>
  <conditionalFormatting sqref="M42">
    <cfRule type="containsText" dxfId="109" priority="112" operator="containsText" text="Deferred">
      <formula>NOT(ISERROR(SEARCH("Deferred",M42)))</formula>
    </cfRule>
    <cfRule type="containsText" dxfId="108" priority="113" operator="containsText" text="Update Not Provided">
      <formula>NOT(ISERROR(SEARCH("Update Not Provided",M42)))</formula>
    </cfRule>
    <cfRule type="containsText" dxfId="107" priority="114" operator="containsText" text="Not Yet Due">
      <formula>NOT(ISERROR(SEARCH("Not Yet Due",M42)))</formula>
    </cfRule>
    <cfRule type="containsText" dxfId="106" priority="115" operator="containsText" text="Deleted">
      <formula>NOT(ISERROR(SEARCH("Deleted",M42)))</formula>
    </cfRule>
    <cfRule type="containsText" dxfId="105" priority="116" operator="containsText" text="Completed Behind Schedule">
      <formula>NOT(ISERROR(SEARCH("Completed Behind Schedule",M42)))</formula>
    </cfRule>
    <cfRule type="containsText" dxfId="104" priority="117" operator="containsText" text="Off Target">
      <formula>NOT(ISERROR(SEARCH("Off Target",M42)))</formula>
    </cfRule>
    <cfRule type="containsText" dxfId="103" priority="118" operator="containsText" text="In Danger of Falling Behind Target">
      <formula>NOT(ISERROR(SEARCH("In Danger of Falling Behind Target",M42)))</formula>
    </cfRule>
    <cfRule type="containsText" dxfId="102" priority="119" operator="containsText" text="Fully Achieved">
      <formula>NOT(ISERROR(SEARCH("Fully Achieved",M42)))</formula>
    </cfRule>
    <cfRule type="containsText" dxfId="101" priority="120" operator="containsText" text="On track to be achieved">
      <formula>NOT(ISERROR(SEARCH("On track to be achieved",M42)))</formula>
    </cfRule>
  </conditionalFormatting>
  <conditionalFormatting sqref="R42">
    <cfRule type="containsText" dxfId="100" priority="103" operator="containsText" text="Deferred">
      <formula>NOT(ISERROR(SEARCH("Deferred",R42)))</formula>
    </cfRule>
    <cfRule type="containsText" dxfId="99" priority="104" operator="containsText" text="Update Not Provided">
      <formula>NOT(ISERROR(SEARCH("Update Not Provided",R42)))</formula>
    </cfRule>
    <cfRule type="containsText" dxfId="98" priority="105" operator="containsText" text="Not Yet Due">
      <formula>NOT(ISERROR(SEARCH("Not Yet Due",R42)))</formula>
    </cfRule>
    <cfRule type="containsText" dxfId="97" priority="106" operator="containsText" text="Deleted">
      <formula>NOT(ISERROR(SEARCH("Deleted",R42)))</formula>
    </cfRule>
    <cfRule type="containsText" dxfId="96" priority="107" operator="containsText" text="Completed Behind Schedule">
      <formula>NOT(ISERROR(SEARCH("Completed Behind Schedule",R42)))</formula>
    </cfRule>
    <cfRule type="containsText" dxfId="95" priority="108" operator="containsText" text="Off Target">
      <formula>NOT(ISERROR(SEARCH("Off Target",R42)))</formula>
    </cfRule>
    <cfRule type="containsText" dxfId="94" priority="109" operator="containsText" text="In Danger of Falling Behind Target">
      <formula>NOT(ISERROR(SEARCH("In Danger of Falling Behind Target",R42)))</formula>
    </cfRule>
    <cfRule type="containsText" dxfId="93" priority="110" operator="containsText" text="Fully Achieved">
      <formula>NOT(ISERROR(SEARCH("Fully Achieved",R42)))</formula>
    </cfRule>
    <cfRule type="containsText" dxfId="92" priority="111" operator="containsText" text="On track to be achieved">
      <formula>NOT(ISERROR(SEARCH("On track to be achieved",R42)))</formula>
    </cfRule>
  </conditionalFormatting>
  <conditionalFormatting sqref="H44">
    <cfRule type="containsText" dxfId="91" priority="84" operator="containsText" text="Deferred">
      <formula>NOT(ISERROR(SEARCH("Deferred",H44)))</formula>
    </cfRule>
    <cfRule type="containsText" dxfId="90" priority="85" operator="containsText" text="Update Not Provided">
      <formula>NOT(ISERROR(SEARCH("Update Not Provided",H44)))</formula>
    </cfRule>
    <cfRule type="containsText" dxfId="89" priority="86" operator="containsText" text="Not Yet Due">
      <formula>NOT(ISERROR(SEARCH("Not Yet Due",H44)))</formula>
    </cfRule>
    <cfRule type="containsText" dxfId="88" priority="87" operator="containsText" text="Deleted">
      <formula>NOT(ISERROR(SEARCH("Deleted",H44)))</formula>
    </cfRule>
    <cfRule type="containsText" dxfId="87" priority="88" operator="containsText" text="Completed Behind Schedule">
      <formula>NOT(ISERROR(SEARCH("Completed Behind Schedule",H44)))</formula>
    </cfRule>
    <cfRule type="containsText" dxfId="86" priority="89" operator="containsText" text="Off Target">
      <formula>NOT(ISERROR(SEARCH("Off Target",H44)))</formula>
    </cfRule>
    <cfRule type="containsText" dxfId="85" priority="90" operator="containsText" text="In Danger of Falling Behind Target">
      <formula>NOT(ISERROR(SEARCH("In Danger of Falling Behind Target",H44)))</formula>
    </cfRule>
    <cfRule type="containsText" dxfId="84" priority="91" operator="containsText" text="Fully Achieved">
      <formula>NOT(ISERROR(SEARCH("Fully Achieved",H44)))</formula>
    </cfRule>
    <cfRule type="containsText" dxfId="83" priority="92" operator="containsText" text="On track to be achieved">
      <formula>NOT(ISERROR(SEARCH("On track to be achieved",H44)))</formula>
    </cfRule>
  </conditionalFormatting>
  <conditionalFormatting sqref="V44">
    <cfRule type="containsText" dxfId="82" priority="47" operator="containsText" text="Deleted">
      <formula>NOT(ISERROR(SEARCH("Deleted",V44)))</formula>
    </cfRule>
    <cfRule type="containsText" dxfId="81" priority="48" operator="containsText" text="Deferred">
      <formula>NOT(ISERROR(SEARCH("Deferred",V44)))</formula>
    </cfRule>
    <cfRule type="containsText" dxfId="80" priority="49" operator="containsText" text="Completion date within reasonable tolerance">
      <formula>NOT(ISERROR(SEARCH("Completion date within reasonable tolerance",V44)))</formula>
    </cfRule>
    <cfRule type="containsText" dxfId="79" priority="50" operator="containsText" text="completed significantly after target deadline">
      <formula>NOT(ISERROR(SEARCH("completed significantly after target deadline",V44)))</formula>
    </cfRule>
    <cfRule type="containsText" dxfId="78" priority="51" operator="containsText" text="Off target">
      <formula>NOT(ISERROR(SEARCH("Off target",V44)))</formula>
    </cfRule>
    <cfRule type="containsText" dxfId="77" priority="52" operator="containsText" text="Target partially met">
      <formula>NOT(ISERROR(SEARCH("Target partially met",V44)))</formula>
    </cfRule>
    <cfRule type="containsText" dxfId="76" priority="53" operator="containsText" text="Numerical outturn within 10% tolerance">
      <formula>NOT(ISERROR(SEARCH("Numerical outturn within 10% tolerance",V44)))</formula>
    </cfRule>
    <cfRule type="containsText" dxfId="75" priority="54" operator="containsText" text="Numerical outturn within 5% Tolerance">
      <formula>NOT(ISERROR(SEARCH("Numerical outturn within 5% Tolerance",V44)))</formula>
    </cfRule>
    <cfRule type="containsText" dxfId="74" priority="55" operator="containsText" text="Fully Achieved">
      <formula>NOT(ISERROR(SEARCH("Fully Achieved",V44)))</formula>
    </cfRule>
    <cfRule type="containsText" dxfId="73" priority="56" operator="containsText" text="Update Not Provided">
      <formula>NOT(ISERROR(SEARCH("Update Not Provided",V44)))</formula>
    </cfRule>
    <cfRule type="containsText" dxfId="72" priority="75" operator="containsText" text="Deferred">
      <formula>NOT(ISERROR(SEARCH("Deferred",V44)))</formula>
    </cfRule>
    <cfRule type="containsText" dxfId="71" priority="76" operator="containsText" text="Update Not Provided">
      <formula>NOT(ISERROR(SEARCH("Update Not Provided",V44)))</formula>
    </cfRule>
    <cfRule type="containsText" dxfId="70" priority="77" operator="containsText" text="Not Yet Due">
      <formula>NOT(ISERROR(SEARCH("Not Yet Due",V44)))</formula>
    </cfRule>
    <cfRule type="containsText" dxfId="69" priority="78" operator="containsText" text="Deleted">
      <formula>NOT(ISERROR(SEARCH("Deleted",V44)))</formula>
    </cfRule>
    <cfRule type="containsText" dxfId="68" priority="79" operator="containsText" text="Completed Behind Schedule">
      <formula>NOT(ISERROR(SEARCH("Completed Behind Schedule",V44)))</formula>
    </cfRule>
    <cfRule type="containsText" dxfId="67" priority="80" operator="containsText" text="Off Target">
      <formula>NOT(ISERROR(SEARCH("Off Target",V44)))</formula>
    </cfRule>
    <cfRule type="containsText" dxfId="66" priority="81" operator="containsText" text="In Danger of Falling Behind Target">
      <formula>NOT(ISERROR(SEARCH("In Danger of Falling Behind Target",V44)))</formula>
    </cfRule>
    <cfRule type="containsText" dxfId="65" priority="82" operator="containsText" text="Fully Achieved">
      <formula>NOT(ISERROR(SEARCH("Fully Achieved",V44)))</formula>
    </cfRule>
    <cfRule type="containsText" dxfId="64" priority="83" operator="containsText" text="On track to be achieved">
      <formula>NOT(ISERROR(SEARCH("On track to be achieved",V44)))</formula>
    </cfRule>
  </conditionalFormatting>
  <conditionalFormatting sqref="M44">
    <cfRule type="containsText" dxfId="63" priority="66" operator="containsText" text="Deferred">
      <formula>NOT(ISERROR(SEARCH("Deferred",M44)))</formula>
    </cfRule>
    <cfRule type="containsText" dxfId="62" priority="67" operator="containsText" text="Update Not Provided">
      <formula>NOT(ISERROR(SEARCH("Update Not Provided",M44)))</formula>
    </cfRule>
    <cfRule type="containsText" dxfId="61" priority="68" operator="containsText" text="Not Yet Due">
      <formula>NOT(ISERROR(SEARCH("Not Yet Due",M44)))</formula>
    </cfRule>
    <cfRule type="containsText" dxfId="60" priority="69" operator="containsText" text="Deleted">
      <formula>NOT(ISERROR(SEARCH("Deleted",M44)))</formula>
    </cfRule>
    <cfRule type="containsText" dxfId="59" priority="70" operator="containsText" text="Completed Behind Schedule">
      <formula>NOT(ISERROR(SEARCH("Completed Behind Schedule",M44)))</formula>
    </cfRule>
    <cfRule type="containsText" dxfId="58" priority="71" operator="containsText" text="Off Target">
      <formula>NOT(ISERROR(SEARCH("Off Target",M44)))</formula>
    </cfRule>
    <cfRule type="containsText" dxfId="57" priority="72" operator="containsText" text="In Danger of Falling Behind Target">
      <formula>NOT(ISERROR(SEARCH("In Danger of Falling Behind Target",M44)))</formula>
    </cfRule>
    <cfRule type="containsText" dxfId="56" priority="73" operator="containsText" text="Fully Achieved">
      <formula>NOT(ISERROR(SEARCH("Fully Achieved",M44)))</formula>
    </cfRule>
    <cfRule type="containsText" dxfId="55" priority="74" operator="containsText" text="On track to be achieved">
      <formula>NOT(ISERROR(SEARCH("On track to be achieved",M44)))</formula>
    </cfRule>
  </conditionalFormatting>
  <conditionalFormatting sqref="R44">
    <cfRule type="containsText" dxfId="54" priority="57" operator="containsText" text="Deferred">
      <formula>NOT(ISERROR(SEARCH("Deferred",R44)))</formula>
    </cfRule>
    <cfRule type="containsText" dxfId="53" priority="58" operator="containsText" text="Update Not Provided">
      <formula>NOT(ISERROR(SEARCH("Update Not Provided",R44)))</formula>
    </cfRule>
    <cfRule type="containsText" dxfId="52" priority="59" operator="containsText" text="Not Yet Due">
      <formula>NOT(ISERROR(SEARCH("Not Yet Due",R44)))</formula>
    </cfRule>
    <cfRule type="containsText" dxfId="51" priority="60" operator="containsText" text="Deleted">
      <formula>NOT(ISERROR(SEARCH("Deleted",R44)))</formula>
    </cfRule>
    <cfRule type="containsText" dxfId="50" priority="61" operator="containsText" text="Completed Behind Schedule">
      <formula>NOT(ISERROR(SEARCH("Completed Behind Schedule",R44)))</formula>
    </cfRule>
    <cfRule type="containsText" dxfId="49" priority="62" operator="containsText" text="Off Target">
      <formula>NOT(ISERROR(SEARCH("Off Target",R44)))</formula>
    </cfRule>
    <cfRule type="containsText" dxfId="48" priority="63" operator="containsText" text="In Danger of Falling Behind Target">
      <formula>NOT(ISERROR(SEARCH("In Danger of Falling Behind Target",R44)))</formula>
    </cfRule>
    <cfRule type="containsText" dxfId="47" priority="64" operator="containsText" text="Fully Achieved">
      <formula>NOT(ISERROR(SEARCH("Fully Achieved",R44)))</formula>
    </cfRule>
    <cfRule type="containsText" dxfId="46" priority="65" operator="containsText" text="On track to be achieved">
      <formula>NOT(ISERROR(SEARCH("On track to be achieved",R44)))</formula>
    </cfRule>
  </conditionalFormatting>
  <conditionalFormatting sqref="H48">
    <cfRule type="containsText" dxfId="45" priority="38" operator="containsText" text="Deferred">
      <formula>NOT(ISERROR(SEARCH("Deferred",H48)))</formula>
    </cfRule>
    <cfRule type="containsText" dxfId="44" priority="39" operator="containsText" text="Update Not Provided">
      <formula>NOT(ISERROR(SEARCH("Update Not Provided",H48)))</formula>
    </cfRule>
    <cfRule type="containsText" dxfId="43" priority="40" operator="containsText" text="Not Yet Due">
      <formula>NOT(ISERROR(SEARCH("Not Yet Due",H48)))</formula>
    </cfRule>
    <cfRule type="containsText" dxfId="42" priority="41" operator="containsText" text="Deleted">
      <formula>NOT(ISERROR(SEARCH("Deleted",H48)))</formula>
    </cfRule>
    <cfRule type="containsText" dxfId="41" priority="42" operator="containsText" text="Completed Behind Schedule">
      <formula>NOT(ISERROR(SEARCH("Completed Behind Schedule",H48)))</formula>
    </cfRule>
    <cfRule type="containsText" dxfId="40" priority="43" operator="containsText" text="Off Target">
      <formula>NOT(ISERROR(SEARCH("Off Target",H48)))</formula>
    </cfRule>
    <cfRule type="containsText" dxfId="39" priority="44" operator="containsText" text="In Danger of Falling Behind Target">
      <formula>NOT(ISERROR(SEARCH("In Danger of Falling Behind Target",H48)))</formula>
    </cfRule>
    <cfRule type="containsText" dxfId="38" priority="45" operator="containsText" text="Fully Achieved">
      <formula>NOT(ISERROR(SEARCH("Fully Achieved",H48)))</formula>
    </cfRule>
    <cfRule type="containsText" dxfId="37" priority="46" operator="containsText" text="On track to be achieved">
      <formula>NOT(ISERROR(SEARCH("On track to be achieved",H48)))</formula>
    </cfRule>
  </conditionalFormatting>
  <conditionalFormatting sqref="V48">
    <cfRule type="containsText" dxfId="36" priority="1" operator="containsText" text="Deleted">
      <formula>NOT(ISERROR(SEARCH("Deleted",V48)))</formula>
    </cfRule>
    <cfRule type="containsText" dxfId="35" priority="2" operator="containsText" text="Deferred">
      <formula>NOT(ISERROR(SEARCH("Deferred",V48)))</formula>
    </cfRule>
    <cfRule type="containsText" dxfId="34" priority="3" operator="containsText" text="Completion date within reasonable tolerance">
      <formula>NOT(ISERROR(SEARCH("Completion date within reasonable tolerance",V48)))</formula>
    </cfRule>
    <cfRule type="containsText" dxfId="33" priority="4" operator="containsText" text="completed significantly after target deadline">
      <formula>NOT(ISERROR(SEARCH("completed significantly after target deadline",V48)))</formula>
    </cfRule>
    <cfRule type="containsText" dxfId="32" priority="5" operator="containsText" text="Off target">
      <formula>NOT(ISERROR(SEARCH("Off target",V48)))</formula>
    </cfRule>
    <cfRule type="containsText" dxfId="31" priority="6" operator="containsText" text="Target partially met">
      <formula>NOT(ISERROR(SEARCH("Target partially met",V48)))</formula>
    </cfRule>
    <cfRule type="containsText" dxfId="30" priority="7" operator="containsText" text="Numerical outturn within 10% tolerance">
      <formula>NOT(ISERROR(SEARCH("Numerical outturn within 10% tolerance",V48)))</formula>
    </cfRule>
    <cfRule type="containsText" dxfId="29" priority="8" operator="containsText" text="Numerical outturn within 5% Tolerance">
      <formula>NOT(ISERROR(SEARCH("Numerical outturn within 5% Tolerance",V48)))</formula>
    </cfRule>
    <cfRule type="containsText" dxfId="28" priority="9" operator="containsText" text="Fully Achieved">
      <formula>NOT(ISERROR(SEARCH("Fully Achieved",V48)))</formula>
    </cfRule>
    <cfRule type="containsText" dxfId="27" priority="10" operator="containsText" text="Update Not Provided">
      <formula>NOT(ISERROR(SEARCH("Update Not Provided",V48)))</formula>
    </cfRule>
    <cfRule type="containsText" dxfId="26" priority="29" operator="containsText" text="Deferred">
      <formula>NOT(ISERROR(SEARCH("Deferred",V48)))</formula>
    </cfRule>
    <cfRule type="containsText" dxfId="25" priority="30" operator="containsText" text="Update Not Provided">
      <formula>NOT(ISERROR(SEARCH("Update Not Provided",V48)))</formula>
    </cfRule>
    <cfRule type="containsText" dxfId="24" priority="31" operator="containsText" text="Not Yet Due">
      <formula>NOT(ISERROR(SEARCH("Not Yet Due",V48)))</formula>
    </cfRule>
    <cfRule type="containsText" dxfId="23" priority="32" operator="containsText" text="Deleted">
      <formula>NOT(ISERROR(SEARCH("Deleted",V48)))</formula>
    </cfRule>
    <cfRule type="containsText" dxfId="22" priority="33" operator="containsText" text="Completed Behind Schedule">
      <formula>NOT(ISERROR(SEARCH("Completed Behind Schedule",V48)))</formula>
    </cfRule>
    <cfRule type="containsText" dxfId="21" priority="34" operator="containsText" text="Off Target">
      <formula>NOT(ISERROR(SEARCH("Off Target",V48)))</formula>
    </cfRule>
    <cfRule type="containsText" dxfId="20" priority="35" operator="containsText" text="In Danger of Falling Behind Target">
      <formula>NOT(ISERROR(SEARCH("In Danger of Falling Behind Target",V48)))</formula>
    </cfRule>
    <cfRule type="containsText" dxfId="19" priority="36" operator="containsText" text="Fully Achieved">
      <formula>NOT(ISERROR(SEARCH("Fully Achieved",V48)))</formula>
    </cfRule>
    <cfRule type="containsText" dxfId="18" priority="37" operator="containsText" text="On track to be achieved">
      <formula>NOT(ISERROR(SEARCH("On track to be achieved",V48)))</formula>
    </cfRule>
  </conditionalFormatting>
  <conditionalFormatting sqref="M48">
    <cfRule type="containsText" dxfId="17" priority="20" operator="containsText" text="Deferred">
      <formula>NOT(ISERROR(SEARCH("Deferred",M48)))</formula>
    </cfRule>
    <cfRule type="containsText" dxfId="16" priority="21" operator="containsText" text="Update Not Provided">
      <formula>NOT(ISERROR(SEARCH("Update Not Provided",M48)))</formula>
    </cfRule>
    <cfRule type="containsText" dxfId="15" priority="22" operator="containsText" text="Not Yet Due">
      <formula>NOT(ISERROR(SEARCH("Not Yet Due",M48)))</formula>
    </cfRule>
    <cfRule type="containsText" dxfId="14" priority="23" operator="containsText" text="Deleted">
      <formula>NOT(ISERROR(SEARCH("Deleted",M48)))</formula>
    </cfRule>
    <cfRule type="containsText" dxfId="13" priority="24" operator="containsText" text="Completed Behind Schedule">
      <formula>NOT(ISERROR(SEARCH("Completed Behind Schedule",M48)))</formula>
    </cfRule>
    <cfRule type="containsText" dxfId="12" priority="25" operator="containsText" text="Off Target">
      <formula>NOT(ISERROR(SEARCH("Off Target",M48)))</formula>
    </cfRule>
    <cfRule type="containsText" dxfId="11" priority="26" operator="containsText" text="In Danger of Falling Behind Target">
      <formula>NOT(ISERROR(SEARCH("In Danger of Falling Behind Target",M48)))</formula>
    </cfRule>
    <cfRule type="containsText" dxfId="10" priority="27" operator="containsText" text="Fully Achieved">
      <formula>NOT(ISERROR(SEARCH("Fully Achieved",M48)))</formula>
    </cfRule>
    <cfRule type="containsText" dxfId="9" priority="28" operator="containsText" text="On track to be achieved">
      <formula>NOT(ISERROR(SEARCH("On track to be achieved",M48)))</formula>
    </cfRule>
  </conditionalFormatting>
  <conditionalFormatting sqref="R48">
    <cfRule type="containsText" dxfId="8" priority="11" operator="containsText" text="Deferred">
      <formula>NOT(ISERROR(SEARCH("Deferred",R48)))</formula>
    </cfRule>
    <cfRule type="containsText" dxfId="7" priority="12" operator="containsText" text="Update Not Provided">
      <formula>NOT(ISERROR(SEARCH("Update Not Provided",R48)))</formula>
    </cfRule>
    <cfRule type="containsText" dxfId="6" priority="13" operator="containsText" text="Not Yet Due">
      <formula>NOT(ISERROR(SEARCH("Not Yet Due",R48)))</formula>
    </cfRule>
    <cfRule type="containsText" dxfId="5" priority="14" operator="containsText" text="Deleted">
      <formula>NOT(ISERROR(SEARCH("Deleted",R48)))</formula>
    </cfRule>
    <cfRule type="containsText" dxfId="4" priority="15" operator="containsText" text="Completed Behind Schedule">
      <formula>NOT(ISERROR(SEARCH("Completed Behind Schedule",R48)))</formula>
    </cfRule>
    <cfRule type="containsText" dxfId="3" priority="16" operator="containsText" text="Off Target">
      <formula>NOT(ISERROR(SEARCH("Off Target",R48)))</formula>
    </cfRule>
    <cfRule type="containsText" dxfId="2" priority="17" operator="containsText" text="In Danger of Falling Behind Target">
      <formula>NOT(ISERROR(SEARCH("In Danger of Falling Behind Target",R48)))</formula>
    </cfRule>
    <cfRule type="containsText" dxfId="1" priority="18" operator="containsText" text="Fully Achieved">
      <formula>NOT(ISERROR(SEARCH("Fully Achieved",R48)))</formula>
    </cfRule>
    <cfRule type="containsText" dxfId="0" priority="19" operator="containsText" text="On track to be achieved">
      <formula>NOT(ISERROR(SEARCH("On track to be achieved",R48)))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M3:M110 H3:H110 R3:R110">
      <formula1>$A$163:$A$171</formula1>
    </dataValidation>
    <dataValidation type="list" allowBlank="1" showInputMessage="1" showErrorMessage="1" promptTitle="Is target on track?" prompt="Please choose an option from the drop down list that best describes the current situation for this target." sqref="V3:V110">
      <formula1>$A$145:$A$154</formula1>
    </dataValidation>
  </dataValidations>
  <pageMargins left="0.23622047244094491" right="0.23622047244094491" top="0.74803149606299213" bottom="0.74803149606299213" header="0.31496062992125984" footer="0.31496062992125984"/>
  <pageSetup paperSize="8" orientation="portrait" r:id="rId1"/>
  <colBreaks count="1" manualBreakCount="1">
    <brk id="9" max="10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B1" zoomScale="70" zoomScaleNormal="70" workbookViewId="0">
      <selection activeCell="C9" sqref="C9"/>
    </sheetView>
  </sheetViews>
  <sheetFormatPr defaultColWidth="9.140625" defaultRowHeight="15" x14ac:dyDescent="0.25"/>
  <cols>
    <col min="1" max="1" width="9.140625" style="119"/>
    <col min="2" max="2" width="49.5703125" style="64" customWidth="1"/>
    <col min="3" max="3" width="27.140625" style="64" customWidth="1"/>
    <col min="4" max="4" width="27.140625" style="142" customWidth="1"/>
    <col min="5" max="8" width="27.140625" style="64" customWidth="1"/>
    <col min="9" max="40" width="9.140625" style="119"/>
    <col min="41" max="16384" width="9.140625" style="64"/>
  </cols>
  <sheetData>
    <row r="1" spans="1:40" s="119" customFormat="1" ht="33" customHeight="1" thickBot="1" x14ac:dyDescent="0.3">
      <c r="B1" s="120" t="s">
        <v>420</v>
      </c>
      <c r="D1" s="121"/>
    </row>
    <row r="2" spans="1:40" ht="40.5" customHeight="1" thickTop="1" thickBot="1" x14ac:dyDescent="0.3">
      <c r="B2" s="235" t="s">
        <v>426</v>
      </c>
      <c r="C2" s="237" t="s">
        <v>416</v>
      </c>
      <c r="D2" s="238"/>
      <c r="E2" s="239" t="s">
        <v>417</v>
      </c>
      <c r="F2" s="240"/>
      <c r="G2" s="241" t="s">
        <v>418</v>
      </c>
      <c r="H2" s="241"/>
    </row>
    <row r="3" spans="1:40" ht="50.25" customHeight="1" thickTop="1" thickBot="1" x14ac:dyDescent="0.3">
      <c r="B3" s="236"/>
      <c r="C3" s="122" t="s">
        <v>421</v>
      </c>
      <c r="D3" s="123" t="s">
        <v>422</v>
      </c>
      <c r="E3" s="124" t="s">
        <v>421</v>
      </c>
      <c r="F3" s="125" t="s">
        <v>422</v>
      </c>
      <c r="G3" s="143" t="s">
        <v>421</v>
      </c>
      <c r="H3" s="144" t="s">
        <v>422</v>
      </c>
    </row>
    <row r="4" spans="1:40" s="130" customFormat="1" ht="21.75" thickTop="1" thickBot="1" x14ac:dyDescent="0.3">
      <c r="A4" s="126"/>
      <c r="B4" s="127" t="s">
        <v>423</v>
      </c>
      <c r="C4" s="17"/>
      <c r="D4" s="128"/>
      <c r="E4" s="17"/>
      <c r="F4" s="17"/>
      <c r="G4" s="17"/>
      <c r="H4" s="129"/>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row>
    <row r="5" spans="1:40" s="136" customFormat="1" ht="37.5" customHeight="1" thickTop="1" thickBot="1" x14ac:dyDescent="0.3">
      <c r="A5" s="131"/>
      <c r="B5" s="132" t="s">
        <v>424</v>
      </c>
      <c r="C5" s="133">
        <f>'2a. % By Priority'!C6+'2a. % By Priority'!C7</f>
        <v>80</v>
      </c>
      <c r="D5" s="134">
        <f>'2a. % By Priority'!G6</f>
        <v>0.96385542168674698</v>
      </c>
      <c r="E5" s="135">
        <f>'2a. % By Priority'!C9</f>
        <v>2</v>
      </c>
      <c r="F5" s="125">
        <f>'2a. % By Priority'!G9</f>
        <v>2.4096385542168676E-2</v>
      </c>
      <c r="G5" s="145">
        <f>'2a. % By Priority'!C13+'2a. % By Priority'!C14</f>
        <v>1</v>
      </c>
      <c r="H5" s="146">
        <f>'2a. % By Priority'!G13</f>
        <v>1.2048192771084338E-2</v>
      </c>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1:40" s="136" customFormat="1" ht="21.75" thickTop="1" thickBot="1" x14ac:dyDescent="0.3">
      <c r="A6" s="131"/>
      <c r="B6" s="137" t="s">
        <v>425</v>
      </c>
      <c r="C6" s="138"/>
      <c r="D6" s="139"/>
      <c r="E6" s="138"/>
      <c r="F6" s="139"/>
      <c r="G6" s="138"/>
      <c r="H6" s="140"/>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1:40" s="136" customFormat="1" ht="37.5" customHeight="1" thickTop="1" thickBot="1" x14ac:dyDescent="0.3">
      <c r="A7" s="131"/>
      <c r="B7" s="132" t="s">
        <v>281</v>
      </c>
      <c r="C7" s="133">
        <f>'2a. % By Priority'!C28+'2a. % By Priority'!C29</f>
        <v>50</v>
      </c>
      <c r="D7" s="134">
        <f>'2a. % By Priority'!G28</f>
        <v>0.96153846153846156</v>
      </c>
      <c r="E7" s="141">
        <f>'2a. % By Priority'!C31</f>
        <v>1</v>
      </c>
      <c r="F7" s="125">
        <f>'2a. % By Priority'!G31</f>
        <v>1.9230769230769232E-2</v>
      </c>
      <c r="G7" s="145">
        <f>'2a. % By Priority'!C35+'2a. % By Priority'!C36</f>
        <v>1</v>
      </c>
      <c r="H7" s="146">
        <f>'2a. % By Priority'!G35</f>
        <v>1.9230769230769232E-2</v>
      </c>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row>
    <row r="8" spans="1:40" s="136" customFormat="1" ht="37.5" customHeight="1" thickTop="1" thickBot="1" x14ac:dyDescent="0.3">
      <c r="A8" s="131"/>
      <c r="B8" s="132" t="s">
        <v>419</v>
      </c>
      <c r="C8" s="133">
        <f>'2a. % By Priority'!C50+'2a. % By Priority'!C51</f>
        <v>14</v>
      </c>
      <c r="D8" s="134">
        <f>'2a. % By Priority'!G50</f>
        <v>0.93333333333333335</v>
      </c>
      <c r="E8" s="141">
        <f>'2a. % By Priority'!C53</f>
        <v>1</v>
      </c>
      <c r="F8" s="125">
        <f>'2a. % By Priority'!G53</f>
        <v>6.6666666666666666E-2</v>
      </c>
      <c r="G8" s="145">
        <f>'2a. % By Priority'!C57+'2a. % By Priority'!C58</f>
        <v>0</v>
      </c>
      <c r="H8" s="146">
        <f>'2a. % By Priority'!G57</f>
        <v>0</v>
      </c>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row>
    <row r="9" spans="1:40" s="136" customFormat="1" ht="37.5" customHeight="1" thickTop="1" thickBot="1" x14ac:dyDescent="0.3">
      <c r="A9" s="131"/>
      <c r="B9" s="132" t="s">
        <v>279</v>
      </c>
      <c r="C9" s="133">
        <f>'2a. % By Priority'!C72+'2a. % By Priority'!C73</f>
        <v>16</v>
      </c>
      <c r="D9" s="134">
        <f>'2a. % By Priority'!G72</f>
        <v>1</v>
      </c>
      <c r="E9" s="141">
        <f>'2a. % By Priority'!C75</f>
        <v>0</v>
      </c>
      <c r="F9" s="125">
        <f>'2a. % By Priority'!G75</f>
        <v>0</v>
      </c>
      <c r="G9" s="145">
        <f>'2a. % By Priority'!C79+'2a. % By Priority'!C80</f>
        <v>0</v>
      </c>
      <c r="H9" s="146">
        <f>'2a. % By Priority'!G79</f>
        <v>0</v>
      </c>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row>
    <row r="10" spans="1:40" s="136" customFormat="1" ht="21.75" thickTop="1" thickBot="1" x14ac:dyDescent="0.3">
      <c r="A10" s="131"/>
      <c r="B10" s="137" t="s">
        <v>266</v>
      </c>
      <c r="C10" s="138"/>
      <c r="D10" s="139"/>
      <c r="E10" s="138"/>
      <c r="F10" s="139"/>
      <c r="G10" s="138"/>
      <c r="H10" s="140"/>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row>
    <row r="11" spans="1:40" s="136" customFormat="1" ht="37.5" customHeight="1" thickTop="1" thickBot="1" x14ac:dyDescent="0.3">
      <c r="A11" s="131"/>
      <c r="B11" s="147" t="s">
        <v>374</v>
      </c>
      <c r="C11" s="148" t="e">
        <f>#REF!+#REF!</f>
        <v>#REF!</v>
      </c>
      <c r="D11" s="149" t="e">
        <f>#REF!</f>
        <v>#REF!</v>
      </c>
      <c r="E11" s="150" t="e">
        <f>#REF!</f>
        <v>#REF!</v>
      </c>
      <c r="F11" s="151" t="e">
        <f>#REF!</f>
        <v>#REF!</v>
      </c>
      <c r="G11" s="152" t="e">
        <f>#REF!+#REF!</f>
        <v>#REF!</v>
      </c>
      <c r="H11" s="153" t="e">
        <f>#REF!</f>
        <v>#REF!</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row>
    <row r="12" spans="1:40" s="136" customFormat="1" ht="37.5" customHeight="1" thickTop="1" thickBot="1" x14ac:dyDescent="0.3">
      <c r="A12" s="131"/>
      <c r="B12" s="147" t="s">
        <v>373</v>
      </c>
      <c r="C12" s="148" t="e">
        <f>#REF!+#REF!</f>
        <v>#REF!</v>
      </c>
      <c r="D12" s="149" t="e">
        <f>#REF!</f>
        <v>#REF!</v>
      </c>
      <c r="E12" s="154" t="e">
        <f>#REF!</f>
        <v>#REF!</v>
      </c>
      <c r="F12" s="151" t="e">
        <f>#REF!</f>
        <v>#REF!</v>
      </c>
      <c r="G12" s="152" t="e">
        <f>#REF!+#REF!</f>
        <v>#REF!</v>
      </c>
      <c r="H12" s="153" t="e">
        <f>#REF!</f>
        <v>#REF!</v>
      </c>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row>
    <row r="13" spans="1:40" s="136" customFormat="1" ht="37.5" customHeight="1" thickTop="1" thickBot="1" x14ac:dyDescent="0.3">
      <c r="A13" s="131"/>
      <c r="B13" s="147" t="s">
        <v>427</v>
      </c>
      <c r="C13" s="148" t="e">
        <f>#REF!+#REF!</f>
        <v>#REF!</v>
      </c>
      <c r="D13" s="149" t="e">
        <f>#REF!</f>
        <v>#REF!</v>
      </c>
      <c r="E13" s="154" t="e">
        <f>#REF!</f>
        <v>#REF!</v>
      </c>
      <c r="F13" s="151" t="e">
        <f>#REF!</f>
        <v>#REF!</v>
      </c>
      <c r="G13" s="152" t="e">
        <f>#REF!+#REF!</f>
        <v>#REF!</v>
      </c>
      <c r="H13" s="153" t="e">
        <f>#REF!</f>
        <v>#REF!</v>
      </c>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row>
    <row r="14" spans="1:40" s="136" customFormat="1" ht="37.5" customHeight="1" thickTop="1" thickBot="1" x14ac:dyDescent="0.3">
      <c r="A14" s="131"/>
      <c r="B14" s="147" t="s">
        <v>369</v>
      </c>
      <c r="C14" s="148" t="e">
        <f>#REF!+#REF!</f>
        <v>#REF!</v>
      </c>
      <c r="D14" s="149" t="e">
        <f>#REF!</f>
        <v>#REF!</v>
      </c>
      <c r="E14" s="154" t="e">
        <f>#REF!</f>
        <v>#REF!</v>
      </c>
      <c r="F14" s="151" t="e">
        <f>#REF!</f>
        <v>#REF!</v>
      </c>
      <c r="G14" s="152" t="e">
        <f>#REF!+#REF!</f>
        <v>#REF!</v>
      </c>
      <c r="H14" s="153" t="e">
        <f>#REF!</f>
        <v>#REF!</v>
      </c>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row>
    <row r="15" spans="1:40" s="136" customFormat="1" ht="37.5" customHeight="1" thickTop="1" thickBot="1" x14ac:dyDescent="0.3">
      <c r="A15" s="131"/>
      <c r="B15" s="147" t="s">
        <v>372</v>
      </c>
      <c r="C15" s="148" t="e">
        <f>#REF!+#REF!</f>
        <v>#REF!</v>
      </c>
      <c r="D15" s="149" t="e">
        <f>#REF!</f>
        <v>#REF!</v>
      </c>
      <c r="E15" s="154" t="e">
        <f>#REF!</f>
        <v>#REF!</v>
      </c>
      <c r="F15" s="151" t="e">
        <f>#REF!</f>
        <v>#REF!</v>
      </c>
      <c r="G15" s="152" t="e">
        <f>#REF!+#REF!</f>
        <v>#REF!</v>
      </c>
      <c r="H15" s="153" t="e">
        <f>#REF!</f>
        <v>#REF!</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row>
    <row r="16" spans="1:40" s="119" customFormat="1" ht="15.75" thickTop="1" x14ac:dyDescent="0.25">
      <c r="D16" s="121"/>
    </row>
    <row r="17" spans="4:4" s="119" customFormat="1" x14ac:dyDescent="0.25">
      <c r="D17" s="121"/>
    </row>
    <row r="18" spans="4:4" s="119" customFormat="1" x14ac:dyDescent="0.25">
      <c r="D18" s="121"/>
    </row>
    <row r="19" spans="4:4" s="119" customFormat="1" x14ac:dyDescent="0.25">
      <c r="D19" s="121"/>
    </row>
    <row r="20" spans="4:4" s="119" customFormat="1" x14ac:dyDescent="0.25">
      <c r="D20" s="121"/>
    </row>
    <row r="21" spans="4:4" s="119" customFormat="1" x14ac:dyDescent="0.25">
      <c r="D21" s="121"/>
    </row>
    <row r="22" spans="4:4" s="119" customFormat="1" x14ac:dyDescent="0.25">
      <c r="D22" s="121"/>
    </row>
    <row r="23" spans="4:4" s="119" customFormat="1" x14ac:dyDescent="0.25">
      <c r="D23" s="121"/>
    </row>
    <row r="24" spans="4:4" s="119" customFormat="1" x14ac:dyDescent="0.25">
      <c r="D24" s="121"/>
    </row>
    <row r="25" spans="4:4" s="119" customFormat="1" x14ac:dyDescent="0.25">
      <c r="D25" s="121"/>
    </row>
    <row r="26" spans="4:4" s="119" customFormat="1" x14ac:dyDescent="0.25">
      <c r="D26" s="121"/>
    </row>
    <row r="27" spans="4:4" s="119" customFormat="1" x14ac:dyDescent="0.25">
      <c r="D27" s="121"/>
    </row>
    <row r="28" spans="4:4" s="119" customFormat="1" x14ac:dyDescent="0.25">
      <c r="D28" s="121"/>
    </row>
    <row r="29" spans="4:4" s="119" customFormat="1" x14ac:dyDescent="0.25">
      <c r="D29" s="121"/>
    </row>
    <row r="30" spans="4:4" s="119" customFormat="1" x14ac:dyDescent="0.25">
      <c r="D30" s="121"/>
    </row>
    <row r="31" spans="4:4" s="119" customFormat="1" x14ac:dyDescent="0.25">
      <c r="D31" s="121"/>
    </row>
    <row r="32" spans="4:4" s="119" customFormat="1" x14ac:dyDescent="0.25">
      <c r="D32" s="121"/>
    </row>
    <row r="33" spans="4:4" s="119" customFormat="1" x14ac:dyDescent="0.25">
      <c r="D33" s="121"/>
    </row>
    <row r="34" spans="4:4" s="119" customFormat="1" x14ac:dyDescent="0.25">
      <c r="D34" s="121"/>
    </row>
    <row r="35" spans="4:4" s="119" customFormat="1" x14ac:dyDescent="0.25">
      <c r="D35" s="121"/>
    </row>
    <row r="36" spans="4:4" s="119" customFormat="1" x14ac:dyDescent="0.25">
      <c r="D36" s="121"/>
    </row>
    <row r="37" spans="4:4" s="119" customFormat="1" x14ac:dyDescent="0.25">
      <c r="D37" s="121"/>
    </row>
    <row r="38" spans="4:4" s="119" customFormat="1" x14ac:dyDescent="0.25">
      <c r="D38" s="121"/>
    </row>
    <row r="39" spans="4:4" s="119" customFormat="1" x14ac:dyDescent="0.25">
      <c r="D39" s="121"/>
    </row>
    <row r="40" spans="4:4" s="119" customFormat="1" x14ac:dyDescent="0.25">
      <c r="D40" s="121"/>
    </row>
    <row r="41" spans="4:4" s="119" customFormat="1" x14ac:dyDescent="0.25">
      <c r="D41" s="121"/>
    </row>
    <row r="42" spans="4:4" s="119" customFormat="1" x14ac:dyDescent="0.25">
      <c r="D42" s="121"/>
    </row>
    <row r="43" spans="4:4" s="119" customFormat="1" x14ac:dyDescent="0.25">
      <c r="D43" s="121"/>
    </row>
    <row r="44" spans="4:4" s="119" customFormat="1" x14ac:dyDescent="0.25">
      <c r="D44" s="121"/>
    </row>
    <row r="45" spans="4:4" s="119" customFormat="1" x14ac:dyDescent="0.25">
      <c r="D45" s="121"/>
    </row>
    <row r="46" spans="4:4" s="119" customFormat="1" x14ac:dyDescent="0.25">
      <c r="D46" s="12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zoomScale="77" zoomScaleNormal="77" workbookViewId="0">
      <pane ySplit="1" topLeftCell="A2" activePane="bottomLeft" state="frozen"/>
      <selection pane="bottomLeft" activeCell="B1" sqref="B1"/>
    </sheetView>
  </sheetViews>
  <sheetFormatPr defaultColWidth="9.140625" defaultRowHeight="14.25" x14ac:dyDescent="0.25"/>
  <cols>
    <col min="1" max="1" width="2.140625" style="25" customWidth="1"/>
    <col min="2" max="2" width="38.85546875" style="25" customWidth="1"/>
    <col min="3" max="3" width="13.7109375" style="22" customWidth="1"/>
    <col min="4" max="4" width="13.85546875" style="22" customWidth="1"/>
    <col min="5" max="5" width="16.28515625" style="22" customWidth="1"/>
    <col min="6" max="6" width="14.140625" style="22" customWidth="1"/>
    <col min="7" max="7" width="17.140625" style="22" customWidth="1"/>
    <col min="8" max="8" width="4.7109375" style="22" customWidth="1"/>
    <col min="9" max="9" width="38.85546875" style="25" hidden="1" customWidth="1"/>
    <col min="10" max="10" width="13.7109375" style="22" hidden="1" customWidth="1"/>
    <col min="11" max="11" width="13.85546875" style="22" hidden="1" customWidth="1"/>
    <col min="12" max="12" width="16.28515625" style="22" hidden="1" customWidth="1"/>
    <col min="13" max="13" width="14.140625" style="22" hidden="1" customWidth="1"/>
    <col min="14" max="14" width="17.140625" style="22" hidden="1" customWidth="1"/>
    <col min="15" max="15" width="4.7109375" style="22" hidden="1" customWidth="1"/>
    <col min="16" max="16" width="38.85546875" style="25" hidden="1" customWidth="1"/>
    <col min="17" max="17" width="13.7109375" style="22" hidden="1" customWidth="1"/>
    <col min="18" max="18" width="13.85546875" style="22" hidden="1" customWidth="1"/>
    <col min="19" max="19" width="16.28515625" style="22" hidden="1" customWidth="1"/>
    <col min="20" max="20" width="14.140625" style="22" hidden="1" customWidth="1"/>
    <col min="21" max="21" width="17.140625" style="22" hidden="1" customWidth="1"/>
    <col min="22" max="22" width="4.7109375" style="22" hidden="1" customWidth="1"/>
    <col min="23" max="23" width="55.28515625" style="22" hidden="1" customWidth="1"/>
    <col min="24" max="24" width="14.5703125" style="22" hidden="1" customWidth="1"/>
    <col min="25" max="27" width="17.140625" style="22" hidden="1" customWidth="1"/>
    <col min="28" max="28" width="17.140625" style="50" hidden="1" customWidth="1"/>
    <col min="29" max="32" width="9.140625" style="25" customWidth="1"/>
    <col min="33" max="16384" width="9.140625" style="25"/>
  </cols>
  <sheetData>
    <row r="1" spans="2:32" s="19" customFormat="1" ht="20.25" x14ac:dyDescent="0.25">
      <c r="B1" s="67" t="s">
        <v>409</v>
      </c>
      <c r="C1" s="65"/>
      <c r="D1" s="66"/>
      <c r="E1" s="66"/>
      <c r="F1" s="66"/>
      <c r="G1" s="66"/>
      <c r="H1" s="18"/>
      <c r="I1" s="67" t="s">
        <v>410</v>
      </c>
      <c r="J1" s="65"/>
      <c r="K1" s="66"/>
      <c r="L1" s="66"/>
      <c r="M1" s="66"/>
      <c r="N1" s="66"/>
      <c r="O1" s="18"/>
      <c r="P1" s="90" t="s">
        <v>411</v>
      </c>
      <c r="Q1" s="65"/>
      <c r="R1" s="66"/>
      <c r="S1" s="66"/>
      <c r="T1" s="66"/>
      <c r="U1" s="66"/>
      <c r="V1" s="18"/>
      <c r="W1" s="70" t="s">
        <v>412</v>
      </c>
      <c r="X1" s="68"/>
      <c r="Y1" s="68"/>
      <c r="Z1" s="68"/>
      <c r="AA1" s="68"/>
      <c r="AB1" s="69"/>
    </row>
    <row r="2" spans="2:32" ht="15.75" x14ac:dyDescent="0.25">
      <c r="B2" s="20"/>
      <c r="C2" s="21"/>
      <c r="D2" s="21"/>
      <c r="E2" s="21"/>
      <c r="F2" s="21"/>
      <c r="G2" s="21"/>
      <c r="I2" s="20"/>
      <c r="J2" s="21"/>
      <c r="K2" s="21"/>
      <c r="L2" s="21"/>
      <c r="M2" s="21"/>
      <c r="N2" s="21"/>
      <c r="P2" s="20"/>
      <c r="Q2" s="21"/>
      <c r="R2" s="21"/>
      <c r="S2" s="21"/>
      <c r="T2" s="21"/>
      <c r="U2" s="21"/>
      <c r="W2" s="23"/>
      <c r="X2" s="23"/>
      <c r="Y2" s="23"/>
      <c r="Z2" s="23"/>
      <c r="AA2" s="23"/>
      <c r="AB2" s="24"/>
    </row>
    <row r="3" spans="2:32" ht="15.75" x14ac:dyDescent="0.25">
      <c r="B3" s="81" t="s">
        <v>391</v>
      </c>
      <c r="C3" s="82"/>
      <c r="D3" s="82"/>
      <c r="E3" s="82"/>
      <c r="F3" s="82"/>
      <c r="G3" s="83"/>
      <c r="I3" s="81" t="s">
        <v>391</v>
      </c>
      <c r="J3" s="82"/>
      <c r="K3" s="82"/>
      <c r="L3" s="82"/>
      <c r="M3" s="82"/>
      <c r="N3" s="83"/>
      <c r="P3" s="81" t="s">
        <v>391</v>
      </c>
      <c r="Q3" s="82"/>
      <c r="R3" s="82"/>
      <c r="S3" s="82"/>
      <c r="T3" s="82"/>
      <c r="U3" s="83"/>
      <c r="W3" s="27" t="s">
        <v>391</v>
      </c>
      <c r="X3" s="28"/>
      <c r="Y3" s="28"/>
      <c r="Z3" s="28"/>
      <c r="AA3" s="28"/>
      <c r="AB3" s="29"/>
    </row>
    <row r="4" spans="2:32" s="22" customFormat="1" ht="39" customHeight="1" x14ac:dyDescent="0.25">
      <c r="B4" s="84" t="s">
        <v>392</v>
      </c>
      <c r="C4" s="84" t="s">
        <v>393</v>
      </c>
      <c r="D4" s="84" t="s">
        <v>394</v>
      </c>
      <c r="E4" s="84" t="s">
        <v>395</v>
      </c>
      <c r="F4" s="84" t="s">
        <v>396</v>
      </c>
      <c r="G4" s="84" t="s">
        <v>397</v>
      </c>
      <c r="I4" s="84" t="s">
        <v>392</v>
      </c>
      <c r="J4" s="84" t="s">
        <v>393</v>
      </c>
      <c r="K4" s="84" t="s">
        <v>394</v>
      </c>
      <c r="L4" s="84" t="s">
        <v>395</v>
      </c>
      <c r="M4" s="84" t="s">
        <v>396</v>
      </c>
      <c r="N4" s="84" t="s">
        <v>397</v>
      </c>
      <c r="P4" s="84" t="s">
        <v>392</v>
      </c>
      <c r="Q4" s="84" t="s">
        <v>393</v>
      </c>
      <c r="R4" s="84" t="s">
        <v>394</v>
      </c>
      <c r="S4" s="84" t="s">
        <v>395</v>
      </c>
      <c r="T4" s="84" t="s">
        <v>396</v>
      </c>
      <c r="U4" s="84" t="s">
        <v>397</v>
      </c>
      <c r="W4" s="84" t="s">
        <v>392</v>
      </c>
      <c r="X4" s="84" t="s">
        <v>393</v>
      </c>
      <c r="Y4" s="84" t="s">
        <v>394</v>
      </c>
      <c r="Z4" s="84" t="s">
        <v>395</v>
      </c>
      <c r="AA4" s="84" t="s">
        <v>396</v>
      </c>
      <c r="AB4" s="84" t="s">
        <v>397</v>
      </c>
    </row>
    <row r="5" spans="2:32" s="33" customFormat="1" ht="5.25" customHeight="1" x14ac:dyDescent="0.25">
      <c r="B5" s="30"/>
      <c r="C5" s="31"/>
      <c r="D5" s="31"/>
      <c r="E5" s="31"/>
      <c r="F5" s="31"/>
      <c r="G5" s="31"/>
      <c r="H5" s="32"/>
      <c r="I5" s="30"/>
      <c r="J5" s="31"/>
      <c r="K5" s="31"/>
      <c r="L5" s="31"/>
      <c r="M5" s="31"/>
      <c r="N5" s="31"/>
      <c r="O5" s="32"/>
      <c r="P5" s="30"/>
      <c r="Q5" s="31"/>
      <c r="R5" s="31"/>
      <c r="S5" s="31"/>
      <c r="T5" s="31"/>
      <c r="U5" s="31"/>
      <c r="V5" s="32"/>
      <c r="W5" s="30"/>
      <c r="X5" s="31"/>
      <c r="Y5" s="31"/>
      <c r="Z5" s="31"/>
      <c r="AA5" s="31"/>
      <c r="AB5" s="31"/>
    </row>
    <row r="6" spans="2:32" ht="30.75" customHeight="1" x14ac:dyDescent="0.25">
      <c r="B6" s="71" t="s">
        <v>398</v>
      </c>
      <c r="C6" s="72">
        <f>COUNTIF('1. All Data'!$H$3:$H$110,"Fully Achieved")</f>
        <v>8</v>
      </c>
      <c r="D6" s="73">
        <f>C6/C20</f>
        <v>7.407407407407407E-2</v>
      </c>
      <c r="E6" s="242">
        <f>D6+D7</f>
        <v>0.7407407407407407</v>
      </c>
      <c r="F6" s="73">
        <f>C6/C21</f>
        <v>9.6385542168674704E-2</v>
      </c>
      <c r="G6" s="243">
        <f>F6+F7</f>
        <v>0.96385542168674698</v>
      </c>
      <c r="I6" s="71" t="s">
        <v>398</v>
      </c>
      <c r="J6" s="72">
        <f>COUNTIF('1. All Data'!$M$3:$M$110,"Fully Achieved")</f>
        <v>0</v>
      </c>
      <c r="K6" s="73">
        <f>J6/J20</f>
        <v>0</v>
      </c>
      <c r="L6" s="242">
        <f>K6+K7</f>
        <v>0</v>
      </c>
      <c r="M6" s="73">
        <f>J6/J21</f>
        <v>0</v>
      </c>
      <c r="N6" s="243">
        <f>M6+M7</f>
        <v>0</v>
      </c>
      <c r="P6" s="71" t="s">
        <v>398</v>
      </c>
      <c r="Q6" s="72">
        <f>COUNTIF('1. All Data'!$R$3:$R$110,"Fully Achieved")</f>
        <v>0</v>
      </c>
      <c r="R6" s="73">
        <f>Q6/Q20</f>
        <v>0</v>
      </c>
      <c r="S6" s="242">
        <f>R6+R7</f>
        <v>0</v>
      </c>
      <c r="T6" s="73">
        <f>Q6/Q21</f>
        <v>0</v>
      </c>
      <c r="U6" s="243">
        <f>T6+T7</f>
        <v>0</v>
      </c>
      <c r="W6" s="71" t="s">
        <v>398</v>
      </c>
      <c r="X6" s="72"/>
      <c r="Y6" s="73"/>
      <c r="Z6" s="242"/>
      <c r="AA6" s="73"/>
      <c r="AB6" s="243">
        <f>AA6+AA7</f>
        <v>0</v>
      </c>
    </row>
    <row r="7" spans="2:32" ht="30.75" customHeight="1" x14ac:dyDescent="0.25">
      <c r="B7" s="71" t="s">
        <v>349</v>
      </c>
      <c r="C7" s="72">
        <f>COUNTIF('1. All Data'!$H$3:$H$110,"On Track to be Achieved")</f>
        <v>72</v>
      </c>
      <c r="D7" s="73">
        <f>C7/C20</f>
        <v>0.66666666666666663</v>
      </c>
      <c r="E7" s="242"/>
      <c r="F7" s="73">
        <f>C7/C21</f>
        <v>0.86746987951807231</v>
      </c>
      <c r="G7" s="243"/>
      <c r="I7" s="71" t="s">
        <v>349</v>
      </c>
      <c r="J7" s="72">
        <f>COUNTIF('1. All Data'!$M$3:$M$110,"On Track to be Achieved")</f>
        <v>0</v>
      </c>
      <c r="K7" s="73">
        <f>J7/J20</f>
        <v>0</v>
      </c>
      <c r="L7" s="242"/>
      <c r="M7" s="73">
        <f>J7/J21</f>
        <v>0</v>
      </c>
      <c r="N7" s="243"/>
      <c r="P7" s="71" t="s">
        <v>349</v>
      </c>
      <c r="Q7" s="72">
        <f>COUNTIF('1. All Data'!$R$3:$R$110,"On Track to be Achieved")</f>
        <v>0</v>
      </c>
      <c r="R7" s="73">
        <f>Q7/Q20</f>
        <v>0</v>
      </c>
      <c r="S7" s="242"/>
      <c r="T7" s="73">
        <f>Q7/Q21</f>
        <v>0</v>
      </c>
      <c r="U7" s="243"/>
      <c r="W7" s="71" t="s">
        <v>349</v>
      </c>
      <c r="X7" s="72"/>
      <c r="Y7" s="73"/>
      <c r="Z7" s="242"/>
      <c r="AA7" s="73"/>
      <c r="AB7" s="243"/>
    </row>
    <row r="8" spans="2:32" s="39" customFormat="1" ht="6" customHeight="1" x14ac:dyDescent="0.25">
      <c r="B8" s="34"/>
      <c r="C8" s="35"/>
      <c r="D8" s="36"/>
      <c r="E8" s="36"/>
      <c r="F8" s="36"/>
      <c r="G8" s="37"/>
      <c r="H8" s="38"/>
      <c r="I8" s="34"/>
      <c r="J8" s="35"/>
      <c r="K8" s="36"/>
      <c r="L8" s="36"/>
      <c r="M8" s="36"/>
      <c r="N8" s="37"/>
      <c r="O8" s="38"/>
      <c r="P8" s="34"/>
      <c r="Q8" s="35"/>
      <c r="R8" s="36"/>
      <c r="S8" s="36"/>
      <c r="T8" s="36"/>
      <c r="U8" s="37"/>
      <c r="V8" s="38"/>
      <c r="W8" s="34"/>
      <c r="X8" s="35"/>
      <c r="Y8" s="36"/>
      <c r="Z8" s="36"/>
      <c r="AA8" s="36"/>
      <c r="AB8" s="37"/>
      <c r="AD8" s="33"/>
      <c r="AE8" s="33"/>
      <c r="AF8" s="33"/>
    </row>
    <row r="9" spans="2:32" ht="18.75" customHeight="1" x14ac:dyDescent="0.25">
      <c r="B9" s="244" t="s">
        <v>350</v>
      </c>
      <c r="C9" s="247">
        <f>COUNTIF('1. All Data'!$H$3:$H$110,"In Danger of Falling Behind Target")</f>
        <v>2</v>
      </c>
      <c r="D9" s="250">
        <f>C9/C20</f>
        <v>1.8518518518518517E-2</v>
      </c>
      <c r="E9" s="250">
        <f>D9</f>
        <v>1.8518518518518517E-2</v>
      </c>
      <c r="F9" s="250">
        <f>C9/C21</f>
        <v>2.4096385542168676E-2</v>
      </c>
      <c r="G9" s="253">
        <f>F9</f>
        <v>2.4096385542168676E-2</v>
      </c>
      <c r="I9" s="244" t="s">
        <v>350</v>
      </c>
      <c r="J9" s="256">
        <f>COUNTIF('1. All Data'!$M$3:$M$110,"In Danger of Falling BeLind Target")</f>
        <v>0</v>
      </c>
      <c r="K9" s="250">
        <f>J9/J20</f>
        <v>0</v>
      </c>
      <c r="L9" s="250">
        <f>K9</f>
        <v>0</v>
      </c>
      <c r="M9" s="250">
        <f>J9/J21</f>
        <v>0</v>
      </c>
      <c r="N9" s="253">
        <f>M9</f>
        <v>0</v>
      </c>
      <c r="P9" s="244" t="s">
        <v>350</v>
      </c>
      <c r="Q9" s="256">
        <f>COUNTIF('1. All Data'!$R$3:$R$110,"In Danger of Falling Behind Target")</f>
        <v>0</v>
      </c>
      <c r="R9" s="250">
        <f>Q9/Q20</f>
        <v>0</v>
      </c>
      <c r="S9" s="250">
        <f>R9</f>
        <v>0</v>
      </c>
      <c r="T9" s="250">
        <f>Q9/Q21</f>
        <v>0</v>
      </c>
      <c r="U9" s="253">
        <f>T9</f>
        <v>0</v>
      </c>
      <c r="W9" s="91" t="s">
        <v>342</v>
      </c>
      <c r="X9" s="92"/>
      <c r="Y9" s="73"/>
      <c r="Z9" s="242"/>
      <c r="AA9" s="73"/>
      <c r="AB9" s="259">
        <f>AA9</f>
        <v>0</v>
      </c>
      <c r="AD9" s="40"/>
    </row>
    <row r="10" spans="2:32" ht="19.5" customHeight="1" x14ac:dyDescent="0.25">
      <c r="B10" s="245"/>
      <c r="C10" s="248"/>
      <c r="D10" s="251"/>
      <c r="E10" s="251"/>
      <c r="F10" s="251"/>
      <c r="G10" s="254"/>
      <c r="I10" s="245"/>
      <c r="J10" s="257">
        <f>COUNTIF('1. All Data'!$H$5:$H$128,"On Track to be Achieved")</f>
        <v>71</v>
      </c>
      <c r="K10" s="251"/>
      <c r="L10" s="251"/>
      <c r="M10" s="251"/>
      <c r="N10" s="254"/>
      <c r="P10" s="245"/>
      <c r="Q10" s="257">
        <f>COUNTIF('1. All Data'!$H$5:$H$128,"On Track to be Achieved")</f>
        <v>71</v>
      </c>
      <c r="R10" s="251"/>
      <c r="S10" s="251"/>
      <c r="T10" s="251"/>
      <c r="U10" s="254"/>
      <c r="W10" s="91" t="s">
        <v>343</v>
      </c>
      <c r="X10" s="92"/>
      <c r="Y10" s="73"/>
      <c r="Z10" s="242"/>
      <c r="AA10" s="73"/>
      <c r="AB10" s="259"/>
      <c r="AD10" s="40"/>
    </row>
    <row r="11" spans="2:32" ht="19.5" customHeight="1" x14ac:dyDescent="0.25">
      <c r="B11" s="246"/>
      <c r="C11" s="249"/>
      <c r="D11" s="252"/>
      <c r="E11" s="252"/>
      <c r="F11" s="252"/>
      <c r="G11" s="255"/>
      <c r="I11" s="246"/>
      <c r="J11" s="258">
        <f>COUNTIF('1. All Data'!$H$5:$H$128,"On Track to be Achieved")</f>
        <v>71</v>
      </c>
      <c r="K11" s="252"/>
      <c r="L11" s="252"/>
      <c r="M11" s="252"/>
      <c r="N11" s="255"/>
      <c r="P11" s="246"/>
      <c r="Q11" s="258">
        <f>COUNTIF('1. All Data'!$H$5:$H$128,"On Track to be Achieved")</f>
        <v>71</v>
      </c>
      <c r="R11" s="252"/>
      <c r="S11" s="252"/>
      <c r="T11" s="252"/>
      <c r="U11" s="255"/>
      <c r="W11" s="91" t="s">
        <v>346</v>
      </c>
      <c r="X11" s="92"/>
      <c r="Y11" s="73"/>
      <c r="Z11" s="242"/>
      <c r="AA11" s="73"/>
      <c r="AB11" s="259"/>
      <c r="AD11" s="40"/>
    </row>
    <row r="12" spans="2:32" s="33" customFormat="1" ht="6" customHeight="1" x14ac:dyDescent="0.25">
      <c r="B12" s="30"/>
      <c r="C12" s="31"/>
      <c r="D12" s="41"/>
      <c r="E12" s="41"/>
      <c r="F12" s="41"/>
      <c r="G12" s="42"/>
      <c r="H12" s="32"/>
      <c r="I12" s="30"/>
      <c r="J12" s="31"/>
      <c r="K12" s="41"/>
      <c r="L12" s="41"/>
      <c r="M12" s="41"/>
      <c r="N12" s="42"/>
      <c r="O12" s="32"/>
      <c r="P12" s="30"/>
      <c r="Q12" s="31"/>
      <c r="R12" s="41"/>
      <c r="S12" s="41"/>
      <c r="T12" s="41"/>
      <c r="U12" s="42"/>
      <c r="V12" s="32"/>
      <c r="W12" s="30"/>
      <c r="X12" s="31"/>
      <c r="Y12" s="41"/>
      <c r="Z12" s="41"/>
      <c r="AA12" s="41"/>
      <c r="AB12" s="42"/>
      <c r="AD12" s="43"/>
    </row>
    <row r="13" spans="2:32" ht="29.25" customHeight="1" x14ac:dyDescent="0.25">
      <c r="B13" s="74" t="s">
        <v>351</v>
      </c>
      <c r="C13" s="72">
        <f>COUNTIF('1. All Data'!H3:H110,"completed behind schedule")</f>
        <v>0</v>
      </c>
      <c r="D13" s="73">
        <f>C13/C20</f>
        <v>0</v>
      </c>
      <c r="E13" s="242">
        <f>D13+D14</f>
        <v>9.2592592592592587E-3</v>
      </c>
      <c r="F13" s="73">
        <f>C13/C21</f>
        <v>0</v>
      </c>
      <c r="G13" s="260">
        <f>F13+F14</f>
        <v>1.2048192771084338E-2</v>
      </c>
      <c r="I13" s="74" t="s">
        <v>351</v>
      </c>
      <c r="J13" s="72">
        <f>COUNTIF('1. All Data'!M3:M110,"Completed Behind Schedule")</f>
        <v>0</v>
      </c>
      <c r="K13" s="73">
        <f>J13/J20</f>
        <v>0</v>
      </c>
      <c r="L13" s="242">
        <f>K13+K14</f>
        <v>0</v>
      </c>
      <c r="M13" s="73">
        <f>J13/J21</f>
        <v>0</v>
      </c>
      <c r="N13" s="260">
        <f>M13+M14</f>
        <v>0</v>
      </c>
      <c r="P13" s="74" t="s">
        <v>351</v>
      </c>
      <c r="Q13" s="72">
        <f>COUNTIF('1. All Data'!R3:R110,"completed behind schedule")</f>
        <v>0</v>
      </c>
      <c r="R13" s="73">
        <f>Q13/Q20</f>
        <v>0</v>
      </c>
      <c r="S13" s="242">
        <f>R13+R14</f>
        <v>0</v>
      </c>
      <c r="T13" s="73">
        <f>Q13/Q21</f>
        <v>0</v>
      </c>
      <c r="U13" s="260">
        <f>T13+T14</f>
        <v>0</v>
      </c>
      <c r="W13" s="74" t="s">
        <v>345</v>
      </c>
      <c r="X13" s="93"/>
      <c r="Y13" s="73"/>
      <c r="Z13" s="242"/>
      <c r="AA13" s="73"/>
      <c r="AB13" s="260">
        <f>AA13+AA14</f>
        <v>0</v>
      </c>
    </row>
    <row r="14" spans="2:32" ht="29.25" customHeight="1" x14ac:dyDescent="0.25">
      <c r="B14" s="74" t="s">
        <v>344</v>
      </c>
      <c r="C14" s="72">
        <f>COUNTIF('1. All Data'!H3:H110,"off target")</f>
        <v>1</v>
      </c>
      <c r="D14" s="73">
        <f>C14/C20</f>
        <v>9.2592592592592587E-3</v>
      </c>
      <c r="E14" s="242"/>
      <c r="F14" s="73">
        <f>C14/C21</f>
        <v>1.2048192771084338E-2</v>
      </c>
      <c r="G14" s="260"/>
      <c r="I14" s="74" t="s">
        <v>344</v>
      </c>
      <c r="J14" s="72">
        <f>COUNTIF('1. All Data'!M3:M110,"Off Target")</f>
        <v>0</v>
      </c>
      <c r="K14" s="73">
        <f>J14/J20</f>
        <v>0</v>
      </c>
      <c r="L14" s="242"/>
      <c r="M14" s="73">
        <f>J14/J21</f>
        <v>0</v>
      </c>
      <c r="N14" s="260"/>
      <c r="P14" s="74" t="s">
        <v>344</v>
      </c>
      <c r="Q14" s="72">
        <f>COUNTIF('1. All Data'!R3:R110,"off target")</f>
        <v>0</v>
      </c>
      <c r="R14" s="73">
        <f>Q14/Q20</f>
        <v>0</v>
      </c>
      <c r="S14" s="242"/>
      <c r="T14" s="73">
        <f>Q14/Q21</f>
        <v>0</v>
      </c>
      <c r="U14" s="260"/>
      <c r="W14" s="74" t="s">
        <v>344</v>
      </c>
      <c r="X14" s="93"/>
      <c r="Y14" s="73"/>
      <c r="Z14" s="242"/>
      <c r="AA14" s="73"/>
      <c r="AB14" s="260"/>
    </row>
    <row r="15" spans="2:32" s="33" customFormat="1" ht="7.5" customHeight="1" x14ac:dyDescent="0.25">
      <c r="B15" s="30"/>
      <c r="C15" s="44"/>
      <c r="D15" s="41"/>
      <c r="E15" s="41"/>
      <c r="F15" s="41"/>
      <c r="G15" s="45"/>
      <c r="H15" s="32"/>
      <c r="I15" s="30"/>
      <c r="J15" s="44"/>
      <c r="K15" s="41"/>
      <c r="L15" s="41"/>
      <c r="M15" s="41"/>
      <c r="N15" s="45"/>
      <c r="O15" s="32"/>
      <c r="P15" s="30"/>
      <c r="Q15" s="44"/>
      <c r="R15" s="41"/>
      <c r="S15" s="41"/>
      <c r="T15" s="41"/>
      <c r="U15" s="45"/>
      <c r="V15" s="32"/>
      <c r="W15" s="30"/>
      <c r="X15" s="44"/>
      <c r="Y15" s="41"/>
      <c r="Z15" s="41"/>
      <c r="AA15" s="41"/>
      <c r="AB15" s="45"/>
    </row>
    <row r="16" spans="2:32" ht="20.25" customHeight="1" x14ac:dyDescent="0.25">
      <c r="B16" s="75" t="s">
        <v>399</v>
      </c>
      <c r="C16" s="72">
        <f>COUNTIF('1. All Data'!H3:H110,"not yet due")</f>
        <v>25</v>
      </c>
      <c r="D16" s="76">
        <f>C16/C20</f>
        <v>0.23148148148148148</v>
      </c>
      <c r="E16" s="76">
        <f>D16</f>
        <v>0.23148148148148148</v>
      </c>
      <c r="F16" s="46"/>
      <c r="G16" s="47"/>
      <c r="I16" s="75" t="s">
        <v>399</v>
      </c>
      <c r="J16" s="72">
        <f>COUNTIF('1. All Data'!M3:M110,"not yet due")</f>
        <v>0</v>
      </c>
      <c r="K16" s="76">
        <f>J16/J20</f>
        <v>0</v>
      </c>
      <c r="L16" s="76">
        <f>K16</f>
        <v>0</v>
      </c>
      <c r="M16" s="46"/>
      <c r="N16" s="47"/>
      <c r="P16" s="75" t="s">
        <v>399</v>
      </c>
      <c r="Q16" s="72">
        <f>COUNTIF('1. All Data'!R3:R110,"not yet due")</f>
        <v>0</v>
      </c>
      <c r="R16" s="76">
        <f>Q16/Q20</f>
        <v>0</v>
      </c>
      <c r="S16" s="76">
        <f>R16</f>
        <v>0</v>
      </c>
      <c r="T16" s="46"/>
      <c r="U16" s="47"/>
      <c r="W16" s="75" t="s">
        <v>399</v>
      </c>
      <c r="X16" s="72"/>
      <c r="Y16" s="76"/>
      <c r="Z16" s="76"/>
      <c r="AA16" s="46"/>
      <c r="AB16" s="47"/>
    </row>
    <row r="17" spans="2:30" ht="20.25" customHeight="1" x14ac:dyDescent="0.25">
      <c r="B17" s="75" t="s">
        <v>339</v>
      </c>
      <c r="C17" s="72">
        <f>COUNTIF('1. All Data'!H3:H110,"update not provided")</f>
        <v>0</v>
      </c>
      <c r="D17" s="76">
        <f>C17/C20</f>
        <v>0</v>
      </c>
      <c r="E17" s="76">
        <f>D17</f>
        <v>0</v>
      </c>
      <c r="F17" s="46"/>
      <c r="G17" s="49"/>
      <c r="I17" s="75" t="s">
        <v>339</v>
      </c>
      <c r="J17" s="72">
        <f>COUNTIF('1. All Data'!M3:M110,"update not provided")</f>
        <v>108</v>
      </c>
      <c r="K17" s="76">
        <f>J17/J20</f>
        <v>0.432</v>
      </c>
      <c r="L17" s="76">
        <f>K17</f>
        <v>0.432</v>
      </c>
      <c r="M17" s="46"/>
      <c r="N17" s="49"/>
      <c r="P17" s="75" t="s">
        <v>339</v>
      </c>
      <c r="Q17" s="72">
        <f>COUNTIF('1. All Data'!R3:R110,"update not provided")</f>
        <v>108</v>
      </c>
      <c r="R17" s="76">
        <f>Q17/Q20</f>
        <v>0.432</v>
      </c>
      <c r="S17" s="76">
        <f>R17</f>
        <v>0.432</v>
      </c>
      <c r="T17" s="46"/>
      <c r="U17" s="49"/>
      <c r="W17" s="75" t="s">
        <v>339</v>
      </c>
      <c r="X17" s="72"/>
      <c r="Y17" s="76"/>
      <c r="Z17" s="76"/>
      <c r="AA17" s="46"/>
      <c r="AB17" s="49"/>
    </row>
    <row r="18" spans="2:30" ht="15.75" customHeight="1" x14ac:dyDescent="0.25">
      <c r="B18" s="77" t="s">
        <v>347</v>
      </c>
      <c r="C18" s="72">
        <f>COUNTIF('1. All Data'!H3:H110,"deferred")</f>
        <v>0</v>
      </c>
      <c r="D18" s="78">
        <f>C18/C20</f>
        <v>0</v>
      </c>
      <c r="E18" s="78">
        <f>D18</f>
        <v>0</v>
      </c>
      <c r="F18" s="51"/>
      <c r="G18" s="47"/>
      <c r="I18" s="77" t="s">
        <v>347</v>
      </c>
      <c r="J18" s="72">
        <f>COUNTIF('1. All Data'!M3:M110,"deferred")</f>
        <v>0</v>
      </c>
      <c r="K18" s="78">
        <f>J18/J20</f>
        <v>0</v>
      </c>
      <c r="L18" s="78">
        <f>K18</f>
        <v>0</v>
      </c>
      <c r="M18" s="51"/>
      <c r="N18" s="47"/>
      <c r="P18" s="77" t="s">
        <v>347</v>
      </c>
      <c r="Q18" s="72">
        <f>COUNTIF('1. All Data'!R3:R110,"deferred")</f>
        <v>0</v>
      </c>
      <c r="R18" s="78">
        <f>Q18/Q20</f>
        <v>0</v>
      </c>
      <c r="S18" s="78">
        <f>R18</f>
        <v>0</v>
      </c>
      <c r="T18" s="51"/>
      <c r="U18" s="47"/>
      <c r="W18" s="77" t="s">
        <v>347</v>
      </c>
      <c r="X18" s="72"/>
      <c r="Y18" s="78"/>
      <c r="Z18" s="78"/>
      <c r="AA18" s="51"/>
      <c r="AB18" s="47"/>
      <c r="AD18" s="40"/>
    </row>
    <row r="19" spans="2:30" ht="15.75" customHeight="1" x14ac:dyDescent="0.25">
      <c r="B19" s="77" t="s">
        <v>348</v>
      </c>
      <c r="C19" s="72">
        <f>COUNTIF('1. All Data'!H3:H110,"deleted")</f>
        <v>0</v>
      </c>
      <c r="D19" s="78">
        <f>C19/C20</f>
        <v>0</v>
      </c>
      <c r="E19" s="78">
        <f>D19</f>
        <v>0</v>
      </c>
      <c r="F19" s="51"/>
      <c r="G19" s="53" t="s">
        <v>400</v>
      </c>
      <c r="I19" s="77" t="s">
        <v>348</v>
      </c>
      <c r="J19" s="72">
        <f>COUNTIF('1. All Data'!M3:M110,"deleted")</f>
        <v>0</v>
      </c>
      <c r="K19" s="78">
        <f>J19/J20</f>
        <v>0</v>
      </c>
      <c r="L19" s="78">
        <f>K19</f>
        <v>0</v>
      </c>
      <c r="M19" s="51"/>
      <c r="N19" s="53" t="s">
        <v>400</v>
      </c>
      <c r="P19" s="77" t="s">
        <v>348</v>
      </c>
      <c r="Q19" s="72">
        <f>COUNTIF('1. All Data'!R3:R110,"deleted")</f>
        <v>0</v>
      </c>
      <c r="R19" s="78">
        <f>Q19/Q20</f>
        <v>0</v>
      </c>
      <c r="S19" s="78">
        <f>R19</f>
        <v>0</v>
      </c>
      <c r="T19" s="51"/>
      <c r="U19" s="53" t="s">
        <v>400</v>
      </c>
      <c r="W19" s="77" t="s">
        <v>348</v>
      </c>
      <c r="X19" s="72"/>
      <c r="Y19" s="78"/>
      <c r="Z19" s="78"/>
      <c r="AA19" s="51"/>
      <c r="AB19" s="53" t="s">
        <v>400</v>
      </c>
    </row>
    <row r="20" spans="2:30" ht="15.75" customHeight="1" x14ac:dyDescent="0.25">
      <c r="B20" s="79" t="s">
        <v>401</v>
      </c>
      <c r="C20" s="80">
        <f>SUM(C6:C19)</f>
        <v>108</v>
      </c>
      <c r="D20" s="51"/>
      <c r="E20" s="51"/>
      <c r="F20" s="47"/>
      <c r="G20" s="47"/>
      <c r="I20" s="79" t="s">
        <v>401</v>
      </c>
      <c r="J20" s="80">
        <f>SUM(J6:J19)</f>
        <v>250</v>
      </c>
      <c r="K20" s="51"/>
      <c r="L20" s="51"/>
      <c r="M20" s="47"/>
      <c r="N20" s="47"/>
      <c r="P20" s="79" t="s">
        <v>401</v>
      </c>
      <c r="Q20" s="80">
        <f>SUM(Q6:Q19)</f>
        <v>250</v>
      </c>
      <c r="R20" s="51"/>
      <c r="S20" s="51"/>
      <c r="T20" s="47"/>
      <c r="U20" s="47"/>
      <c r="W20" s="79" t="s">
        <v>401</v>
      </c>
      <c r="X20" s="80"/>
      <c r="Y20" s="51"/>
      <c r="Z20" s="51"/>
      <c r="AA20" s="47"/>
      <c r="AB20" s="47"/>
    </row>
    <row r="21" spans="2:30" ht="15.75" customHeight="1" x14ac:dyDescent="0.25">
      <c r="B21" s="79" t="s">
        <v>402</v>
      </c>
      <c r="C21" s="80">
        <f>C20-C19-C18-C17-C16</f>
        <v>83</v>
      </c>
      <c r="D21" s="47"/>
      <c r="E21" s="47"/>
      <c r="F21" s="47"/>
      <c r="G21" s="47"/>
      <c r="I21" s="79" t="s">
        <v>402</v>
      </c>
      <c r="J21" s="80">
        <f>J20-J19-J18-J17-J16</f>
        <v>142</v>
      </c>
      <c r="K21" s="47"/>
      <c r="L21" s="47"/>
      <c r="M21" s="47"/>
      <c r="N21" s="47"/>
      <c r="P21" s="79" t="s">
        <v>402</v>
      </c>
      <c r="Q21" s="80">
        <f>Q20-Q19-Q18-Q17-Q16</f>
        <v>142</v>
      </c>
      <c r="R21" s="47"/>
      <c r="S21" s="47"/>
      <c r="T21" s="47"/>
      <c r="U21" s="47"/>
      <c r="W21" s="79" t="s">
        <v>402</v>
      </c>
      <c r="X21" s="80"/>
      <c r="Y21" s="47"/>
      <c r="Z21" s="47"/>
      <c r="AA21" s="47"/>
      <c r="AB21" s="47"/>
      <c r="AD21" s="40"/>
    </row>
    <row r="22" spans="2:30" ht="15.75" customHeight="1" x14ac:dyDescent="0.25">
      <c r="W22" s="54"/>
      <c r="AA22" s="48"/>
      <c r="AD22" s="40"/>
    </row>
    <row r="23" spans="2:30" ht="15.75" customHeight="1" x14ac:dyDescent="0.25">
      <c r="AA23" s="48"/>
    </row>
    <row r="24" spans="2:30" ht="15" customHeight="1" x14ac:dyDescent="0.25">
      <c r="AA24" s="48"/>
    </row>
    <row r="25" spans="2:30" ht="19.5" customHeight="1" x14ac:dyDescent="0.25">
      <c r="B25" s="85" t="s">
        <v>406</v>
      </c>
      <c r="C25" s="86"/>
      <c r="D25" s="86"/>
      <c r="E25" s="86"/>
      <c r="F25" s="82"/>
      <c r="G25" s="87"/>
      <c r="I25" s="85" t="s">
        <v>406</v>
      </c>
      <c r="J25" s="86"/>
      <c r="K25" s="86"/>
      <c r="L25" s="86"/>
      <c r="M25" s="82"/>
      <c r="N25" s="87"/>
      <c r="P25" s="85" t="s">
        <v>406</v>
      </c>
      <c r="Q25" s="86"/>
      <c r="R25" s="86"/>
      <c r="S25" s="86"/>
      <c r="T25" s="82"/>
      <c r="U25" s="87"/>
      <c r="W25" s="58" t="s">
        <v>403</v>
      </c>
      <c r="X25" s="28"/>
      <c r="Y25" s="28"/>
      <c r="Z25" s="28"/>
      <c r="AA25" s="28"/>
      <c r="AB25" s="29"/>
    </row>
    <row r="26" spans="2:30" ht="42" customHeight="1" x14ac:dyDescent="0.25">
      <c r="B26" s="84" t="s">
        <v>392</v>
      </c>
      <c r="C26" s="84" t="s">
        <v>393</v>
      </c>
      <c r="D26" s="84" t="s">
        <v>394</v>
      </c>
      <c r="E26" s="84" t="s">
        <v>395</v>
      </c>
      <c r="F26" s="84" t="s">
        <v>396</v>
      </c>
      <c r="G26" s="84" t="s">
        <v>397</v>
      </c>
      <c r="I26" s="84" t="s">
        <v>392</v>
      </c>
      <c r="J26" s="84" t="s">
        <v>393</v>
      </c>
      <c r="K26" s="84" t="s">
        <v>394</v>
      </c>
      <c r="L26" s="84" t="s">
        <v>395</v>
      </c>
      <c r="M26" s="84" t="s">
        <v>396</v>
      </c>
      <c r="N26" s="84" t="s">
        <v>397</v>
      </c>
      <c r="P26" s="84" t="s">
        <v>392</v>
      </c>
      <c r="Q26" s="84" t="s">
        <v>393</v>
      </c>
      <c r="R26" s="84" t="s">
        <v>394</v>
      </c>
      <c r="S26" s="84" t="s">
        <v>395</v>
      </c>
      <c r="T26" s="84" t="s">
        <v>396</v>
      </c>
      <c r="U26" s="84" t="s">
        <v>397</v>
      </c>
      <c r="W26" s="84" t="s">
        <v>392</v>
      </c>
      <c r="X26" s="84" t="s">
        <v>393</v>
      </c>
      <c r="Y26" s="84" t="s">
        <v>394</v>
      </c>
      <c r="Z26" s="84" t="s">
        <v>395</v>
      </c>
      <c r="AA26" s="84" t="s">
        <v>396</v>
      </c>
      <c r="AB26" s="84" t="s">
        <v>397</v>
      </c>
    </row>
    <row r="27" spans="2:30" s="33" customFormat="1" ht="6" customHeight="1" x14ac:dyDescent="0.25">
      <c r="B27" s="30"/>
      <c r="C27" s="31"/>
      <c r="D27" s="31"/>
      <c r="E27" s="31"/>
      <c r="F27" s="31"/>
      <c r="G27" s="31"/>
      <c r="H27" s="32"/>
      <c r="I27" s="30"/>
      <c r="J27" s="31"/>
      <c r="K27" s="31"/>
      <c r="L27" s="31"/>
      <c r="M27" s="31"/>
      <c r="N27" s="31"/>
      <c r="O27" s="32"/>
      <c r="P27" s="30"/>
      <c r="Q27" s="31"/>
      <c r="R27" s="31"/>
      <c r="S27" s="31"/>
      <c r="T27" s="31"/>
      <c r="U27" s="31"/>
      <c r="V27" s="32"/>
      <c r="W27" s="30"/>
      <c r="X27" s="31"/>
      <c r="Y27" s="31"/>
      <c r="Z27" s="31"/>
      <c r="AA27" s="31"/>
      <c r="AB27" s="31"/>
    </row>
    <row r="28" spans="2:30" ht="21.75" customHeight="1" x14ac:dyDescent="0.25">
      <c r="B28" s="71" t="s">
        <v>398</v>
      </c>
      <c r="C28" s="72">
        <f>COUNTIFS('1. All Data'!$AA$3:$AA$110,"Value For Money Council",'1. All Data'!$H$3:$H$110,"Fully Achieved")</f>
        <v>6</v>
      </c>
      <c r="D28" s="73">
        <f>C28/C42</f>
        <v>9.2307692307692313E-2</v>
      </c>
      <c r="E28" s="242">
        <f>D28+D29</f>
        <v>0.76923076923076927</v>
      </c>
      <c r="F28" s="73">
        <f>C28/C43</f>
        <v>0.11538461538461539</v>
      </c>
      <c r="G28" s="243">
        <f>F28+F29</f>
        <v>0.96153846153846156</v>
      </c>
      <c r="I28" s="71" t="s">
        <v>398</v>
      </c>
      <c r="J28" s="72">
        <f>COUNTIFS('1. All Data'!$AA$3:$AA$110,"Value For Money Council",'1. All Data'!$M$3:$M$110,"Fully Achieved")</f>
        <v>0</v>
      </c>
      <c r="K28" s="73">
        <f>J28/J42</f>
        <v>0</v>
      </c>
      <c r="L28" s="242">
        <f>K28+K29</f>
        <v>0</v>
      </c>
      <c r="M28" s="73">
        <f>J28/J43</f>
        <v>0</v>
      </c>
      <c r="N28" s="243">
        <f>M28+M29</f>
        <v>0</v>
      </c>
      <c r="P28" s="71" t="s">
        <v>398</v>
      </c>
      <c r="Q28" s="72">
        <f>COUNTIFS('1. All Data'!$AA$3:$AA$110,"Value For Money Council",'1. All Data'!$R$3:$R$110,"Fully Achieved")</f>
        <v>0</v>
      </c>
      <c r="R28" s="73">
        <f>Q28/Q42</f>
        <v>0</v>
      </c>
      <c r="S28" s="242">
        <f>R28+R29</f>
        <v>0</v>
      </c>
      <c r="T28" s="73">
        <f>Q28/Q43</f>
        <v>0</v>
      </c>
      <c r="U28" s="243">
        <f>T28+T29</f>
        <v>0</v>
      </c>
      <c r="W28" s="71" t="s">
        <v>398</v>
      </c>
      <c r="X28" s="72"/>
      <c r="Y28" s="73"/>
      <c r="Z28" s="242"/>
      <c r="AA28" s="73"/>
      <c r="AB28" s="243">
        <f>AA28+AA29</f>
        <v>0</v>
      </c>
    </row>
    <row r="29" spans="2:30" ht="18.75" customHeight="1" x14ac:dyDescent="0.25">
      <c r="B29" s="71" t="s">
        <v>349</v>
      </c>
      <c r="C29" s="72">
        <f>COUNTIFS('1. All Data'!$AA$3:$AA$110,"Value For Money Council",'1. All Data'!$H$3:$H$110,"On Track to be achieved")</f>
        <v>44</v>
      </c>
      <c r="D29" s="73">
        <f>C29/C42</f>
        <v>0.67692307692307696</v>
      </c>
      <c r="E29" s="242"/>
      <c r="F29" s="73">
        <f>C29/C43</f>
        <v>0.84615384615384615</v>
      </c>
      <c r="G29" s="243"/>
      <c r="I29" s="71" t="s">
        <v>349</v>
      </c>
      <c r="J29" s="72">
        <f>COUNTIFS('1. All Data'!$AA$3:$AA$110,"Value For Money Council",'1. All Data'!$M$3:$M$110,"On Track to be achieved")</f>
        <v>0</v>
      </c>
      <c r="K29" s="73">
        <f>J29/J42</f>
        <v>0</v>
      </c>
      <c r="L29" s="242"/>
      <c r="M29" s="73">
        <f>J29/J43</f>
        <v>0</v>
      </c>
      <c r="N29" s="243"/>
      <c r="P29" s="71" t="s">
        <v>349</v>
      </c>
      <c r="Q29" s="72">
        <f>COUNTIFS('1. All Data'!$AA$3:$AA$110,"Value For Money Council",'1. All Data'!$R$3:$R$110,"On Track to be achieved")</f>
        <v>0</v>
      </c>
      <c r="R29" s="73">
        <f>Q29/Q42</f>
        <v>0</v>
      </c>
      <c r="S29" s="242"/>
      <c r="T29" s="73">
        <f>Q29/Q43</f>
        <v>0</v>
      </c>
      <c r="U29" s="243"/>
      <c r="W29" s="71" t="s">
        <v>349</v>
      </c>
      <c r="X29" s="72"/>
      <c r="Y29" s="73"/>
      <c r="Z29" s="242"/>
      <c r="AA29" s="73"/>
      <c r="AB29" s="243"/>
    </row>
    <row r="30" spans="2:30" s="33" customFormat="1" ht="6" customHeight="1" x14ac:dyDescent="0.25">
      <c r="B30" s="34"/>
      <c r="C30" s="35"/>
      <c r="D30" s="36"/>
      <c r="E30" s="36"/>
      <c r="F30" s="36"/>
      <c r="G30" s="37"/>
      <c r="H30" s="32"/>
      <c r="I30" s="34"/>
      <c r="J30" s="35"/>
      <c r="K30" s="36"/>
      <c r="L30" s="36"/>
      <c r="M30" s="36"/>
      <c r="N30" s="37"/>
      <c r="O30" s="32"/>
      <c r="P30" s="34"/>
      <c r="Q30" s="35"/>
      <c r="R30" s="36"/>
      <c r="S30" s="36"/>
      <c r="T30" s="36"/>
      <c r="U30" s="37"/>
      <c r="V30" s="32"/>
      <c r="W30" s="34"/>
      <c r="X30" s="35"/>
      <c r="Y30" s="36"/>
      <c r="Z30" s="36"/>
      <c r="AA30" s="36"/>
      <c r="AB30" s="37"/>
    </row>
    <row r="31" spans="2:30" ht="21" customHeight="1" x14ac:dyDescent="0.25">
      <c r="B31" s="244" t="s">
        <v>350</v>
      </c>
      <c r="C31" s="247">
        <f>COUNTIFS('1. All Data'!$AA$3:$AA$110,"Value For Money Council",'1. All Data'!$H$3:$H$110,"In Danger of Falling Behind Target")</f>
        <v>1</v>
      </c>
      <c r="D31" s="250">
        <f>C31/C42</f>
        <v>1.5384615384615385E-2</v>
      </c>
      <c r="E31" s="250">
        <f>D31</f>
        <v>1.5384615384615385E-2</v>
      </c>
      <c r="F31" s="250">
        <f>C31/C43</f>
        <v>1.9230769230769232E-2</v>
      </c>
      <c r="G31" s="253">
        <f>F31</f>
        <v>1.9230769230769232E-2</v>
      </c>
      <c r="I31" s="244" t="s">
        <v>350</v>
      </c>
      <c r="J31" s="256">
        <f>COUNTIFS('1. All Data'!$AA$3:$AA$110,"Value For Money Council",'1. All Data'!$M$3:$M$110,"In Danger of Falling Behind Target")</f>
        <v>0</v>
      </c>
      <c r="K31" s="250">
        <f>J31/J42</f>
        <v>0</v>
      </c>
      <c r="L31" s="250">
        <f>K31</f>
        <v>0</v>
      </c>
      <c r="M31" s="250">
        <f>J31/J43</f>
        <v>0</v>
      </c>
      <c r="N31" s="253">
        <f>M31</f>
        <v>0</v>
      </c>
      <c r="P31" s="244" t="s">
        <v>350</v>
      </c>
      <c r="Q31" s="256">
        <f>COUNTIFS('1. All Data'!$AA$3:$AA$110,"Value For Money Council",'1. All Data'!$R$3:$R$110,"In Danger of Falling Behind Target")</f>
        <v>0</v>
      </c>
      <c r="R31" s="250">
        <f>Q31/Q42</f>
        <v>0</v>
      </c>
      <c r="S31" s="250">
        <f>R31</f>
        <v>0</v>
      </c>
      <c r="T31" s="250">
        <f>Q31/Q43</f>
        <v>0</v>
      </c>
      <c r="U31" s="253">
        <f>T31</f>
        <v>0</v>
      </c>
      <c r="W31" s="91" t="s">
        <v>342</v>
      </c>
      <c r="X31" s="92"/>
      <c r="Y31" s="73"/>
      <c r="Z31" s="242"/>
      <c r="AA31" s="73"/>
      <c r="AB31" s="259">
        <f>AA31</f>
        <v>0</v>
      </c>
    </row>
    <row r="32" spans="2:30" ht="20.25" customHeight="1" x14ac:dyDescent="0.25">
      <c r="B32" s="245"/>
      <c r="C32" s="248"/>
      <c r="D32" s="251"/>
      <c r="E32" s="251"/>
      <c r="F32" s="251"/>
      <c r="G32" s="254"/>
      <c r="I32" s="245"/>
      <c r="J32" s="257">
        <f>COUNTIF('1. All Data'!$H$5:$H$128,"On Track to be Achieved")</f>
        <v>71</v>
      </c>
      <c r="K32" s="251"/>
      <c r="L32" s="251"/>
      <c r="M32" s="251"/>
      <c r="N32" s="254"/>
      <c r="P32" s="245"/>
      <c r="Q32" s="257">
        <f>COUNTIF('1. All Data'!$H$5:$H$128,"On Track to be Achieved")</f>
        <v>71</v>
      </c>
      <c r="R32" s="251"/>
      <c r="S32" s="251"/>
      <c r="T32" s="251"/>
      <c r="U32" s="254"/>
      <c r="W32" s="91" t="s">
        <v>343</v>
      </c>
      <c r="X32" s="92"/>
      <c r="Y32" s="73"/>
      <c r="Z32" s="242"/>
      <c r="AA32" s="73"/>
      <c r="AB32" s="259"/>
    </row>
    <row r="33" spans="2:28" ht="18.75" customHeight="1" x14ac:dyDescent="0.25">
      <c r="B33" s="246"/>
      <c r="C33" s="249"/>
      <c r="D33" s="252"/>
      <c r="E33" s="252"/>
      <c r="F33" s="252"/>
      <c r="G33" s="255"/>
      <c r="I33" s="246"/>
      <c r="J33" s="258">
        <f>COUNTIF('1. All Data'!$H$5:$H$128,"On Track to be Achieved")</f>
        <v>71</v>
      </c>
      <c r="K33" s="252"/>
      <c r="L33" s="252"/>
      <c r="M33" s="252"/>
      <c r="N33" s="255"/>
      <c r="P33" s="246"/>
      <c r="Q33" s="258">
        <f>COUNTIF('1. All Data'!$H$5:$H$128,"On Track to be Achieved")</f>
        <v>71</v>
      </c>
      <c r="R33" s="252"/>
      <c r="S33" s="252"/>
      <c r="T33" s="252"/>
      <c r="U33" s="255"/>
      <c r="W33" s="91" t="s">
        <v>346</v>
      </c>
      <c r="X33" s="92"/>
      <c r="Y33" s="73"/>
      <c r="Z33" s="242"/>
      <c r="AA33" s="73"/>
      <c r="AB33" s="259"/>
    </row>
    <row r="34" spans="2:28" s="33" customFormat="1" ht="6" customHeight="1" x14ac:dyDescent="0.25">
      <c r="B34" s="30"/>
      <c r="C34" s="31"/>
      <c r="D34" s="41"/>
      <c r="E34" s="41"/>
      <c r="F34" s="41"/>
      <c r="G34" s="42"/>
      <c r="H34" s="32"/>
      <c r="I34" s="30"/>
      <c r="J34" s="31"/>
      <c r="K34" s="41"/>
      <c r="L34" s="41"/>
      <c r="M34" s="41"/>
      <c r="N34" s="42"/>
      <c r="O34" s="32"/>
      <c r="P34" s="30"/>
      <c r="Q34" s="31"/>
      <c r="R34" s="41"/>
      <c r="S34" s="41"/>
      <c r="T34" s="41"/>
      <c r="U34" s="42"/>
      <c r="V34" s="32"/>
      <c r="W34" s="30"/>
      <c r="X34" s="31"/>
      <c r="Y34" s="41"/>
      <c r="Z34" s="41"/>
      <c r="AA34" s="41"/>
      <c r="AB34" s="42"/>
    </row>
    <row r="35" spans="2:28" ht="20.25" customHeight="1" x14ac:dyDescent="0.25">
      <c r="B35" s="74" t="s">
        <v>351</v>
      </c>
      <c r="C35" s="72">
        <f>COUNTIFS('1. All Data'!$AA$3:$AA$110,"Value For Money Council",'1. All Data'!$H$3:$H$110,"Completed Behind Schedule")</f>
        <v>0</v>
      </c>
      <c r="D35" s="73">
        <f>C35/C42</f>
        <v>0</v>
      </c>
      <c r="E35" s="242">
        <f>D35+D36</f>
        <v>1.5384615384615385E-2</v>
      </c>
      <c r="F35" s="73">
        <f>C35/C43</f>
        <v>0</v>
      </c>
      <c r="G35" s="260">
        <f>F35+F36</f>
        <v>1.9230769230769232E-2</v>
      </c>
      <c r="I35" s="74" t="s">
        <v>351</v>
      </c>
      <c r="J35" s="72">
        <f>COUNTIFS('1. All Data'!$AA$3:$AA$110,"Value For Money Council",'1. All Data'!$M$3:$M$110,"Completed Behind Schedule")</f>
        <v>0</v>
      </c>
      <c r="K35" s="73">
        <f>J35/J42</f>
        <v>0</v>
      </c>
      <c r="L35" s="242">
        <f>K35+K36</f>
        <v>0</v>
      </c>
      <c r="M35" s="73">
        <f>J35/J43</f>
        <v>0</v>
      </c>
      <c r="N35" s="260">
        <f>M35+M36</f>
        <v>0</v>
      </c>
      <c r="P35" s="74" t="s">
        <v>351</v>
      </c>
      <c r="Q35" s="72">
        <f>COUNTIFS('1. All Data'!$AA$3:$AA$110,"Value For Money Council",'1. All Data'!$R$3:$R$110,"Completed Behind Schedule")</f>
        <v>0</v>
      </c>
      <c r="R35" s="73">
        <f>Q35/Q42</f>
        <v>0</v>
      </c>
      <c r="S35" s="242">
        <f>R35+R36</f>
        <v>0</v>
      </c>
      <c r="T35" s="73">
        <f>Q35/Q43</f>
        <v>0</v>
      </c>
      <c r="U35" s="260">
        <f>T35+T36</f>
        <v>0</v>
      </c>
      <c r="W35" s="74" t="s">
        <v>345</v>
      </c>
      <c r="X35" s="93"/>
      <c r="Y35" s="73"/>
      <c r="Z35" s="242"/>
      <c r="AA35" s="73"/>
      <c r="AB35" s="260">
        <f>AA35+AA36</f>
        <v>0</v>
      </c>
    </row>
    <row r="36" spans="2:28" ht="20.25" customHeight="1" x14ac:dyDescent="0.25">
      <c r="B36" s="74" t="s">
        <v>344</v>
      </c>
      <c r="C36" s="72">
        <f>COUNTIFS('1. All Data'!$AA$3:$AA$110,"Value For Money Council",'1. All Data'!$H$3:$H$110,"Off Target")</f>
        <v>1</v>
      </c>
      <c r="D36" s="73">
        <f>C36/C42</f>
        <v>1.5384615384615385E-2</v>
      </c>
      <c r="E36" s="242"/>
      <c r="F36" s="73">
        <f>C36/C43</f>
        <v>1.9230769230769232E-2</v>
      </c>
      <c r="G36" s="260"/>
      <c r="I36" s="74" t="s">
        <v>344</v>
      </c>
      <c r="J36" s="72">
        <f>COUNTIFS('1. All Data'!$AA$3:$AA$110,"Value For Money Council",'1. All Data'!$M$3:$M$110,"Off Target")</f>
        <v>0</v>
      </c>
      <c r="K36" s="73">
        <f>J36/J42</f>
        <v>0</v>
      </c>
      <c r="L36" s="242"/>
      <c r="M36" s="73">
        <f>J36/J43</f>
        <v>0</v>
      </c>
      <c r="N36" s="260"/>
      <c r="P36" s="74" t="s">
        <v>344</v>
      </c>
      <c r="Q36" s="72">
        <f>COUNTIFS('1. All Data'!$AA$3:$AA$110,"Value For Money Council",'1. All Data'!$R$3:$R$110,"Off Target")</f>
        <v>0</v>
      </c>
      <c r="R36" s="73">
        <f>Q36/Q42</f>
        <v>0</v>
      </c>
      <c r="S36" s="242"/>
      <c r="T36" s="73">
        <f>Q36/Q43</f>
        <v>0</v>
      </c>
      <c r="U36" s="260"/>
      <c r="W36" s="74" t="s">
        <v>344</v>
      </c>
      <c r="X36" s="93"/>
      <c r="Y36" s="73"/>
      <c r="Z36" s="242"/>
      <c r="AA36" s="73"/>
      <c r="AB36" s="260"/>
    </row>
    <row r="37" spans="2:28" s="33" customFormat="1" ht="6.75" customHeight="1" x14ac:dyDescent="0.25">
      <c r="B37" s="30"/>
      <c r="C37" s="44"/>
      <c r="D37" s="41"/>
      <c r="E37" s="41"/>
      <c r="F37" s="41"/>
      <c r="G37" s="45"/>
      <c r="H37" s="32"/>
      <c r="I37" s="30"/>
      <c r="J37" s="44"/>
      <c r="K37" s="41"/>
      <c r="L37" s="41"/>
      <c r="M37" s="41"/>
      <c r="N37" s="45"/>
      <c r="O37" s="32"/>
      <c r="P37" s="30"/>
      <c r="Q37" s="44"/>
      <c r="R37" s="41"/>
      <c r="S37" s="41"/>
      <c r="T37" s="41"/>
      <c r="U37" s="45"/>
      <c r="V37" s="32"/>
      <c r="W37" s="30"/>
      <c r="X37" s="44"/>
      <c r="Y37" s="41"/>
      <c r="Z37" s="41"/>
      <c r="AA37" s="41"/>
      <c r="AB37" s="45"/>
    </row>
    <row r="38" spans="2:28" ht="15" customHeight="1" x14ac:dyDescent="0.25">
      <c r="B38" s="75" t="s">
        <v>399</v>
      </c>
      <c r="C38" s="72">
        <f>COUNTIFS('1. All Data'!$AA$3:$AA$110,"Value For Money Council",'1. All Data'!$H$3:$H$110,"Not yet due")</f>
        <v>13</v>
      </c>
      <c r="D38" s="76">
        <f>C38/C42</f>
        <v>0.2</v>
      </c>
      <c r="E38" s="76">
        <f>D38</f>
        <v>0.2</v>
      </c>
      <c r="F38" s="46"/>
      <c r="G38" s="47"/>
      <c r="I38" s="75" t="s">
        <v>399</v>
      </c>
      <c r="J38" s="72">
        <f>COUNTIFS('1. All Data'!$AA$3:$AA$110,"Value For Money Council",'1. All Data'!$M$3:$M$110,"Not yet due")</f>
        <v>0</v>
      </c>
      <c r="K38" s="76">
        <f>J38/J42</f>
        <v>0</v>
      </c>
      <c r="L38" s="76">
        <f>K38</f>
        <v>0</v>
      </c>
      <c r="M38" s="46"/>
      <c r="N38" s="47"/>
      <c r="P38" s="75" t="s">
        <v>399</v>
      </c>
      <c r="Q38" s="72">
        <f>COUNTIFS('1. All Data'!$AA$3:$AA$110,"Value For Money Council",'1. All Data'!$R$3:$R$110,"Not yet due")</f>
        <v>0</v>
      </c>
      <c r="R38" s="76">
        <f>Q38/Q42</f>
        <v>0</v>
      </c>
      <c r="S38" s="76">
        <f>R38</f>
        <v>0</v>
      </c>
      <c r="T38" s="46"/>
      <c r="U38" s="47"/>
      <c r="W38" s="75" t="s">
        <v>399</v>
      </c>
      <c r="X38" s="72"/>
      <c r="Y38" s="76"/>
      <c r="Z38" s="76"/>
      <c r="AA38" s="46"/>
      <c r="AB38" s="47"/>
    </row>
    <row r="39" spans="2:28" ht="15" customHeight="1" x14ac:dyDescent="0.25">
      <c r="B39" s="75" t="s">
        <v>339</v>
      </c>
      <c r="C39" s="72">
        <f>COUNTIFS('1. All Data'!$AA$3:$AA$110,"Value For Money Council",'1. All Data'!$H$3:$H$110,"update not provided")</f>
        <v>0</v>
      </c>
      <c r="D39" s="76">
        <f>C39/C42</f>
        <v>0</v>
      </c>
      <c r="E39" s="76">
        <f>D39</f>
        <v>0</v>
      </c>
      <c r="F39" s="46"/>
      <c r="G39" s="49"/>
      <c r="I39" s="75" t="s">
        <v>339</v>
      </c>
      <c r="J39" s="72">
        <f>COUNTIFS('1. All Data'!$AA$3:$AA$110,"Value For Money Council",'1. All Data'!$M$3:$M$110,"update not provided")</f>
        <v>65</v>
      </c>
      <c r="K39" s="76">
        <f>J39/J42</f>
        <v>0.3140096618357488</v>
      </c>
      <c r="L39" s="76">
        <f>K39</f>
        <v>0.3140096618357488</v>
      </c>
      <c r="M39" s="46"/>
      <c r="N39" s="49"/>
      <c r="P39" s="75" t="s">
        <v>339</v>
      </c>
      <c r="Q39" s="72">
        <f>COUNTIFS('1. All Data'!$AA$3:$AA$110,"Value For Money Council",'1. All Data'!$R$3:$R$110,"update not provided")</f>
        <v>65</v>
      </c>
      <c r="R39" s="76">
        <f>Q39/Q42</f>
        <v>0.3140096618357488</v>
      </c>
      <c r="S39" s="76">
        <f>R39</f>
        <v>0.3140096618357488</v>
      </c>
      <c r="T39" s="46"/>
      <c r="U39" s="49"/>
      <c r="W39" s="75" t="s">
        <v>339</v>
      </c>
      <c r="X39" s="72"/>
      <c r="Y39" s="76"/>
      <c r="Z39" s="76"/>
      <c r="AA39" s="46"/>
      <c r="AB39" s="49"/>
    </row>
    <row r="40" spans="2:28" ht="15.75" customHeight="1" x14ac:dyDescent="0.25">
      <c r="B40" s="77" t="s">
        <v>347</v>
      </c>
      <c r="C40" s="72">
        <f>COUNTIFS('1. All Data'!$AA$3:$AA$110,"Value For Money Council",'1. All Data'!$H$3:$H$110,"Deferred")</f>
        <v>0</v>
      </c>
      <c r="D40" s="78">
        <f>C40/C42</f>
        <v>0</v>
      </c>
      <c r="E40" s="78">
        <f>D40</f>
        <v>0</v>
      </c>
      <c r="F40" s="51"/>
      <c r="G40" s="47"/>
      <c r="I40" s="77" t="s">
        <v>347</v>
      </c>
      <c r="J40" s="72">
        <f>COUNTIFS('1. All Data'!$AA$3:$AA$110,"Value For Money Council",'1. All Data'!$M$3:$M$110,"Deferred")</f>
        <v>0</v>
      </c>
      <c r="K40" s="78">
        <f>J40/J42</f>
        <v>0</v>
      </c>
      <c r="L40" s="78">
        <f>K40</f>
        <v>0</v>
      </c>
      <c r="M40" s="51"/>
      <c r="N40" s="47"/>
      <c r="P40" s="77" t="s">
        <v>347</v>
      </c>
      <c r="Q40" s="72">
        <f>COUNTIFS('1. All Data'!$AA$3:$AA$110,"Value For Money Council",'1. All Data'!$R$3:$R$110,"Deferred")</f>
        <v>0</v>
      </c>
      <c r="R40" s="78">
        <f>Q40/Q42</f>
        <v>0</v>
      </c>
      <c r="S40" s="78">
        <f>R40</f>
        <v>0</v>
      </c>
      <c r="T40" s="51"/>
      <c r="U40" s="47"/>
      <c r="W40" s="77" t="s">
        <v>347</v>
      </c>
      <c r="X40" s="72"/>
      <c r="Y40" s="78"/>
      <c r="Z40" s="78"/>
      <c r="AA40" s="51"/>
      <c r="AB40" s="47"/>
    </row>
    <row r="41" spans="2:28" ht="15.75" customHeight="1" x14ac:dyDescent="0.25">
      <c r="B41" s="77" t="s">
        <v>348</v>
      </c>
      <c r="C41" s="72">
        <f>COUNTIFS('1. All Data'!$AA$3:$AA$110,"Value For Money Council",'1. All Data'!$H$3:$H$110,"Deleted")</f>
        <v>0</v>
      </c>
      <c r="D41" s="78">
        <f>C41/C42</f>
        <v>0</v>
      </c>
      <c r="E41" s="78">
        <f>D41</f>
        <v>0</v>
      </c>
      <c r="F41" s="51"/>
      <c r="G41" s="53" t="s">
        <v>400</v>
      </c>
      <c r="I41" s="77" t="s">
        <v>348</v>
      </c>
      <c r="J41" s="72">
        <f>COUNTIFS('1. All Data'!$AA$3:$AA$110,"Value For Money Council",'1. All Data'!$M$3:$M$110,"Deleted")</f>
        <v>0</v>
      </c>
      <c r="K41" s="78">
        <f>J41/J42</f>
        <v>0</v>
      </c>
      <c r="L41" s="78">
        <f>K41</f>
        <v>0</v>
      </c>
      <c r="M41" s="51"/>
      <c r="N41" s="53" t="s">
        <v>400</v>
      </c>
      <c r="P41" s="77" t="s">
        <v>348</v>
      </c>
      <c r="Q41" s="72">
        <f>COUNTIFS('1. All Data'!$AA$3:$AA$110,"Value For Money Council",'1. All Data'!$R$3:$R$110,"Deleted")</f>
        <v>0</v>
      </c>
      <c r="R41" s="78">
        <f>Q41/Q42</f>
        <v>0</v>
      </c>
      <c r="S41" s="78">
        <f>R41</f>
        <v>0</v>
      </c>
      <c r="T41" s="51"/>
      <c r="U41" s="53" t="s">
        <v>400</v>
      </c>
      <c r="W41" s="77" t="s">
        <v>348</v>
      </c>
      <c r="X41" s="72"/>
      <c r="Y41" s="78"/>
      <c r="Z41" s="78"/>
      <c r="AA41" s="51"/>
      <c r="AB41" s="53" t="s">
        <v>400</v>
      </c>
    </row>
    <row r="42" spans="2:28" ht="15.75" customHeight="1" x14ac:dyDescent="0.25">
      <c r="B42" s="79" t="s">
        <v>401</v>
      </c>
      <c r="C42" s="80">
        <f>SUM(C28:C41)</f>
        <v>65</v>
      </c>
      <c r="D42" s="51"/>
      <c r="E42" s="51"/>
      <c r="F42" s="47"/>
      <c r="G42" s="47"/>
      <c r="I42" s="79" t="s">
        <v>401</v>
      </c>
      <c r="J42" s="80">
        <f>SUM(J28:J41)</f>
        <v>207</v>
      </c>
      <c r="K42" s="51"/>
      <c r="L42" s="51"/>
      <c r="M42" s="47"/>
      <c r="N42" s="47"/>
      <c r="P42" s="79" t="s">
        <v>401</v>
      </c>
      <c r="Q42" s="80">
        <f>SUM(Q28:Q41)</f>
        <v>207</v>
      </c>
      <c r="R42" s="51"/>
      <c r="S42" s="51"/>
      <c r="T42" s="47"/>
      <c r="U42" s="47"/>
      <c r="W42" s="79" t="s">
        <v>401</v>
      </c>
      <c r="X42" s="80"/>
      <c r="Y42" s="51"/>
      <c r="Z42" s="51"/>
      <c r="AA42" s="47"/>
      <c r="AB42" s="47"/>
    </row>
    <row r="43" spans="2:28" ht="15.75" customHeight="1" x14ac:dyDescent="0.25">
      <c r="B43" s="79" t="s">
        <v>402</v>
      </c>
      <c r="C43" s="80">
        <f>C42-C41-C40-C39-C38</f>
        <v>52</v>
      </c>
      <c r="D43" s="47"/>
      <c r="E43" s="47"/>
      <c r="F43" s="47"/>
      <c r="G43" s="47"/>
      <c r="I43" s="79" t="s">
        <v>402</v>
      </c>
      <c r="J43" s="80">
        <f>J42-J41-J40-J39-J38</f>
        <v>142</v>
      </c>
      <c r="K43" s="47"/>
      <c r="L43" s="47"/>
      <c r="M43" s="47"/>
      <c r="N43" s="47"/>
      <c r="P43" s="79" t="s">
        <v>402</v>
      </c>
      <c r="Q43" s="80">
        <f>Q42-Q41-Q40-Q39-Q38</f>
        <v>142</v>
      </c>
      <c r="R43" s="47"/>
      <c r="S43" s="47"/>
      <c r="T43" s="47"/>
      <c r="U43" s="47"/>
      <c r="W43" s="79" t="s">
        <v>402</v>
      </c>
      <c r="X43" s="80"/>
      <c r="Y43" s="47"/>
      <c r="Z43" s="47"/>
      <c r="AA43" s="47"/>
      <c r="AB43" s="47"/>
    </row>
    <row r="44" spans="2:28" ht="15.75" customHeight="1" x14ac:dyDescent="0.25">
      <c r="W44" s="59"/>
      <c r="X44" s="32"/>
      <c r="Y44" s="32"/>
      <c r="Z44" s="32"/>
      <c r="AA44" s="47"/>
      <c r="AB44" s="52"/>
    </row>
    <row r="45" spans="2:28" ht="15.75" customHeight="1" x14ac:dyDescent="0.25"/>
    <row r="46" spans="2:28" s="33" customFormat="1" ht="15.75" customHeight="1" x14ac:dyDescent="0.25">
      <c r="B46" s="60"/>
      <c r="C46" s="32"/>
      <c r="D46" s="32"/>
      <c r="E46" s="32"/>
      <c r="F46" s="47"/>
      <c r="G46" s="32"/>
      <c r="H46" s="32"/>
      <c r="I46" s="60"/>
      <c r="J46" s="32"/>
      <c r="K46" s="32"/>
      <c r="L46" s="32"/>
      <c r="M46" s="47"/>
      <c r="N46" s="32"/>
      <c r="O46" s="32"/>
      <c r="P46" s="60"/>
      <c r="Q46" s="32"/>
      <c r="R46" s="32"/>
      <c r="S46" s="32"/>
      <c r="T46" s="47"/>
      <c r="U46" s="32"/>
      <c r="V46" s="32"/>
      <c r="W46" s="32"/>
      <c r="X46" s="32"/>
      <c r="Y46" s="32"/>
      <c r="Z46" s="32"/>
      <c r="AA46" s="32"/>
      <c r="AB46" s="52"/>
    </row>
    <row r="47" spans="2:28" ht="15.75" customHeight="1" x14ac:dyDescent="0.25">
      <c r="B47" s="55" t="s">
        <v>407</v>
      </c>
      <c r="C47" s="56"/>
      <c r="D47" s="56"/>
      <c r="E47" s="56"/>
      <c r="F47" s="26"/>
      <c r="G47" s="57"/>
      <c r="I47" s="55" t="s">
        <v>407</v>
      </c>
      <c r="J47" s="56"/>
      <c r="K47" s="56"/>
      <c r="L47" s="56"/>
      <c r="M47" s="26"/>
      <c r="N47" s="57"/>
      <c r="P47" s="55" t="s">
        <v>407</v>
      </c>
      <c r="Q47" s="56"/>
      <c r="R47" s="56"/>
      <c r="S47" s="56"/>
      <c r="T47" s="26"/>
      <c r="U47" s="57"/>
      <c r="W47" s="58" t="s">
        <v>404</v>
      </c>
      <c r="X47" s="28"/>
      <c r="Y47" s="28"/>
      <c r="Z47" s="28"/>
      <c r="AA47" s="28"/>
      <c r="AB47" s="29"/>
    </row>
    <row r="48" spans="2:28" ht="36" customHeight="1" x14ac:dyDescent="0.25">
      <c r="B48" s="84" t="s">
        <v>392</v>
      </c>
      <c r="C48" s="84" t="s">
        <v>393</v>
      </c>
      <c r="D48" s="84" t="s">
        <v>394</v>
      </c>
      <c r="E48" s="84" t="s">
        <v>395</v>
      </c>
      <c r="F48" s="84" t="s">
        <v>396</v>
      </c>
      <c r="G48" s="84" t="s">
        <v>397</v>
      </c>
      <c r="I48" s="84" t="s">
        <v>392</v>
      </c>
      <c r="J48" s="84" t="s">
        <v>393</v>
      </c>
      <c r="K48" s="84" t="s">
        <v>394</v>
      </c>
      <c r="L48" s="84" t="s">
        <v>395</v>
      </c>
      <c r="M48" s="84" t="s">
        <v>396</v>
      </c>
      <c r="N48" s="84" t="s">
        <v>397</v>
      </c>
      <c r="P48" s="84" t="s">
        <v>392</v>
      </c>
      <c r="Q48" s="84" t="s">
        <v>393</v>
      </c>
      <c r="R48" s="84" t="s">
        <v>394</v>
      </c>
      <c r="S48" s="84" t="s">
        <v>395</v>
      </c>
      <c r="T48" s="84" t="s">
        <v>396</v>
      </c>
      <c r="U48" s="84" t="s">
        <v>397</v>
      </c>
      <c r="W48" s="84" t="s">
        <v>392</v>
      </c>
      <c r="X48" s="84" t="s">
        <v>393</v>
      </c>
      <c r="Y48" s="84" t="s">
        <v>394</v>
      </c>
      <c r="Z48" s="84" t="s">
        <v>395</v>
      </c>
      <c r="AA48" s="84" t="s">
        <v>396</v>
      </c>
      <c r="AB48" s="84" t="s">
        <v>397</v>
      </c>
    </row>
    <row r="49" spans="2:32" s="39" customFormat="1" ht="7.5" customHeight="1" x14ac:dyDescent="0.25">
      <c r="B49" s="30"/>
      <c r="C49" s="31"/>
      <c r="D49" s="31"/>
      <c r="E49" s="31"/>
      <c r="F49" s="31"/>
      <c r="G49" s="31"/>
      <c r="H49" s="38"/>
      <c r="I49" s="30"/>
      <c r="J49" s="31"/>
      <c r="K49" s="31"/>
      <c r="L49" s="31"/>
      <c r="M49" s="31"/>
      <c r="N49" s="31"/>
      <c r="O49" s="38"/>
      <c r="P49" s="30"/>
      <c r="Q49" s="31"/>
      <c r="R49" s="31"/>
      <c r="S49" s="31"/>
      <c r="T49" s="31"/>
      <c r="U49" s="31"/>
      <c r="V49" s="38"/>
      <c r="W49" s="30"/>
      <c r="X49" s="31"/>
      <c r="Y49" s="31"/>
      <c r="Z49" s="31"/>
      <c r="AA49" s="31"/>
      <c r="AB49" s="31"/>
      <c r="AD49" s="33"/>
      <c r="AE49" s="33"/>
      <c r="AF49" s="33"/>
    </row>
    <row r="50" spans="2:32" ht="18.75" customHeight="1" x14ac:dyDescent="0.25">
      <c r="B50" s="71" t="s">
        <v>398</v>
      </c>
      <c r="C50" s="72">
        <f>COUNTIFS('1. All Data'!$AA$3:$AA$110,"Environment and Health &amp; Wellbeing",'1. All Data'!$H$3:$H$110,"Fully Achieved")</f>
        <v>2</v>
      </c>
      <c r="D50" s="73">
        <f>C50/C64</f>
        <v>8.6956521739130432E-2</v>
      </c>
      <c r="E50" s="242">
        <f>D50+D51</f>
        <v>0.60869565217391308</v>
      </c>
      <c r="F50" s="73">
        <f>C50/C65</f>
        <v>0.13333333333333333</v>
      </c>
      <c r="G50" s="243">
        <f>F50+F51</f>
        <v>0.93333333333333335</v>
      </c>
      <c r="I50" s="71" t="s">
        <v>398</v>
      </c>
      <c r="J50" s="72">
        <f>COUNTIFS('1. All Data'!$AA$3:$AA$110,"Environment and Health &amp; Wellbeing",'1. All Data'!$M$3:$M$110,"Fully Achieved")</f>
        <v>0</v>
      </c>
      <c r="K50" s="73">
        <f>J50/J64</f>
        <v>0</v>
      </c>
      <c r="L50" s="242">
        <f>K50+K51</f>
        <v>0</v>
      </c>
      <c r="M50" s="73">
        <f>J50/J65</f>
        <v>0</v>
      </c>
      <c r="N50" s="243">
        <f>M50+M51</f>
        <v>0</v>
      </c>
      <c r="P50" s="71" t="s">
        <v>398</v>
      </c>
      <c r="Q50" s="72">
        <f>COUNTIFS('1. All Data'!$AA$3:$AA$110,"Environment and Health &amp; Wellbeing",'1. All Data'!$R$3:$R$110,"Fully Achieved")</f>
        <v>0</v>
      </c>
      <c r="R50" s="73">
        <f>Q50/Q64</f>
        <v>0</v>
      </c>
      <c r="S50" s="242">
        <f>R50+R51</f>
        <v>0</v>
      </c>
      <c r="T50" s="73">
        <f>Q50/Q65</f>
        <v>0</v>
      </c>
      <c r="U50" s="243">
        <f>T50+T51</f>
        <v>0</v>
      </c>
      <c r="W50" s="71" t="s">
        <v>398</v>
      </c>
      <c r="X50" s="72"/>
      <c r="Y50" s="73"/>
      <c r="Z50" s="242"/>
      <c r="AA50" s="73"/>
      <c r="AB50" s="243">
        <f>AA50+AA51</f>
        <v>0</v>
      </c>
    </row>
    <row r="51" spans="2:32" ht="18.75" customHeight="1" x14ac:dyDescent="0.25">
      <c r="B51" s="71" t="s">
        <v>349</v>
      </c>
      <c r="C51" s="72">
        <f>COUNTIFS('1. All Data'!$AA$3:$AA$110,"Environment and Health &amp; Wellbeing",'1. All Data'!$H$3:$H$110,"On Track to be achieved")</f>
        <v>12</v>
      </c>
      <c r="D51" s="73">
        <f>C51/C64</f>
        <v>0.52173913043478259</v>
      </c>
      <c r="E51" s="242"/>
      <c r="F51" s="73">
        <f>C51/C65</f>
        <v>0.8</v>
      </c>
      <c r="G51" s="243"/>
      <c r="I51" s="71" t="s">
        <v>349</v>
      </c>
      <c r="J51" s="72">
        <f>COUNTIFS('1. All Data'!$AA$3:$AA$110,"Environment and Health &amp; Wellbeing",'1. All Data'!$M$3:$M$110,"On Track to be achieved")</f>
        <v>0</v>
      </c>
      <c r="K51" s="73">
        <f>J51/J64</f>
        <v>0</v>
      </c>
      <c r="L51" s="242"/>
      <c r="M51" s="73">
        <f>J51/J65</f>
        <v>0</v>
      </c>
      <c r="N51" s="243"/>
      <c r="P51" s="71" t="s">
        <v>349</v>
      </c>
      <c r="Q51" s="72">
        <f>COUNTIFS('1. All Data'!$AA$3:$AA$110,"Environment and Health &amp; Wellbeing",'1. All Data'!$R$3:$R$110,"On Track to be achieved")</f>
        <v>0</v>
      </c>
      <c r="R51" s="73">
        <f>Q51/Q64</f>
        <v>0</v>
      </c>
      <c r="S51" s="242"/>
      <c r="T51" s="73">
        <f>Q51/Q65</f>
        <v>0</v>
      </c>
      <c r="U51" s="243"/>
      <c r="W51" s="71" t="s">
        <v>349</v>
      </c>
      <c r="X51" s="72"/>
      <c r="Y51" s="73"/>
      <c r="Z51" s="242"/>
      <c r="AA51" s="73"/>
      <c r="AB51" s="243"/>
    </row>
    <row r="52" spans="2:32" s="39" customFormat="1" ht="6.75" customHeight="1" x14ac:dyDescent="0.25">
      <c r="B52" s="34"/>
      <c r="C52" s="35"/>
      <c r="D52" s="36"/>
      <c r="E52" s="36"/>
      <c r="F52" s="36"/>
      <c r="G52" s="37"/>
      <c r="H52" s="38"/>
      <c r="I52" s="34"/>
      <c r="J52" s="35"/>
      <c r="K52" s="36"/>
      <c r="L52" s="36"/>
      <c r="M52" s="36"/>
      <c r="N52" s="37"/>
      <c r="O52" s="38"/>
      <c r="P52" s="34"/>
      <c r="Q52" s="35"/>
      <c r="R52" s="36"/>
      <c r="S52" s="36"/>
      <c r="T52" s="36"/>
      <c r="U52" s="37"/>
      <c r="V52" s="38"/>
      <c r="W52" s="34"/>
      <c r="X52" s="35"/>
      <c r="Y52" s="36"/>
      <c r="Z52" s="36"/>
      <c r="AA52" s="36"/>
      <c r="AB52" s="37"/>
      <c r="AD52" s="33"/>
      <c r="AE52" s="33"/>
      <c r="AF52" s="33"/>
    </row>
    <row r="53" spans="2:32" ht="19.5" customHeight="1" x14ac:dyDescent="0.25">
      <c r="B53" s="244" t="s">
        <v>350</v>
      </c>
      <c r="C53" s="247">
        <f>COUNTIFS('1. All Data'!$AA$3:$AA$110,"Environment and Health &amp; Wellbeing",'1. All Data'!$H$3:$H$110,"In Danger of Falling Behind Target")</f>
        <v>1</v>
      </c>
      <c r="D53" s="250">
        <f>C53/C64</f>
        <v>4.3478260869565216E-2</v>
      </c>
      <c r="E53" s="250">
        <f>D53</f>
        <v>4.3478260869565216E-2</v>
      </c>
      <c r="F53" s="250">
        <f>C53/C65</f>
        <v>6.6666666666666666E-2</v>
      </c>
      <c r="G53" s="253">
        <f>F53</f>
        <v>6.6666666666666666E-2</v>
      </c>
      <c r="I53" s="244" t="s">
        <v>350</v>
      </c>
      <c r="J53" s="256">
        <f>COUNTIFS('1. All Data'!$AA$3:$AA$110,"Environment and Health &amp; Wellbeing",'1. All Data'!$M$3:$M$110,"In Danger of Falling Behind Target")</f>
        <v>0</v>
      </c>
      <c r="K53" s="250">
        <f>J53/J64</f>
        <v>0</v>
      </c>
      <c r="L53" s="250">
        <f>K53</f>
        <v>0</v>
      </c>
      <c r="M53" s="250">
        <f>J53/J65</f>
        <v>0</v>
      </c>
      <c r="N53" s="253">
        <f>M53</f>
        <v>0</v>
      </c>
      <c r="P53" s="244" t="s">
        <v>350</v>
      </c>
      <c r="Q53" s="256">
        <f>COUNTIFS('1. All Data'!$AA$3:$AA$110,"Environment and Health &amp; Wellbeing",'1. All Data'!$R$3:$R$110,"In Danger of Falling Behind Target")</f>
        <v>0</v>
      </c>
      <c r="R53" s="250">
        <f>Q53/Q64</f>
        <v>0</v>
      </c>
      <c r="S53" s="250">
        <f>R53</f>
        <v>0</v>
      </c>
      <c r="T53" s="250">
        <f>Q53/Q65</f>
        <v>0</v>
      </c>
      <c r="U53" s="253">
        <f>T53</f>
        <v>0</v>
      </c>
      <c r="W53" s="91" t="s">
        <v>342</v>
      </c>
      <c r="X53" s="92"/>
      <c r="Y53" s="73"/>
      <c r="Z53" s="242"/>
      <c r="AA53" s="73"/>
      <c r="AB53" s="259">
        <f>AA53</f>
        <v>0</v>
      </c>
    </row>
    <row r="54" spans="2:32" ht="19.5" customHeight="1" x14ac:dyDescent="0.25">
      <c r="B54" s="245"/>
      <c r="C54" s="248"/>
      <c r="D54" s="251"/>
      <c r="E54" s="251"/>
      <c r="F54" s="251"/>
      <c r="G54" s="254"/>
      <c r="I54" s="245"/>
      <c r="J54" s="257">
        <f>COUNTIF('1. All Data'!$H$5:$H$128,"On Track to be Achieved")</f>
        <v>71</v>
      </c>
      <c r="K54" s="251"/>
      <c r="L54" s="251"/>
      <c r="M54" s="251"/>
      <c r="N54" s="254"/>
      <c r="P54" s="245"/>
      <c r="Q54" s="257">
        <f>COUNTIF('1. All Data'!$H$5:$H$128,"On Track to be Achieved")</f>
        <v>71</v>
      </c>
      <c r="R54" s="251"/>
      <c r="S54" s="251"/>
      <c r="T54" s="251"/>
      <c r="U54" s="254"/>
      <c r="W54" s="91" t="s">
        <v>343</v>
      </c>
      <c r="X54" s="92"/>
      <c r="Y54" s="73"/>
      <c r="Z54" s="242"/>
      <c r="AA54" s="73"/>
      <c r="AB54" s="259"/>
    </row>
    <row r="55" spans="2:32" ht="19.5" customHeight="1" x14ac:dyDescent="0.25">
      <c r="B55" s="246"/>
      <c r="C55" s="249"/>
      <c r="D55" s="252"/>
      <c r="E55" s="252"/>
      <c r="F55" s="252"/>
      <c r="G55" s="255"/>
      <c r="I55" s="246"/>
      <c r="J55" s="258">
        <f>COUNTIF('1. All Data'!$H$5:$H$128,"On Track to be Achieved")</f>
        <v>71</v>
      </c>
      <c r="K55" s="252"/>
      <c r="L55" s="252"/>
      <c r="M55" s="252"/>
      <c r="N55" s="255"/>
      <c r="P55" s="246"/>
      <c r="Q55" s="258">
        <f>COUNTIF('1. All Data'!$H$5:$H$128,"On Track to be Achieved")</f>
        <v>71</v>
      </c>
      <c r="R55" s="252"/>
      <c r="S55" s="252"/>
      <c r="T55" s="252"/>
      <c r="U55" s="255"/>
      <c r="W55" s="91" t="s">
        <v>346</v>
      </c>
      <c r="X55" s="92"/>
      <c r="Y55" s="73"/>
      <c r="Z55" s="242"/>
      <c r="AA55" s="73"/>
      <c r="AB55" s="259"/>
    </row>
    <row r="56" spans="2:32" s="39" customFormat="1" ht="6" customHeight="1" x14ac:dyDescent="0.25">
      <c r="B56" s="30"/>
      <c r="C56" s="31"/>
      <c r="D56" s="41"/>
      <c r="E56" s="41"/>
      <c r="F56" s="41"/>
      <c r="G56" s="42"/>
      <c r="H56" s="38"/>
      <c r="I56" s="30"/>
      <c r="J56" s="31"/>
      <c r="K56" s="41"/>
      <c r="L56" s="41"/>
      <c r="M56" s="41"/>
      <c r="N56" s="42"/>
      <c r="O56" s="38"/>
      <c r="P56" s="30"/>
      <c r="Q56" s="31"/>
      <c r="R56" s="41"/>
      <c r="S56" s="41"/>
      <c r="T56" s="41"/>
      <c r="U56" s="42"/>
      <c r="V56" s="38"/>
      <c r="W56" s="30"/>
      <c r="X56" s="31"/>
      <c r="Y56" s="41"/>
      <c r="Z56" s="41"/>
      <c r="AA56" s="41"/>
      <c r="AB56" s="42"/>
      <c r="AD56" s="33"/>
      <c r="AE56" s="33"/>
      <c r="AF56" s="33"/>
    </row>
    <row r="57" spans="2:32" ht="22.5" customHeight="1" x14ac:dyDescent="0.25">
      <c r="B57" s="74" t="s">
        <v>351</v>
      </c>
      <c r="C57" s="72">
        <f>COUNTIFS('1. All Data'!$AA$3:$AA$110,"Environment and Health &amp; Wellbeing",'1. All Data'!$H$3:$H$110,"Completed Behind Schedule")</f>
        <v>0</v>
      </c>
      <c r="D57" s="73">
        <f>C57/C64</f>
        <v>0</v>
      </c>
      <c r="E57" s="242">
        <f>D57+D58</f>
        <v>0</v>
      </c>
      <c r="F57" s="73">
        <f>C57/C65</f>
        <v>0</v>
      </c>
      <c r="G57" s="260">
        <f>F57+F58</f>
        <v>0</v>
      </c>
      <c r="I57" s="74" t="s">
        <v>351</v>
      </c>
      <c r="J57" s="72">
        <f>COUNTIFS('1. All Data'!$AA$3:$AA$110,"Environment and Health &amp; Wellbeing",'1. All Data'!$M$3:$M$110,"Completed Behind Schedule")</f>
        <v>0</v>
      </c>
      <c r="K57" s="73">
        <f>J57/J64</f>
        <v>0</v>
      </c>
      <c r="L57" s="242">
        <f>K57+K58</f>
        <v>0</v>
      </c>
      <c r="M57" s="73">
        <f>J57/J65</f>
        <v>0</v>
      </c>
      <c r="N57" s="260">
        <f>M57+M58</f>
        <v>0</v>
      </c>
      <c r="P57" s="74" t="s">
        <v>351</v>
      </c>
      <c r="Q57" s="72">
        <f>COUNTIFS('1. All Data'!$AA$3:$AA$110,"Environment and Health &amp; Wellbeing",'1. All Data'!$R$3:$R$110,"Completed Behind Schedule")</f>
        <v>0</v>
      </c>
      <c r="R57" s="73">
        <f>Q57/Q64</f>
        <v>0</v>
      </c>
      <c r="S57" s="242">
        <f>R57+R58</f>
        <v>0</v>
      </c>
      <c r="T57" s="73">
        <f>Q57/Q65</f>
        <v>0</v>
      </c>
      <c r="U57" s="260">
        <f>T57+T58</f>
        <v>0</v>
      </c>
      <c r="W57" s="74" t="s">
        <v>345</v>
      </c>
      <c r="X57" s="93"/>
      <c r="Y57" s="73"/>
      <c r="Z57" s="242"/>
      <c r="AA57" s="73"/>
      <c r="AB57" s="260">
        <f>AA57+AA58</f>
        <v>0</v>
      </c>
    </row>
    <row r="58" spans="2:32" ht="22.5" customHeight="1" x14ac:dyDescent="0.25">
      <c r="B58" s="74" t="s">
        <v>344</v>
      </c>
      <c r="C58" s="72">
        <f>COUNTIFS('1. All Data'!$AA$3:$AA$110,"Environment and Health &amp; Wellbeing",'1. All Data'!$H$3:$H$110,"Off Target")</f>
        <v>0</v>
      </c>
      <c r="D58" s="73">
        <f>C58/C64</f>
        <v>0</v>
      </c>
      <c r="E58" s="242"/>
      <c r="F58" s="73">
        <f>C58/C65</f>
        <v>0</v>
      </c>
      <c r="G58" s="260"/>
      <c r="I58" s="74" t="s">
        <v>344</v>
      </c>
      <c r="J58" s="72">
        <f>COUNTIFS('1. All Data'!$AA$3:$AA$110,"Environment and Health &amp; Wellbeing",'1. All Data'!$M$3:$M$110,"Off Target")</f>
        <v>0</v>
      </c>
      <c r="K58" s="73">
        <f>J58/J64</f>
        <v>0</v>
      </c>
      <c r="L58" s="242"/>
      <c r="M58" s="73">
        <f>J58/J65</f>
        <v>0</v>
      </c>
      <c r="N58" s="260"/>
      <c r="P58" s="74" t="s">
        <v>344</v>
      </c>
      <c r="Q58" s="72">
        <f>COUNTIFS('1. All Data'!$AA$3:$AA$110,"Environment and Health &amp; Wellbeing",'1. All Data'!$R$3:$R$110,"Off Target")</f>
        <v>0</v>
      </c>
      <c r="R58" s="73">
        <f>Q58/Q64</f>
        <v>0</v>
      </c>
      <c r="S58" s="242"/>
      <c r="T58" s="73">
        <f>Q58/Q65</f>
        <v>0</v>
      </c>
      <c r="U58" s="260"/>
      <c r="W58" s="74" t="s">
        <v>344</v>
      </c>
      <c r="X58" s="93"/>
      <c r="Y58" s="73"/>
      <c r="Z58" s="242"/>
      <c r="AA58" s="73"/>
      <c r="AB58" s="260"/>
    </row>
    <row r="59" spans="2:32" s="39" customFormat="1" ht="6.75" customHeight="1" x14ac:dyDescent="0.25">
      <c r="B59" s="30"/>
      <c r="C59" s="44"/>
      <c r="D59" s="41"/>
      <c r="E59" s="41"/>
      <c r="F59" s="41"/>
      <c r="G59" s="45"/>
      <c r="H59" s="38"/>
      <c r="I59" s="30"/>
      <c r="J59" s="44"/>
      <c r="K59" s="41"/>
      <c r="L59" s="41"/>
      <c r="M59" s="41"/>
      <c r="N59" s="45"/>
      <c r="O59" s="38"/>
      <c r="P59" s="30"/>
      <c r="Q59" s="44"/>
      <c r="R59" s="41"/>
      <c r="S59" s="41"/>
      <c r="T59" s="41"/>
      <c r="U59" s="45"/>
      <c r="V59" s="38"/>
      <c r="W59" s="30"/>
      <c r="X59" s="44"/>
      <c r="Y59" s="41"/>
      <c r="Z59" s="41"/>
      <c r="AA59" s="41"/>
      <c r="AB59" s="45"/>
      <c r="AD59" s="33"/>
      <c r="AE59" s="33"/>
      <c r="AF59" s="33"/>
    </row>
    <row r="60" spans="2:32" ht="15.75" customHeight="1" x14ac:dyDescent="0.25">
      <c r="B60" s="75" t="s">
        <v>399</v>
      </c>
      <c r="C60" s="72">
        <f>COUNTIFS('1. All Data'!$AA$3:$AA$110,"Environment and Health &amp; Wellbeing",'1. All Data'!$H$3:$H$110,"Not yet due")</f>
        <v>8</v>
      </c>
      <c r="D60" s="76">
        <f>C60/C64</f>
        <v>0.34782608695652173</v>
      </c>
      <c r="E60" s="76">
        <f>D60</f>
        <v>0.34782608695652173</v>
      </c>
      <c r="F60" s="46"/>
      <c r="G60" s="47"/>
      <c r="I60" s="75" t="s">
        <v>399</v>
      </c>
      <c r="J60" s="72">
        <f>COUNTIFS('1. All Data'!$AA$3:$AA$110,"Environment and Health &amp; Wellbeing",'1. All Data'!$M$3:$M$110,"Not yet due")</f>
        <v>0</v>
      </c>
      <c r="K60" s="76">
        <f>J60/J64</f>
        <v>0</v>
      </c>
      <c r="L60" s="76">
        <f>K60</f>
        <v>0</v>
      </c>
      <c r="M60" s="46"/>
      <c r="N60" s="47"/>
      <c r="P60" s="75" t="s">
        <v>399</v>
      </c>
      <c r="Q60" s="72">
        <f>COUNTIFS('1. All Data'!$AA$3:$AA$110,"Environment and Health &amp; Wellbeing",'1. All Data'!$R$3:$R$110,"Not yet due")</f>
        <v>0</v>
      </c>
      <c r="R60" s="76">
        <f>Q60/Q64</f>
        <v>0</v>
      </c>
      <c r="S60" s="76">
        <f>R60</f>
        <v>0</v>
      </c>
      <c r="T60" s="46"/>
      <c r="U60" s="47"/>
      <c r="W60" s="75" t="s">
        <v>399</v>
      </c>
      <c r="X60" s="72"/>
      <c r="Y60" s="76"/>
      <c r="Z60" s="76"/>
      <c r="AA60" s="46"/>
      <c r="AB60" s="47"/>
    </row>
    <row r="61" spans="2:32" ht="15.75" customHeight="1" x14ac:dyDescent="0.25">
      <c r="B61" s="75" t="s">
        <v>339</v>
      </c>
      <c r="C61" s="72">
        <f>COUNTIFS('1. All Data'!$AA$3:$AA$110,"Environment and Health &amp; Wellbeing",'1. All Data'!$H$3:$H$110,"update not provided")</f>
        <v>0</v>
      </c>
      <c r="D61" s="76">
        <f>C61/C64</f>
        <v>0</v>
      </c>
      <c r="E61" s="76">
        <f>D61</f>
        <v>0</v>
      </c>
      <c r="F61" s="46"/>
      <c r="G61" s="49"/>
      <c r="I61" s="75" t="s">
        <v>339</v>
      </c>
      <c r="J61" s="72">
        <f>COUNTIFS('1. All Data'!$AA$3:$AA$110,"Environment and Health &amp; Wellbeing",'1. All Data'!$M$3:$M$110,"update not provided")</f>
        <v>23</v>
      </c>
      <c r="K61" s="76">
        <f>J61/J64</f>
        <v>0.1393939393939394</v>
      </c>
      <c r="L61" s="76">
        <f>K61</f>
        <v>0.1393939393939394</v>
      </c>
      <c r="M61" s="46"/>
      <c r="N61" s="49"/>
      <c r="P61" s="75" t="s">
        <v>339</v>
      </c>
      <c r="Q61" s="72">
        <f>COUNTIFS('1. All Data'!$AA$3:$AA$110,"Environment and Health &amp; Wellbeing",'1. All Data'!$R$3:$R$110,"update not provided")</f>
        <v>23</v>
      </c>
      <c r="R61" s="76">
        <f>Q61/Q64</f>
        <v>0.1393939393939394</v>
      </c>
      <c r="S61" s="76">
        <f>R61</f>
        <v>0.1393939393939394</v>
      </c>
      <c r="T61" s="46"/>
      <c r="U61" s="49"/>
      <c r="W61" s="75" t="s">
        <v>339</v>
      </c>
      <c r="X61" s="72"/>
      <c r="Y61" s="76"/>
      <c r="Z61" s="76"/>
      <c r="AA61" s="46"/>
      <c r="AB61" s="49"/>
    </row>
    <row r="62" spans="2:32" ht="15.75" customHeight="1" x14ac:dyDescent="0.25">
      <c r="B62" s="77" t="s">
        <v>347</v>
      </c>
      <c r="C62" s="72">
        <f>COUNTIFS('1. All Data'!$AA$3:$AA$110,"Environment and Health &amp; Wellbeing",'1. All Data'!$H$3:$H$110,"Deferred")</f>
        <v>0</v>
      </c>
      <c r="D62" s="78">
        <f>C62/C64</f>
        <v>0</v>
      </c>
      <c r="E62" s="78">
        <f>D62</f>
        <v>0</v>
      </c>
      <c r="F62" s="51"/>
      <c r="G62" s="47"/>
      <c r="I62" s="77" t="s">
        <v>347</v>
      </c>
      <c r="J62" s="72">
        <f>COUNTIFS('1. All Data'!$AA$3:$AA$110,"Environment and Health &amp; Wellbeing",'1. All Data'!$M$3:$M$110,"Deferred")</f>
        <v>0</v>
      </c>
      <c r="K62" s="78">
        <f>J62/J64</f>
        <v>0</v>
      </c>
      <c r="L62" s="78">
        <f>K62</f>
        <v>0</v>
      </c>
      <c r="M62" s="51"/>
      <c r="N62" s="47"/>
      <c r="P62" s="77" t="s">
        <v>347</v>
      </c>
      <c r="Q62" s="72">
        <f>COUNTIFS('1. All Data'!$AA$3:$AA$110,"Environment and Health &amp; Wellbeing",'1. All Data'!$R$3:$R$110,"Deferred")</f>
        <v>0</v>
      </c>
      <c r="R62" s="78">
        <f>Q62/Q64</f>
        <v>0</v>
      </c>
      <c r="S62" s="78">
        <f>R62</f>
        <v>0</v>
      </c>
      <c r="T62" s="51"/>
      <c r="U62" s="47"/>
      <c r="W62" s="77" t="s">
        <v>347</v>
      </c>
      <c r="X62" s="72"/>
      <c r="Y62" s="78"/>
      <c r="Z62" s="78"/>
      <c r="AA62" s="51"/>
      <c r="AB62" s="47"/>
    </row>
    <row r="63" spans="2:32" ht="15.75" customHeight="1" x14ac:dyDescent="0.25">
      <c r="B63" s="77" t="s">
        <v>348</v>
      </c>
      <c r="C63" s="88">
        <f>COUNTIFS('1. All Data'!$AA$3:$AA$110,"Environment and Health &amp; Wellbeing",'1. All Data'!$H$3:$H$110,"Deleted")</f>
        <v>0</v>
      </c>
      <c r="D63" s="78">
        <f>C63/C64</f>
        <v>0</v>
      </c>
      <c r="E63" s="78">
        <f>D63</f>
        <v>0</v>
      </c>
      <c r="F63" s="51"/>
      <c r="G63" s="53" t="s">
        <v>400</v>
      </c>
      <c r="I63" s="77" t="s">
        <v>348</v>
      </c>
      <c r="J63" s="88">
        <f>COUNTIFS('1. All Data'!$AA$3:$AA$110,"Environment and Health &amp; Wellbeing",'1. All Data'!$M$3:$M$110,"Deleted")</f>
        <v>0</v>
      </c>
      <c r="K63" s="78">
        <f>J63/J64</f>
        <v>0</v>
      </c>
      <c r="L63" s="78">
        <f>K63</f>
        <v>0</v>
      </c>
      <c r="M63" s="51"/>
      <c r="N63" s="53" t="s">
        <v>400</v>
      </c>
      <c r="P63" s="77" t="s">
        <v>348</v>
      </c>
      <c r="Q63" s="88">
        <f>COUNTIFS('1. All Data'!$AA$3:$AA$110,"Environment and Health &amp; Wellbeing",'1. All Data'!$R$3:$R$110,"Deleted")</f>
        <v>0</v>
      </c>
      <c r="R63" s="78">
        <f>Q63/Q64</f>
        <v>0</v>
      </c>
      <c r="S63" s="78">
        <f>R63</f>
        <v>0</v>
      </c>
      <c r="T63" s="51"/>
      <c r="U63" s="53" t="s">
        <v>400</v>
      </c>
      <c r="W63" s="77" t="s">
        <v>348</v>
      </c>
      <c r="X63" s="72"/>
      <c r="Y63" s="78"/>
      <c r="Z63" s="78"/>
      <c r="AA63" s="51"/>
      <c r="AB63" s="53" t="s">
        <v>400</v>
      </c>
    </row>
    <row r="64" spans="2:32" ht="15.75" customHeight="1" x14ac:dyDescent="0.25">
      <c r="B64" s="89" t="s">
        <v>401</v>
      </c>
      <c r="C64" s="80">
        <f>SUM(C50:C63)</f>
        <v>23</v>
      </c>
      <c r="D64" s="51"/>
      <c r="E64" s="51"/>
      <c r="F64" s="47"/>
      <c r="G64" s="47"/>
      <c r="I64" s="89" t="s">
        <v>401</v>
      </c>
      <c r="J64" s="80">
        <f>SUM(J50:J63)</f>
        <v>165</v>
      </c>
      <c r="K64" s="51"/>
      <c r="L64" s="51"/>
      <c r="M64" s="47"/>
      <c r="N64" s="47"/>
      <c r="P64" s="89" t="s">
        <v>401</v>
      </c>
      <c r="Q64" s="80">
        <f>SUM(Q50:Q63)</f>
        <v>165</v>
      </c>
      <c r="R64" s="51"/>
      <c r="S64" s="51"/>
      <c r="T64" s="47"/>
      <c r="U64" s="47"/>
      <c r="W64" s="79" t="s">
        <v>401</v>
      </c>
      <c r="X64" s="80"/>
      <c r="Y64" s="51"/>
      <c r="Z64" s="51"/>
      <c r="AA64" s="47"/>
      <c r="AB64" s="47"/>
    </row>
    <row r="65" spans="2:28" ht="15.75" customHeight="1" x14ac:dyDescent="0.25">
      <c r="B65" s="89" t="s">
        <v>402</v>
      </c>
      <c r="C65" s="80">
        <f>C64-C63-C62-C61-C60</f>
        <v>15</v>
      </c>
      <c r="D65" s="47"/>
      <c r="E65" s="47"/>
      <c r="F65" s="47"/>
      <c r="G65" s="47"/>
      <c r="I65" s="89" t="s">
        <v>402</v>
      </c>
      <c r="J65" s="80">
        <f>J64-J63-J62-J61-J60</f>
        <v>142</v>
      </c>
      <c r="K65" s="47"/>
      <c r="L65" s="47"/>
      <c r="M65" s="47"/>
      <c r="N65" s="47"/>
      <c r="P65" s="89" t="s">
        <v>402</v>
      </c>
      <c r="Q65" s="80">
        <f>Q64-Q63-Q62-Q61-Q60</f>
        <v>142</v>
      </c>
      <c r="R65" s="47"/>
      <c r="S65" s="47"/>
      <c r="T65" s="47"/>
      <c r="U65" s="47"/>
      <c r="W65" s="79" t="s">
        <v>402</v>
      </c>
      <c r="X65" s="80"/>
      <c r="Y65" s="47"/>
      <c r="Z65" s="47"/>
      <c r="AA65" s="47"/>
      <c r="AB65" s="47"/>
    </row>
    <row r="66" spans="2:28" ht="15.75" customHeight="1" x14ac:dyDescent="0.25">
      <c r="X66" s="61"/>
    </row>
    <row r="67" spans="2:28" ht="15.75" customHeight="1" x14ac:dyDescent="0.25">
      <c r="X67" s="61"/>
    </row>
    <row r="68" spans="2:28" ht="15.75" customHeight="1" x14ac:dyDescent="0.25">
      <c r="X68" s="61"/>
    </row>
    <row r="69" spans="2:28" ht="15.75" customHeight="1" x14ac:dyDescent="0.25">
      <c r="B69" s="55" t="s">
        <v>408</v>
      </c>
      <c r="C69" s="56"/>
      <c r="D69" s="56"/>
      <c r="E69" s="56"/>
      <c r="F69" s="26"/>
      <c r="G69" s="57"/>
      <c r="I69" s="55" t="s">
        <v>408</v>
      </c>
      <c r="J69" s="56"/>
      <c r="K69" s="56"/>
      <c r="L69" s="56"/>
      <c r="M69" s="26"/>
      <c r="N69" s="57"/>
      <c r="P69" s="55" t="s">
        <v>408</v>
      </c>
      <c r="Q69" s="56"/>
      <c r="R69" s="56"/>
      <c r="S69" s="56"/>
      <c r="T69" s="26"/>
      <c r="U69" s="57"/>
      <c r="W69" s="62" t="s">
        <v>405</v>
      </c>
      <c r="X69" s="63"/>
      <c r="Y69" s="28"/>
      <c r="Z69" s="28"/>
      <c r="AA69" s="28"/>
      <c r="AB69" s="29"/>
    </row>
    <row r="70" spans="2:28" ht="41.25" customHeight="1" x14ac:dyDescent="0.25">
      <c r="B70" s="84" t="s">
        <v>392</v>
      </c>
      <c r="C70" s="84" t="s">
        <v>393</v>
      </c>
      <c r="D70" s="84" t="s">
        <v>394</v>
      </c>
      <c r="E70" s="84" t="s">
        <v>395</v>
      </c>
      <c r="F70" s="84" t="s">
        <v>396</v>
      </c>
      <c r="G70" s="84" t="s">
        <v>397</v>
      </c>
      <c r="I70" s="84" t="s">
        <v>392</v>
      </c>
      <c r="J70" s="84" t="s">
        <v>393</v>
      </c>
      <c r="K70" s="84" t="s">
        <v>394</v>
      </c>
      <c r="L70" s="84" t="s">
        <v>395</v>
      </c>
      <c r="M70" s="84" t="s">
        <v>396</v>
      </c>
      <c r="N70" s="84" t="s">
        <v>397</v>
      </c>
      <c r="P70" s="84" t="s">
        <v>392</v>
      </c>
      <c r="Q70" s="84" t="s">
        <v>393</v>
      </c>
      <c r="R70" s="84" t="s">
        <v>394</v>
      </c>
      <c r="S70" s="84" t="s">
        <v>395</v>
      </c>
      <c r="T70" s="84" t="s">
        <v>396</v>
      </c>
      <c r="U70" s="84" t="s">
        <v>397</v>
      </c>
      <c r="W70" s="84" t="s">
        <v>392</v>
      </c>
      <c r="X70" s="84" t="s">
        <v>393</v>
      </c>
      <c r="Y70" s="84" t="s">
        <v>394</v>
      </c>
      <c r="Z70" s="84" t="s">
        <v>395</v>
      </c>
      <c r="AA70" s="84" t="s">
        <v>396</v>
      </c>
      <c r="AB70" s="84" t="s">
        <v>397</v>
      </c>
    </row>
    <row r="71" spans="2:28" ht="6.75" customHeight="1" x14ac:dyDescent="0.25">
      <c r="B71" s="30"/>
      <c r="C71" s="31"/>
      <c r="D71" s="31"/>
      <c r="E71" s="31"/>
      <c r="F71" s="31"/>
      <c r="G71" s="31"/>
      <c r="I71" s="30"/>
      <c r="J71" s="31"/>
      <c r="K71" s="31"/>
      <c r="L71" s="31"/>
      <c r="M71" s="31"/>
      <c r="N71" s="31"/>
      <c r="P71" s="30"/>
      <c r="Q71" s="31"/>
      <c r="R71" s="31"/>
      <c r="S71" s="31"/>
      <c r="T71" s="31"/>
      <c r="U71" s="31"/>
      <c r="W71" s="30"/>
      <c r="X71" s="31"/>
      <c r="Y71" s="31"/>
      <c r="Z71" s="31"/>
      <c r="AA71" s="31"/>
      <c r="AB71" s="31"/>
    </row>
    <row r="72" spans="2:28" ht="27.75" customHeight="1" x14ac:dyDescent="0.25">
      <c r="B72" s="71" t="s">
        <v>398</v>
      </c>
      <c r="C72" s="72">
        <f>COUNTIFS('1. All Data'!$AA$3:$AA$110,"Community Regeneration",'1. All Data'!$H$3:$H$110,"Fully Achieved")</f>
        <v>0</v>
      </c>
      <c r="D72" s="73">
        <f>C72/C86</f>
        <v>0</v>
      </c>
      <c r="E72" s="242">
        <f>D72+D73</f>
        <v>0.8</v>
      </c>
      <c r="F72" s="73">
        <f>C72/C87</f>
        <v>0</v>
      </c>
      <c r="G72" s="243">
        <f>F72+F73</f>
        <v>1</v>
      </c>
      <c r="I72" s="71" t="s">
        <v>398</v>
      </c>
      <c r="J72" s="72">
        <f>COUNTIFS('1. All Data'!$AA$3:$AA$110,"Community Regeneration",'1. All Data'!$M$3:$M$110,"Fully Achieved")</f>
        <v>0</v>
      </c>
      <c r="K72" s="73">
        <f>J72/J86</f>
        <v>0</v>
      </c>
      <c r="L72" s="242">
        <f>K72+K73</f>
        <v>0</v>
      </c>
      <c r="M72" s="73">
        <f>J72/J87</f>
        <v>0</v>
      </c>
      <c r="N72" s="243">
        <f>M72+M73</f>
        <v>0</v>
      </c>
      <c r="P72" s="71" t="s">
        <v>398</v>
      </c>
      <c r="Q72" s="72">
        <f>COUNTIFS('1. All Data'!$AA$3:$AA$110,"Community Regeneration",'1. All Data'!$R$3:$R$110,"Fully Achieved")</f>
        <v>0</v>
      </c>
      <c r="R72" s="73">
        <f>Q72/Q86</f>
        <v>0</v>
      </c>
      <c r="S72" s="242">
        <f>R72+R73</f>
        <v>0</v>
      </c>
      <c r="T72" s="73">
        <f>Q72/Q87</f>
        <v>0</v>
      </c>
      <c r="U72" s="243">
        <f>T72+T73</f>
        <v>0</v>
      </c>
      <c r="W72" s="71" t="s">
        <v>398</v>
      </c>
      <c r="X72" s="72"/>
      <c r="Y72" s="73"/>
      <c r="Z72" s="242"/>
      <c r="AA72" s="73"/>
      <c r="AB72" s="243">
        <f>AA72+AA73</f>
        <v>0</v>
      </c>
    </row>
    <row r="73" spans="2:28" ht="27.75" customHeight="1" x14ac:dyDescent="0.25">
      <c r="B73" s="71" t="s">
        <v>349</v>
      </c>
      <c r="C73" s="72">
        <f>COUNTIFS('1. All Data'!$AA$3:$AA$110,"Community Regeneration",'1. All Data'!$H$3:$H$110,"On Track to be achieved")</f>
        <v>16</v>
      </c>
      <c r="D73" s="73">
        <f>C73/C86</f>
        <v>0.8</v>
      </c>
      <c r="E73" s="242"/>
      <c r="F73" s="73">
        <f>C73/C87</f>
        <v>1</v>
      </c>
      <c r="G73" s="243"/>
      <c r="I73" s="71" t="s">
        <v>349</v>
      </c>
      <c r="J73" s="72">
        <f>COUNTIFS('1. All Data'!$AA$3:$AA$110,"Community Regeneration",'1. All Data'!$M$3:$M$110,"On Track to be achieved")</f>
        <v>0</v>
      </c>
      <c r="K73" s="73">
        <f>J73/J86</f>
        <v>0</v>
      </c>
      <c r="L73" s="242"/>
      <c r="M73" s="73">
        <f>J73/J87</f>
        <v>0</v>
      </c>
      <c r="N73" s="243"/>
      <c r="P73" s="71" t="s">
        <v>349</v>
      </c>
      <c r="Q73" s="72">
        <f>COUNTIFS('1. All Data'!$AA$3:$AA$110,"Community Regeneration",'1. All Data'!$R$3:$R$110,"On Track to be achieved")</f>
        <v>0</v>
      </c>
      <c r="R73" s="73">
        <f>Q73/Q86</f>
        <v>0</v>
      </c>
      <c r="S73" s="242"/>
      <c r="T73" s="73">
        <f>Q73/Q87</f>
        <v>0</v>
      </c>
      <c r="U73" s="243"/>
      <c r="W73" s="71" t="s">
        <v>349</v>
      </c>
      <c r="X73" s="72"/>
      <c r="Y73" s="73"/>
      <c r="Z73" s="242"/>
      <c r="AA73" s="73"/>
      <c r="AB73" s="243"/>
    </row>
    <row r="74" spans="2:28" ht="7.5" customHeight="1" x14ac:dyDescent="0.25">
      <c r="B74" s="34"/>
      <c r="C74" s="35"/>
      <c r="D74" s="36"/>
      <c r="E74" s="36"/>
      <c r="F74" s="36"/>
      <c r="G74" s="37"/>
      <c r="I74" s="34"/>
      <c r="J74" s="35"/>
      <c r="K74" s="36"/>
      <c r="L74" s="36"/>
      <c r="M74" s="36"/>
      <c r="N74" s="37"/>
      <c r="P74" s="34"/>
      <c r="Q74" s="35"/>
      <c r="R74" s="36"/>
      <c r="S74" s="36"/>
      <c r="T74" s="36"/>
      <c r="U74" s="37"/>
      <c r="W74" s="34"/>
      <c r="X74" s="35"/>
      <c r="Y74" s="36"/>
      <c r="Z74" s="36"/>
      <c r="AA74" s="36"/>
      <c r="AB74" s="37"/>
    </row>
    <row r="75" spans="2:28" ht="18.75" customHeight="1" x14ac:dyDescent="0.25">
      <c r="B75" s="244" t="s">
        <v>350</v>
      </c>
      <c r="C75" s="247">
        <f>COUNTIFS('1. All Data'!$AA$3:$AA$110,"Community Regeneration",'1. All Data'!$H$3:$H$110,"In Danger of Falling Behind Target")</f>
        <v>0</v>
      </c>
      <c r="D75" s="250">
        <f>C75/C86</f>
        <v>0</v>
      </c>
      <c r="E75" s="250">
        <f>D75</f>
        <v>0</v>
      </c>
      <c r="F75" s="250">
        <f>C75/C87</f>
        <v>0</v>
      </c>
      <c r="G75" s="253">
        <f>F75</f>
        <v>0</v>
      </c>
      <c r="I75" s="244" t="s">
        <v>350</v>
      </c>
      <c r="J75" s="256">
        <f>COUNTIFS('1. All Data'!$AA$3:$AA$110,"Community Regeneration",'1. All Data'!$M$3:$M$110,"In Danger of Falling Behind Target")</f>
        <v>0</v>
      </c>
      <c r="K75" s="250">
        <f>J75/J86</f>
        <v>0</v>
      </c>
      <c r="L75" s="250">
        <f>K75</f>
        <v>0</v>
      </c>
      <c r="M75" s="250">
        <f>J75/J87</f>
        <v>0</v>
      </c>
      <c r="N75" s="253">
        <f>M75</f>
        <v>0</v>
      </c>
      <c r="P75" s="244" t="s">
        <v>350</v>
      </c>
      <c r="Q75" s="256">
        <f>COUNTIFS('1. All Data'!$AA$3:$AA$110,"Community Regeneration",'1. All Data'!$R$3:$R$110,"In Danger of Falling Behind Target")</f>
        <v>0</v>
      </c>
      <c r="R75" s="250">
        <f>Q75/Q86</f>
        <v>0</v>
      </c>
      <c r="S75" s="250">
        <f>R75</f>
        <v>0</v>
      </c>
      <c r="T75" s="250">
        <f>Q75/Q87</f>
        <v>0</v>
      </c>
      <c r="U75" s="253">
        <f>T75</f>
        <v>0</v>
      </c>
      <c r="W75" s="91" t="s">
        <v>342</v>
      </c>
      <c r="X75" s="92"/>
      <c r="Y75" s="73"/>
      <c r="Z75" s="242"/>
      <c r="AA75" s="73"/>
      <c r="AB75" s="259">
        <f>AA75</f>
        <v>0</v>
      </c>
    </row>
    <row r="76" spans="2:28" ht="18.75" customHeight="1" x14ac:dyDescent="0.25">
      <c r="B76" s="245"/>
      <c r="C76" s="248"/>
      <c r="D76" s="251"/>
      <c r="E76" s="251"/>
      <c r="F76" s="251"/>
      <c r="G76" s="254"/>
      <c r="I76" s="245"/>
      <c r="J76" s="257">
        <f>COUNTIF('1. All Data'!$H$5:$H$128,"On Track to be Achieved")</f>
        <v>71</v>
      </c>
      <c r="K76" s="251"/>
      <c r="L76" s="251"/>
      <c r="M76" s="251"/>
      <c r="N76" s="254"/>
      <c r="P76" s="245"/>
      <c r="Q76" s="257">
        <f>COUNTIF('1. All Data'!$H$5:$H$128,"On Track to be Achieved")</f>
        <v>71</v>
      </c>
      <c r="R76" s="251"/>
      <c r="S76" s="251"/>
      <c r="T76" s="251"/>
      <c r="U76" s="254"/>
      <c r="W76" s="91" t="s">
        <v>343</v>
      </c>
      <c r="X76" s="92"/>
      <c r="Y76" s="73"/>
      <c r="Z76" s="242"/>
      <c r="AA76" s="73"/>
      <c r="AB76" s="259"/>
    </row>
    <row r="77" spans="2:28" ht="18.75" customHeight="1" x14ac:dyDescent="0.25">
      <c r="B77" s="246"/>
      <c r="C77" s="249"/>
      <c r="D77" s="252"/>
      <c r="E77" s="252"/>
      <c r="F77" s="252"/>
      <c r="G77" s="255"/>
      <c r="I77" s="246"/>
      <c r="J77" s="258">
        <f>COUNTIF('1. All Data'!$H$5:$H$128,"On Track to be Achieved")</f>
        <v>71</v>
      </c>
      <c r="K77" s="252"/>
      <c r="L77" s="252"/>
      <c r="M77" s="252"/>
      <c r="N77" s="255"/>
      <c r="P77" s="246"/>
      <c r="Q77" s="258">
        <f>COUNTIF('1. All Data'!$H$5:$H$128,"On Track to be Achieved")</f>
        <v>71</v>
      </c>
      <c r="R77" s="252"/>
      <c r="S77" s="252"/>
      <c r="T77" s="252"/>
      <c r="U77" s="255"/>
      <c r="W77" s="91" t="s">
        <v>346</v>
      </c>
      <c r="X77" s="92"/>
      <c r="Y77" s="73"/>
      <c r="Z77" s="242"/>
      <c r="AA77" s="73"/>
      <c r="AB77" s="259"/>
    </row>
    <row r="78" spans="2:28" ht="6" customHeight="1" x14ac:dyDescent="0.25">
      <c r="B78" s="30"/>
      <c r="C78" s="31"/>
      <c r="D78" s="41"/>
      <c r="E78" s="41"/>
      <c r="F78" s="41"/>
      <c r="G78" s="42"/>
      <c r="I78" s="30"/>
      <c r="J78" s="31"/>
      <c r="K78" s="41"/>
      <c r="L78" s="41"/>
      <c r="M78" s="41"/>
      <c r="N78" s="42"/>
      <c r="P78" s="30"/>
      <c r="Q78" s="31"/>
      <c r="R78" s="41"/>
      <c r="S78" s="41"/>
      <c r="T78" s="41"/>
      <c r="U78" s="42"/>
      <c r="W78" s="30"/>
      <c r="X78" s="31"/>
      <c r="Y78" s="41"/>
      <c r="Z78" s="41"/>
      <c r="AA78" s="41"/>
      <c r="AB78" s="42"/>
    </row>
    <row r="79" spans="2:28" ht="30" customHeight="1" x14ac:dyDescent="0.25">
      <c r="B79" s="74" t="s">
        <v>351</v>
      </c>
      <c r="C79" s="72">
        <f>COUNTIFS('1. All Data'!$AA$3:$AA$110,"Community Regeneration",'1. All Data'!$H$3:$H$110,"Completed Behind Schedule")</f>
        <v>0</v>
      </c>
      <c r="D79" s="73">
        <f>C79/C86</f>
        <v>0</v>
      </c>
      <c r="E79" s="242">
        <f>D79+D80</f>
        <v>0</v>
      </c>
      <c r="F79" s="73">
        <f>C79/C87</f>
        <v>0</v>
      </c>
      <c r="G79" s="260">
        <f>F79+F80</f>
        <v>0</v>
      </c>
      <c r="I79" s="74" t="s">
        <v>351</v>
      </c>
      <c r="J79" s="72">
        <f>COUNTIFS('1. All Data'!$AA$3:$AA$110,"Community Regeneration",'1. All Data'!$M$3:$M$110,"Completed Behind Schedule")</f>
        <v>0</v>
      </c>
      <c r="K79" s="73">
        <f>J79/J86</f>
        <v>0</v>
      </c>
      <c r="L79" s="242">
        <f>K79+K80</f>
        <v>0</v>
      </c>
      <c r="M79" s="73">
        <f>J79/J87</f>
        <v>0</v>
      </c>
      <c r="N79" s="260">
        <f>M79+M80</f>
        <v>0</v>
      </c>
      <c r="P79" s="74" t="s">
        <v>351</v>
      </c>
      <c r="Q79" s="72">
        <f>COUNTIFS('1. All Data'!$AA$3:$AA$110,"Community Regeneration",'1. All Data'!$R$3:$R$110,"Completed Behind Schedule")</f>
        <v>0</v>
      </c>
      <c r="R79" s="73">
        <f>Q79/Q86</f>
        <v>0</v>
      </c>
      <c r="S79" s="242">
        <f>R79+R80</f>
        <v>0</v>
      </c>
      <c r="T79" s="73">
        <f>Q79/Q87</f>
        <v>0</v>
      </c>
      <c r="U79" s="260">
        <f>T79+T80</f>
        <v>0</v>
      </c>
      <c r="W79" s="74" t="s">
        <v>345</v>
      </c>
      <c r="X79" s="93"/>
      <c r="Y79" s="73"/>
      <c r="Z79" s="242"/>
      <c r="AA79" s="73"/>
      <c r="AB79" s="260">
        <f>AA79+AA80</f>
        <v>0</v>
      </c>
    </row>
    <row r="80" spans="2:28" ht="30" customHeight="1" x14ac:dyDescent="0.25">
      <c r="B80" s="74" t="s">
        <v>344</v>
      </c>
      <c r="C80" s="72">
        <f>COUNTIFS('1. All Data'!$AA$3:$AA$110,"Community Regeneration",'1. All Data'!$H$3:$H$110,"Off Target")</f>
        <v>0</v>
      </c>
      <c r="D80" s="73">
        <f>C80/C86</f>
        <v>0</v>
      </c>
      <c r="E80" s="242"/>
      <c r="F80" s="73">
        <f>C80/C87</f>
        <v>0</v>
      </c>
      <c r="G80" s="260"/>
      <c r="I80" s="74" t="s">
        <v>344</v>
      </c>
      <c r="J80" s="72">
        <f>COUNTIFS('1. All Data'!$AA$3:$AA$110,"Community Regeneration",'1. All Data'!$M$3:$M$110,"Off Target")</f>
        <v>0</v>
      </c>
      <c r="K80" s="73">
        <f>J80/J86</f>
        <v>0</v>
      </c>
      <c r="L80" s="242"/>
      <c r="M80" s="73">
        <f>J80/J87</f>
        <v>0</v>
      </c>
      <c r="N80" s="260"/>
      <c r="P80" s="74" t="s">
        <v>344</v>
      </c>
      <c r="Q80" s="72">
        <f>COUNTIFS('1. All Data'!$AA$3:$AA$110,"Community Regeneration",'1. All Data'!$R$3:$R$110,"Off Target")</f>
        <v>0</v>
      </c>
      <c r="R80" s="73">
        <f>Q80/Q86</f>
        <v>0</v>
      </c>
      <c r="S80" s="242"/>
      <c r="T80" s="73">
        <f>Q80/Q87</f>
        <v>0</v>
      </c>
      <c r="U80" s="260"/>
      <c r="W80" s="74" t="s">
        <v>344</v>
      </c>
      <c r="X80" s="93"/>
      <c r="Y80" s="73"/>
      <c r="Z80" s="242"/>
      <c r="AA80" s="73"/>
      <c r="AB80" s="260"/>
    </row>
    <row r="81" spans="2:28" ht="5.25" customHeight="1" x14ac:dyDescent="0.25">
      <c r="B81" s="30"/>
      <c r="C81" s="44"/>
      <c r="D81" s="41"/>
      <c r="E81" s="41"/>
      <c r="F81" s="41"/>
      <c r="G81" s="45"/>
      <c r="I81" s="30"/>
      <c r="J81" s="44"/>
      <c r="K81" s="41"/>
      <c r="L81" s="41"/>
      <c r="M81" s="41"/>
      <c r="N81" s="45"/>
      <c r="P81" s="30"/>
      <c r="Q81" s="44"/>
      <c r="R81" s="41"/>
      <c r="S81" s="41"/>
      <c r="T81" s="41"/>
      <c r="U81" s="45"/>
      <c r="W81" s="30"/>
      <c r="X81" s="44"/>
      <c r="Y81" s="41"/>
      <c r="Z81" s="41"/>
      <c r="AA81" s="41"/>
      <c r="AB81" s="45"/>
    </row>
    <row r="82" spans="2:28" ht="15.75" customHeight="1" x14ac:dyDescent="0.25">
      <c r="B82" s="75" t="s">
        <v>399</v>
      </c>
      <c r="C82" s="72">
        <f>COUNTIFS('1. All Data'!$AA$3:$AA$110,"Community Regeneration",'1. All Data'!$H$3:$H$110,"Not yet due")</f>
        <v>4</v>
      </c>
      <c r="D82" s="76">
        <f>C82/C86</f>
        <v>0.2</v>
      </c>
      <c r="E82" s="76">
        <f>D82</f>
        <v>0.2</v>
      </c>
      <c r="F82" s="46"/>
      <c r="G82" s="47"/>
      <c r="I82" s="75" t="s">
        <v>399</v>
      </c>
      <c r="J82" s="72">
        <f>COUNTIFS('1. All Data'!$AA$3:$AA$110,"Community Regeneration",'1. All Data'!$M$3:$M$110,"Not yet due")</f>
        <v>0</v>
      </c>
      <c r="K82" s="76">
        <f>J82/J86</f>
        <v>0</v>
      </c>
      <c r="L82" s="76">
        <f>K82</f>
        <v>0</v>
      </c>
      <c r="M82" s="46"/>
      <c r="N82" s="47"/>
      <c r="P82" s="75" t="s">
        <v>399</v>
      </c>
      <c r="Q82" s="72">
        <f>COUNTIFS('1. All Data'!$AA$3:$AA$110,"Community Regeneration",'1. All Data'!$R$3:$R$110,"Not yet due")</f>
        <v>0</v>
      </c>
      <c r="R82" s="76">
        <f>Q82/Q86</f>
        <v>0</v>
      </c>
      <c r="S82" s="76">
        <f>R82</f>
        <v>0</v>
      </c>
      <c r="T82" s="46"/>
      <c r="U82" s="47"/>
      <c r="W82" s="75" t="s">
        <v>399</v>
      </c>
      <c r="X82" s="72"/>
      <c r="Y82" s="76"/>
      <c r="Z82" s="76"/>
      <c r="AA82" s="46"/>
      <c r="AB82" s="47"/>
    </row>
    <row r="83" spans="2:28" ht="15.75" customHeight="1" x14ac:dyDescent="0.25">
      <c r="B83" s="75" t="s">
        <v>339</v>
      </c>
      <c r="C83" s="72">
        <f>COUNTIFS('1. All Data'!$AA$3:$AA$110,"Community Regeneration",'1. All Data'!$H$3:$H$110,"update not provided")</f>
        <v>0</v>
      </c>
      <c r="D83" s="76">
        <f>C83/C86</f>
        <v>0</v>
      </c>
      <c r="E83" s="76">
        <f>D83</f>
        <v>0</v>
      </c>
      <c r="F83" s="46"/>
      <c r="G83" s="49"/>
      <c r="I83" s="75" t="s">
        <v>339</v>
      </c>
      <c r="J83" s="72">
        <f>COUNTIFS('1. All Data'!$AA$3:$AA$110,"Community Regeneration",'1. All Data'!$M$3:$M$110,"update not provided")</f>
        <v>20</v>
      </c>
      <c r="K83" s="76">
        <f>J83/J86</f>
        <v>0.12345679012345678</v>
      </c>
      <c r="L83" s="76">
        <f>K83</f>
        <v>0.12345679012345678</v>
      </c>
      <c r="M83" s="46"/>
      <c r="N83" s="49"/>
      <c r="P83" s="75" t="s">
        <v>339</v>
      </c>
      <c r="Q83" s="72">
        <f>COUNTIFS('1. All Data'!$AA$3:$AA$110,"Community Regeneration",'1. All Data'!$R$3:$R$110,"update not provided")</f>
        <v>20</v>
      </c>
      <c r="R83" s="76">
        <f>Q83/Q86</f>
        <v>0.12345679012345678</v>
      </c>
      <c r="S83" s="76">
        <f>R83</f>
        <v>0.12345679012345678</v>
      </c>
      <c r="T83" s="46"/>
      <c r="U83" s="49"/>
      <c r="W83" s="75" t="s">
        <v>339</v>
      </c>
      <c r="X83" s="72"/>
      <c r="Y83" s="76"/>
      <c r="Z83" s="76"/>
      <c r="AA83" s="46"/>
      <c r="AB83" s="49"/>
    </row>
    <row r="84" spans="2:28" ht="15.75" customHeight="1" x14ac:dyDescent="0.25">
      <c r="B84" s="77" t="s">
        <v>347</v>
      </c>
      <c r="C84" s="72">
        <f>COUNTIFS('1. All Data'!$AA$3:$AA$110,"Community Regeneration",'1. All Data'!$H$3:$H$110,"Deferred")</f>
        <v>0</v>
      </c>
      <c r="D84" s="78">
        <f>C84/C86</f>
        <v>0</v>
      </c>
      <c r="E84" s="78">
        <f>D84</f>
        <v>0</v>
      </c>
      <c r="F84" s="51"/>
      <c r="G84" s="47"/>
      <c r="I84" s="77" t="s">
        <v>347</v>
      </c>
      <c r="J84" s="72">
        <f>COUNTIFS('1. All Data'!$AA$3:$AA$110,"Community Regeneration",'1. All Data'!$M$3:$M$110,"Deferred")</f>
        <v>0</v>
      </c>
      <c r="K84" s="78">
        <f>J84/J86</f>
        <v>0</v>
      </c>
      <c r="L84" s="78">
        <f>K84</f>
        <v>0</v>
      </c>
      <c r="M84" s="51"/>
      <c r="N84" s="47"/>
      <c r="P84" s="77" t="s">
        <v>347</v>
      </c>
      <c r="Q84" s="72">
        <f>COUNTIFS('1. All Data'!$AA$3:$AA$110,"Community Regeneration",'1. All Data'!$R$3:$R$110,"Deferred")</f>
        <v>0</v>
      </c>
      <c r="R84" s="78">
        <f>Q84/Q86</f>
        <v>0</v>
      </c>
      <c r="S84" s="78">
        <f>R84</f>
        <v>0</v>
      </c>
      <c r="T84" s="51"/>
      <c r="U84" s="47"/>
      <c r="W84" s="77" t="s">
        <v>347</v>
      </c>
      <c r="X84" s="72"/>
      <c r="Y84" s="78"/>
      <c r="Z84" s="78"/>
      <c r="AA84" s="51"/>
      <c r="AB84" s="47"/>
    </row>
    <row r="85" spans="2:28" ht="15.75" customHeight="1" x14ac:dyDescent="0.25">
      <c r="B85" s="77" t="s">
        <v>348</v>
      </c>
      <c r="C85" s="72">
        <f>COUNTIFS('1. All Data'!$AA$3:$AA$110,"Community Regeneration",'1. All Data'!$H$3:$H$110,"Deleted")</f>
        <v>0</v>
      </c>
      <c r="D85" s="78">
        <f>C85/C86</f>
        <v>0</v>
      </c>
      <c r="E85" s="78">
        <f>D85</f>
        <v>0</v>
      </c>
      <c r="F85" s="51"/>
      <c r="G85" s="53" t="s">
        <v>400</v>
      </c>
      <c r="I85" s="77" t="s">
        <v>348</v>
      </c>
      <c r="J85" s="72">
        <f>COUNTIFS('1. All Data'!$AA$3:$AA$110,"Community Regeneration",'1. All Data'!$M$3:$M$110,"Deleted")</f>
        <v>0</v>
      </c>
      <c r="K85" s="78">
        <f>J85/J86</f>
        <v>0</v>
      </c>
      <c r="L85" s="78">
        <f>K85</f>
        <v>0</v>
      </c>
      <c r="M85" s="51"/>
      <c r="N85" s="53" t="s">
        <v>400</v>
      </c>
      <c r="P85" s="77" t="s">
        <v>348</v>
      </c>
      <c r="Q85" s="72">
        <f>COUNTIFS('1. All Data'!$AA$3:$AA$110,"Community Regeneration",'1. All Data'!$R$3:$R$110,"Deleted")</f>
        <v>0</v>
      </c>
      <c r="R85" s="78">
        <f>Q85/Q86</f>
        <v>0</v>
      </c>
      <c r="S85" s="78">
        <f>R85</f>
        <v>0</v>
      </c>
      <c r="T85" s="51"/>
      <c r="U85" s="53" t="s">
        <v>400</v>
      </c>
      <c r="W85" s="77" t="s">
        <v>348</v>
      </c>
      <c r="X85" s="72"/>
      <c r="Y85" s="78"/>
      <c r="Z85" s="78"/>
      <c r="AA85" s="51"/>
      <c r="AB85" s="53" t="s">
        <v>400</v>
      </c>
    </row>
    <row r="86" spans="2:28" ht="15.75" customHeight="1" x14ac:dyDescent="0.25">
      <c r="B86" s="89" t="s">
        <v>401</v>
      </c>
      <c r="C86" s="80">
        <f>SUM(C72:C85)</f>
        <v>20</v>
      </c>
      <c r="D86" s="51"/>
      <c r="E86" s="51"/>
      <c r="F86" s="47"/>
      <c r="G86" s="47"/>
      <c r="I86" s="89" t="s">
        <v>401</v>
      </c>
      <c r="J86" s="80">
        <f>SUM(J72:J85)</f>
        <v>162</v>
      </c>
      <c r="K86" s="51"/>
      <c r="L86" s="51"/>
      <c r="M86" s="47"/>
      <c r="N86" s="47"/>
      <c r="P86" s="89" t="s">
        <v>401</v>
      </c>
      <c r="Q86" s="80">
        <f>SUM(Q72:Q85)</f>
        <v>162</v>
      </c>
      <c r="R86" s="51"/>
      <c r="S86" s="51"/>
      <c r="T86" s="47"/>
      <c r="U86" s="47"/>
      <c r="W86" s="79" t="s">
        <v>401</v>
      </c>
      <c r="X86" s="80"/>
      <c r="Y86" s="51"/>
      <c r="Z86" s="51"/>
      <c r="AA86" s="47"/>
      <c r="AB86" s="47"/>
    </row>
    <row r="87" spans="2:28" ht="15.75" customHeight="1" x14ac:dyDescent="0.25">
      <c r="B87" s="89" t="s">
        <v>402</v>
      </c>
      <c r="C87" s="80">
        <f>C86-C85-C84-C83-C82</f>
        <v>16</v>
      </c>
      <c r="D87" s="47"/>
      <c r="E87" s="47"/>
      <c r="F87" s="47"/>
      <c r="G87" s="47"/>
      <c r="I87" s="89" t="s">
        <v>402</v>
      </c>
      <c r="J87" s="80">
        <f>J86-J85-J84-J83-J82</f>
        <v>142</v>
      </c>
      <c r="K87" s="47"/>
      <c r="L87" s="47"/>
      <c r="M87" s="47"/>
      <c r="N87" s="47"/>
      <c r="P87" s="89" t="s">
        <v>402</v>
      </c>
      <c r="Q87" s="80">
        <f>Q86-Q85-Q84-Q83-Q82</f>
        <v>142</v>
      </c>
      <c r="R87" s="47"/>
      <c r="S87" s="47"/>
      <c r="T87" s="47"/>
      <c r="U87" s="47"/>
      <c r="W87" s="79" t="s">
        <v>402</v>
      </c>
      <c r="X87" s="80"/>
      <c r="Y87" s="47"/>
      <c r="Z87" s="47"/>
      <c r="AA87" s="47"/>
      <c r="AB87" s="47"/>
    </row>
    <row r="88" spans="2:28" ht="15.75" customHeight="1" x14ac:dyDescent="0.25">
      <c r="AB88" s="52"/>
    </row>
    <row r="89" spans="2:28" ht="15.75" customHeight="1" x14ac:dyDescent="0.25">
      <c r="AB89" s="52"/>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zoomScale="50" zoomScaleNormal="50" workbookViewId="0">
      <selection activeCell="AZ7" sqref="AZ7"/>
    </sheetView>
  </sheetViews>
  <sheetFormatPr defaultColWidth="9.140625" defaultRowHeight="15" x14ac:dyDescent="0.25"/>
  <cols>
    <col min="1" max="1" width="3.42578125" style="98" customWidth="1"/>
    <col min="2" max="9" width="9.140625" style="98"/>
    <col min="10" max="10" width="3.42578125" style="98" customWidth="1"/>
    <col min="11" max="11" width="9.140625" style="99"/>
    <col min="12" max="18" width="9.140625" style="98"/>
    <col min="19" max="19" width="3.42578125" style="98" customWidth="1"/>
    <col min="20" max="27" width="9.140625" style="98" customWidth="1"/>
    <col min="28" max="28" width="3.42578125" style="98" customWidth="1"/>
    <col min="29" max="36" width="9.140625" style="98" customWidth="1"/>
    <col min="37" max="37" width="3.42578125" style="98" customWidth="1"/>
    <col min="38" max="47" width="9.140625" style="98" customWidth="1"/>
    <col min="48" max="50" width="0" style="98" hidden="1" customWidth="1"/>
    <col min="51" max="51" width="9.140625" style="98"/>
    <col min="52" max="55" width="10" style="101" customWidth="1"/>
    <col min="56" max="16384" width="9.140625" style="98"/>
  </cols>
  <sheetData>
    <row r="1" spans="2:56" s="95" customFormat="1" ht="36" thickTop="1" x14ac:dyDescent="0.5">
      <c r="B1" s="94" t="s">
        <v>413</v>
      </c>
      <c r="M1" s="261" t="s">
        <v>414</v>
      </c>
      <c r="N1" s="262"/>
      <c r="O1" s="262"/>
      <c r="P1" s="262"/>
      <c r="Q1" s="262"/>
      <c r="R1" s="262"/>
      <c r="S1" s="262"/>
      <c r="T1" s="262"/>
      <c r="U1" s="262"/>
      <c r="V1" s="262"/>
      <c r="W1" s="262"/>
      <c r="X1" s="262"/>
      <c r="Y1" s="262"/>
      <c r="Z1" s="263"/>
      <c r="AZ1" s="96"/>
      <c r="BA1" s="96"/>
      <c r="BB1" s="96"/>
      <c r="BC1" s="96"/>
    </row>
    <row r="2" spans="2:56" s="95" customFormat="1" ht="35.25" x14ac:dyDescent="0.5">
      <c r="B2" s="97" t="s">
        <v>400</v>
      </c>
      <c r="M2" s="264"/>
      <c r="N2" s="265"/>
      <c r="O2" s="265"/>
      <c r="P2" s="265"/>
      <c r="Q2" s="265"/>
      <c r="R2" s="265"/>
      <c r="S2" s="265"/>
      <c r="T2" s="265"/>
      <c r="U2" s="265"/>
      <c r="V2" s="265"/>
      <c r="W2" s="265"/>
      <c r="X2" s="265"/>
      <c r="Y2" s="265"/>
      <c r="Z2" s="266"/>
      <c r="AZ2" s="96"/>
      <c r="BA2" s="96"/>
      <c r="BB2" s="96"/>
      <c r="BC2" s="96"/>
    </row>
    <row r="3" spans="2:56" s="95" customFormat="1" ht="36" thickBot="1" x14ac:dyDescent="0.55000000000000004">
      <c r="M3" s="267"/>
      <c r="N3" s="268"/>
      <c r="O3" s="268"/>
      <c r="P3" s="268"/>
      <c r="Q3" s="268"/>
      <c r="R3" s="268"/>
      <c r="S3" s="268"/>
      <c r="T3" s="268"/>
      <c r="U3" s="268"/>
      <c r="V3" s="268"/>
      <c r="W3" s="268"/>
      <c r="X3" s="268"/>
      <c r="Y3" s="268"/>
      <c r="Z3" s="269"/>
      <c r="AZ3" s="96"/>
      <c r="BA3" s="96"/>
      <c r="BB3" s="96"/>
      <c r="BC3" s="96"/>
    </row>
    <row r="4" spans="2:56" ht="15.75" thickTop="1" x14ac:dyDescent="0.25">
      <c r="N4" s="100" t="s">
        <v>400</v>
      </c>
      <c r="W4" s="100" t="s">
        <v>400</v>
      </c>
      <c r="AF4" s="100" t="s">
        <v>400</v>
      </c>
      <c r="AO4" s="100" t="s">
        <v>400</v>
      </c>
    </row>
    <row r="5" spans="2:56" x14ac:dyDescent="0.25">
      <c r="AY5" s="106" t="s">
        <v>415</v>
      </c>
      <c r="AZ5" s="107"/>
      <c r="BA5" s="107"/>
      <c r="BB5" s="107"/>
      <c r="BC5" s="107"/>
      <c r="BD5" s="99"/>
    </row>
    <row r="6" spans="2:56" x14ac:dyDescent="0.25">
      <c r="AY6" s="108"/>
      <c r="AZ6" s="109" t="s">
        <v>284</v>
      </c>
      <c r="BA6" s="109" t="s">
        <v>285</v>
      </c>
      <c r="BB6" s="109" t="s">
        <v>286</v>
      </c>
      <c r="BC6" s="109" t="s">
        <v>283</v>
      </c>
      <c r="BD6" s="99"/>
    </row>
    <row r="7" spans="2:56" x14ac:dyDescent="0.25">
      <c r="AY7" s="110" t="s">
        <v>416</v>
      </c>
      <c r="AZ7" s="111">
        <f>'2a. % By Priority'!G6</f>
        <v>0.96385542168674698</v>
      </c>
      <c r="BA7" s="111">
        <f>'2a. % By Priority'!N6</f>
        <v>0</v>
      </c>
      <c r="BB7" s="111">
        <f>'2a. % By Priority'!U6</f>
        <v>0</v>
      </c>
      <c r="BC7" s="111">
        <f>'2a. % By Priority'!AB6</f>
        <v>0</v>
      </c>
      <c r="BD7" s="99"/>
    </row>
    <row r="8" spans="2:56" x14ac:dyDescent="0.25">
      <c r="L8" s="103"/>
      <c r="M8" s="103"/>
      <c r="AY8" s="110" t="s">
        <v>417</v>
      </c>
      <c r="AZ8" s="111">
        <f>'2a. % By Priority'!G9</f>
        <v>2.4096385542168676E-2</v>
      </c>
      <c r="BA8" s="111">
        <f>'2a. % By Priority'!N9</f>
        <v>0</v>
      </c>
      <c r="BB8" s="111">
        <f>'2a. % By Priority'!U9</f>
        <v>0</v>
      </c>
      <c r="BC8" s="111">
        <f>'2a. % By Priority'!AB9</f>
        <v>0</v>
      </c>
      <c r="BD8" s="99"/>
    </row>
    <row r="9" spans="2:56" x14ac:dyDescent="0.25">
      <c r="L9" s="103"/>
      <c r="M9" s="103"/>
      <c r="AY9" s="110" t="s">
        <v>418</v>
      </c>
      <c r="AZ9" s="111">
        <f>'2a. % By Priority'!G13</f>
        <v>1.2048192771084338E-2</v>
      </c>
      <c r="BA9" s="111">
        <f>'2a. % By Priority'!N13</f>
        <v>0</v>
      </c>
      <c r="BB9" s="111">
        <f>'2a. % By Priority'!U13</f>
        <v>0</v>
      </c>
      <c r="BC9" s="111">
        <f>'2a. % By Priority'!AB13</f>
        <v>0</v>
      </c>
      <c r="BD9" s="99"/>
    </row>
    <row r="10" spans="2:56" x14ac:dyDescent="0.25">
      <c r="L10" s="103"/>
      <c r="M10" s="103"/>
      <c r="AY10" s="108"/>
      <c r="AZ10" s="112"/>
      <c r="BA10" s="112"/>
      <c r="BB10" s="112"/>
      <c r="BC10" s="112"/>
      <c r="BD10" s="99"/>
    </row>
    <row r="11" spans="2:56" x14ac:dyDescent="0.25">
      <c r="AY11" s="113"/>
      <c r="AZ11" s="114"/>
      <c r="BA11" s="114"/>
      <c r="BB11" s="115"/>
      <c r="BC11" s="115"/>
      <c r="BD11" s="99"/>
    </row>
    <row r="12" spans="2:56" x14ac:dyDescent="0.25">
      <c r="AY12" s="113"/>
      <c r="AZ12" s="114"/>
      <c r="BA12" s="114"/>
      <c r="BB12" s="115"/>
      <c r="BC12" s="115"/>
      <c r="BD12" s="99"/>
    </row>
    <row r="13" spans="2:56" x14ac:dyDescent="0.25">
      <c r="AY13" s="113"/>
      <c r="AZ13" s="114"/>
      <c r="BA13" s="114"/>
      <c r="BB13" s="115"/>
      <c r="BC13" s="115"/>
      <c r="BD13" s="99"/>
    </row>
    <row r="14" spans="2:56" x14ac:dyDescent="0.25">
      <c r="AY14" s="116"/>
      <c r="AZ14" s="107"/>
      <c r="BA14" s="107"/>
      <c r="BB14" s="107"/>
      <c r="BC14" s="107"/>
      <c r="BD14" s="99"/>
    </row>
    <row r="15" spans="2:56" x14ac:dyDescent="0.25">
      <c r="AY15" s="116"/>
      <c r="AZ15" s="107"/>
      <c r="BA15" s="107"/>
      <c r="BB15" s="107"/>
      <c r="BC15" s="107"/>
      <c r="BD15" s="99"/>
    </row>
    <row r="16" spans="2:56" x14ac:dyDescent="0.25">
      <c r="AY16" s="116"/>
      <c r="AZ16" s="107"/>
      <c r="BA16" s="107"/>
      <c r="BB16" s="107"/>
      <c r="BC16" s="107"/>
      <c r="BD16" s="99"/>
    </row>
    <row r="17" spans="12:56" x14ac:dyDescent="0.25">
      <c r="AY17" s="116"/>
      <c r="AZ17" s="107"/>
      <c r="BA17" s="107"/>
      <c r="BB17" s="107"/>
      <c r="BC17" s="107"/>
      <c r="BD17" s="99"/>
    </row>
    <row r="18" spans="12:56" x14ac:dyDescent="0.25">
      <c r="AY18" s="116"/>
      <c r="AZ18" s="107"/>
      <c r="BA18" s="107"/>
      <c r="BB18" s="107"/>
      <c r="BC18" s="107"/>
      <c r="BD18" s="99"/>
    </row>
    <row r="19" spans="12:56" x14ac:dyDescent="0.25">
      <c r="AY19" s="116"/>
      <c r="AZ19" s="107"/>
      <c r="BA19" s="107"/>
      <c r="BB19" s="107"/>
      <c r="BC19" s="107"/>
      <c r="BD19" s="99"/>
    </row>
    <row r="20" spans="12:56" x14ac:dyDescent="0.25">
      <c r="N20" s="100" t="s">
        <v>400</v>
      </c>
      <c r="W20" s="100" t="s">
        <v>400</v>
      </c>
      <c r="AF20" s="100" t="s">
        <v>400</v>
      </c>
      <c r="AO20" s="100" t="s">
        <v>400</v>
      </c>
      <c r="AY20" s="116"/>
      <c r="AZ20" s="107"/>
      <c r="BA20" s="107"/>
      <c r="BB20" s="107"/>
      <c r="BC20" s="107"/>
      <c r="BD20" s="99"/>
    </row>
    <row r="21" spans="12:56" x14ac:dyDescent="0.25">
      <c r="AY21" s="106" t="s">
        <v>406</v>
      </c>
      <c r="AZ21" s="107"/>
      <c r="BA21" s="107"/>
      <c r="BB21" s="107"/>
      <c r="BC21" s="107"/>
      <c r="BD21" s="99"/>
    </row>
    <row r="22" spans="12:56" x14ac:dyDescent="0.25">
      <c r="AY22" s="108"/>
      <c r="AZ22" s="109" t="s">
        <v>284</v>
      </c>
      <c r="BA22" s="109" t="s">
        <v>285</v>
      </c>
      <c r="BB22" s="109" t="s">
        <v>286</v>
      </c>
      <c r="BC22" s="109" t="s">
        <v>283</v>
      </c>
      <c r="BD22" s="99"/>
    </row>
    <row r="23" spans="12:56" x14ac:dyDescent="0.25">
      <c r="AY23" s="110" t="s">
        <v>416</v>
      </c>
      <c r="AZ23" s="111">
        <f>'2a. % By Priority'!G28</f>
        <v>0.96153846153846156</v>
      </c>
      <c r="BA23" s="111">
        <f>'2a. % By Priority'!N28</f>
        <v>0</v>
      </c>
      <c r="BB23" s="111">
        <f>'2a. % By Priority'!U28</f>
        <v>0</v>
      </c>
      <c r="BC23" s="111">
        <f>'2a. % By Priority'!AB28</f>
        <v>0</v>
      </c>
      <c r="BD23" s="99"/>
    </row>
    <row r="24" spans="12:56" x14ac:dyDescent="0.25">
      <c r="L24" s="103"/>
      <c r="M24" s="103"/>
      <c r="AY24" s="110" t="s">
        <v>417</v>
      </c>
      <c r="AZ24" s="111">
        <f>'2a. % By Priority'!G31</f>
        <v>1.9230769230769232E-2</v>
      </c>
      <c r="BA24" s="111">
        <f>'2a. % By Priority'!N31</f>
        <v>0</v>
      </c>
      <c r="BB24" s="111">
        <f>'2a. % By Priority'!U31</f>
        <v>0</v>
      </c>
      <c r="BC24" s="111">
        <f>'2a. % By Priority'!AB31</f>
        <v>0</v>
      </c>
      <c r="BD24" s="99"/>
    </row>
    <row r="25" spans="12:56" x14ac:dyDescent="0.25">
      <c r="L25" s="103"/>
      <c r="M25" s="103"/>
      <c r="AY25" s="110" t="s">
        <v>418</v>
      </c>
      <c r="AZ25" s="111">
        <f>'2a. % By Priority'!G35</f>
        <v>1.9230769230769232E-2</v>
      </c>
      <c r="BA25" s="111">
        <f>'2a. % By Priority'!N35</f>
        <v>0</v>
      </c>
      <c r="BB25" s="111">
        <f>'2a. % By Priority'!U35</f>
        <v>0</v>
      </c>
      <c r="BC25" s="111">
        <f>'2a. % By Priority'!AB35</f>
        <v>0</v>
      </c>
      <c r="BD25" s="99"/>
    </row>
    <row r="26" spans="12:56" x14ac:dyDescent="0.25">
      <c r="L26" s="103"/>
      <c r="M26" s="103"/>
      <c r="AY26" s="116"/>
      <c r="AZ26" s="107"/>
      <c r="BA26" s="107"/>
      <c r="BB26" s="107"/>
      <c r="BC26" s="107"/>
      <c r="BD26" s="99"/>
    </row>
    <row r="27" spans="12:56" x14ac:dyDescent="0.25">
      <c r="AY27" s="113"/>
      <c r="AZ27" s="107"/>
      <c r="BA27" s="107"/>
      <c r="BB27" s="107"/>
      <c r="BC27" s="107"/>
      <c r="BD27" s="99"/>
    </row>
    <row r="28" spans="12:56" x14ac:dyDescent="0.25">
      <c r="AY28" s="113"/>
      <c r="AZ28" s="107"/>
      <c r="BA28" s="107"/>
      <c r="BB28" s="107"/>
      <c r="BC28" s="107"/>
      <c r="BD28" s="99"/>
    </row>
    <row r="29" spans="12:56" x14ac:dyDescent="0.25">
      <c r="AY29" s="113"/>
      <c r="AZ29" s="107"/>
      <c r="BA29" s="107"/>
      <c r="BB29" s="107"/>
      <c r="BC29" s="107"/>
      <c r="BD29" s="99"/>
    </row>
    <row r="30" spans="12:56" x14ac:dyDescent="0.25">
      <c r="AY30" s="116"/>
      <c r="AZ30" s="107"/>
      <c r="BA30" s="107"/>
      <c r="BB30" s="107"/>
      <c r="BC30" s="107"/>
      <c r="BD30" s="99"/>
    </row>
    <row r="31" spans="12:56" x14ac:dyDescent="0.25">
      <c r="AY31" s="116"/>
      <c r="AZ31" s="107"/>
      <c r="BA31" s="107"/>
      <c r="BB31" s="107"/>
      <c r="BC31" s="107"/>
      <c r="BD31" s="99"/>
    </row>
    <row r="32" spans="12:56" x14ac:dyDescent="0.25">
      <c r="AY32" s="116"/>
      <c r="AZ32" s="107"/>
      <c r="BA32" s="107"/>
      <c r="BB32" s="107"/>
      <c r="BC32" s="107"/>
      <c r="BD32" s="99"/>
    </row>
    <row r="33" spans="11:56" x14ac:dyDescent="0.25">
      <c r="AY33" s="116"/>
      <c r="AZ33" s="107"/>
      <c r="BA33" s="107"/>
      <c r="BB33" s="107"/>
      <c r="BC33" s="107"/>
      <c r="BD33" s="99"/>
    </row>
    <row r="34" spans="11:56" x14ac:dyDescent="0.25">
      <c r="AY34" s="116"/>
      <c r="AZ34" s="107"/>
      <c r="BA34" s="107"/>
      <c r="BB34" s="107"/>
      <c r="BC34" s="107"/>
      <c r="BD34" s="99"/>
    </row>
    <row r="35" spans="11:56" x14ac:dyDescent="0.25">
      <c r="AY35" s="116"/>
      <c r="AZ35" s="107"/>
      <c r="BA35" s="107"/>
      <c r="BB35" s="107"/>
      <c r="BC35" s="107"/>
      <c r="BD35" s="99"/>
    </row>
    <row r="36" spans="11:56" x14ac:dyDescent="0.25">
      <c r="N36" s="100" t="s">
        <v>400</v>
      </c>
      <c r="W36" s="100" t="s">
        <v>400</v>
      </c>
      <c r="AF36" s="100" t="s">
        <v>400</v>
      </c>
      <c r="AO36" s="100" t="s">
        <v>400</v>
      </c>
      <c r="AY36" s="116"/>
      <c r="AZ36" s="107"/>
      <c r="BA36" s="107"/>
      <c r="BB36" s="107"/>
      <c r="BC36" s="107"/>
      <c r="BD36" s="99"/>
    </row>
    <row r="37" spans="11:56" x14ac:dyDescent="0.25">
      <c r="AY37" s="106" t="s">
        <v>407</v>
      </c>
      <c r="AZ37" s="117"/>
      <c r="BA37" s="117"/>
      <c r="BB37" s="117"/>
      <c r="BC37" s="117"/>
      <c r="BD37" s="105"/>
    </row>
    <row r="38" spans="11:56" x14ac:dyDescent="0.25">
      <c r="AY38" s="118"/>
      <c r="AZ38" s="109" t="s">
        <v>284</v>
      </c>
      <c r="BA38" s="109" t="s">
        <v>285</v>
      </c>
      <c r="BB38" s="109" t="s">
        <v>286</v>
      </c>
      <c r="BC38" s="109" t="s">
        <v>283</v>
      </c>
      <c r="BD38" s="105"/>
    </row>
    <row r="39" spans="11:56" x14ac:dyDescent="0.25">
      <c r="AY39" s="110" t="s">
        <v>416</v>
      </c>
      <c r="AZ39" s="111">
        <f>'2a. % By Priority'!G50</f>
        <v>0.93333333333333335</v>
      </c>
      <c r="BA39" s="111">
        <f>'2a. % By Priority'!N50</f>
        <v>0</v>
      </c>
      <c r="BB39" s="111">
        <f>'2a. % By Priority'!U50</f>
        <v>0</v>
      </c>
      <c r="BC39" s="111">
        <f>'2a. % By Priority'!AB50</f>
        <v>0</v>
      </c>
      <c r="BD39" s="105"/>
    </row>
    <row r="40" spans="11:56" x14ac:dyDescent="0.25">
      <c r="K40" s="103"/>
      <c r="L40" s="103"/>
      <c r="AY40" s="110" t="s">
        <v>417</v>
      </c>
      <c r="AZ40" s="111">
        <f>'2a. % By Priority'!G53</f>
        <v>6.6666666666666666E-2</v>
      </c>
      <c r="BA40" s="111">
        <f>'2a. % By Priority'!N53</f>
        <v>0</v>
      </c>
      <c r="BB40" s="111">
        <f>'2a. % By Priority'!U53</f>
        <v>0</v>
      </c>
      <c r="BC40" s="111">
        <f>'2a. % By Priority'!AB53</f>
        <v>0</v>
      </c>
      <c r="BD40" s="105"/>
    </row>
    <row r="41" spans="11:56" x14ac:dyDescent="0.25">
      <c r="K41" s="103"/>
      <c r="L41" s="103"/>
      <c r="AY41" s="110" t="s">
        <v>418</v>
      </c>
      <c r="AZ41" s="111">
        <f>'2a. % By Priority'!G57</f>
        <v>0</v>
      </c>
      <c r="BA41" s="111">
        <f>'2a. % By Priority'!N57</f>
        <v>0</v>
      </c>
      <c r="BB41" s="111">
        <f>'2a. % By Priority'!U57</f>
        <v>0</v>
      </c>
      <c r="BC41" s="111">
        <f>'2a. % By Priority'!AB57</f>
        <v>0</v>
      </c>
      <c r="BD41" s="105"/>
    </row>
    <row r="42" spans="11:56" x14ac:dyDescent="0.25">
      <c r="K42" s="103"/>
      <c r="L42" s="103"/>
      <c r="AY42" s="116"/>
      <c r="AZ42" s="107"/>
      <c r="BA42" s="107"/>
      <c r="BB42" s="107"/>
      <c r="BC42" s="107"/>
      <c r="BD42" s="99"/>
    </row>
    <row r="43" spans="11:56" x14ac:dyDescent="0.25">
      <c r="AY43" s="113"/>
      <c r="AZ43" s="107"/>
      <c r="BA43" s="107"/>
      <c r="BB43" s="107"/>
      <c r="BC43" s="107"/>
      <c r="BD43" s="99"/>
    </row>
    <row r="44" spans="11:56" x14ac:dyDescent="0.25">
      <c r="AY44" s="113"/>
      <c r="AZ44" s="107"/>
      <c r="BA44" s="107"/>
      <c r="BB44" s="107"/>
      <c r="BC44" s="107"/>
      <c r="BD44" s="99"/>
    </row>
    <row r="45" spans="11:56" x14ac:dyDescent="0.25">
      <c r="AY45" s="113"/>
      <c r="AZ45" s="107"/>
      <c r="BA45" s="107"/>
      <c r="BB45" s="107"/>
      <c r="BC45" s="107"/>
      <c r="BD45" s="99"/>
    </row>
    <row r="46" spans="11:56" x14ac:dyDescent="0.25">
      <c r="AY46" s="116"/>
      <c r="AZ46" s="107"/>
      <c r="BA46" s="107"/>
      <c r="BB46" s="107"/>
      <c r="BC46" s="107"/>
      <c r="BD46" s="99"/>
    </row>
    <row r="47" spans="11:56" x14ac:dyDescent="0.25">
      <c r="AY47" s="116"/>
      <c r="AZ47" s="107"/>
      <c r="BA47" s="107"/>
      <c r="BB47" s="107"/>
      <c r="BC47" s="107"/>
      <c r="BD47" s="99"/>
    </row>
    <row r="48" spans="11:56" x14ac:dyDescent="0.25">
      <c r="AY48" s="116"/>
      <c r="AZ48" s="107"/>
      <c r="BA48" s="107"/>
      <c r="BB48" s="107"/>
      <c r="BC48" s="107"/>
      <c r="BD48" s="99"/>
    </row>
    <row r="49" spans="12:56" x14ac:dyDescent="0.25">
      <c r="AY49" s="116"/>
      <c r="AZ49" s="107"/>
      <c r="BA49" s="107"/>
      <c r="BB49" s="107"/>
      <c r="BC49" s="107"/>
      <c r="BD49" s="99"/>
    </row>
    <row r="50" spans="12:56" x14ac:dyDescent="0.25">
      <c r="AY50" s="116"/>
      <c r="AZ50" s="107"/>
      <c r="BA50" s="107"/>
      <c r="BB50" s="107"/>
      <c r="BC50" s="107"/>
      <c r="BD50" s="99"/>
    </row>
    <row r="51" spans="12:56" x14ac:dyDescent="0.25">
      <c r="AY51" s="116"/>
      <c r="AZ51" s="107"/>
      <c r="BA51" s="107"/>
      <c r="BB51" s="107"/>
      <c r="BC51" s="107"/>
      <c r="BD51" s="99"/>
    </row>
    <row r="52" spans="12:56" x14ac:dyDescent="0.25">
      <c r="N52" s="100" t="s">
        <v>400</v>
      </c>
      <c r="W52" s="100" t="s">
        <v>400</v>
      </c>
      <c r="AF52" s="100" t="s">
        <v>400</v>
      </c>
      <c r="AP52" s="100" t="s">
        <v>400</v>
      </c>
      <c r="AY52" s="116"/>
      <c r="AZ52" s="107"/>
      <c r="BA52" s="107"/>
      <c r="BB52" s="107"/>
      <c r="BC52" s="107"/>
      <c r="BD52" s="99"/>
    </row>
    <row r="53" spans="12:56" x14ac:dyDescent="0.25">
      <c r="AY53" s="106" t="s">
        <v>408</v>
      </c>
      <c r="AZ53" s="117"/>
      <c r="BA53" s="117"/>
      <c r="BB53" s="117"/>
      <c r="BC53" s="117"/>
      <c r="BD53" s="99"/>
    </row>
    <row r="54" spans="12:56" x14ac:dyDescent="0.25">
      <c r="AY54" s="118"/>
      <c r="AZ54" s="109" t="s">
        <v>284</v>
      </c>
      <c r="BA54" s="109" t="s">
        <v>285</v>
      </c>
      <c r="BB54" s="109" t="s">
        <v>286</v>
      </c>
      <c r="BC54" s="109" t="s">
        <v>283</v>
      </c>
      <c r="BD54" s="99"/>
    </row>
    <row r="55" spans="12:56" x14ac:dyDescent="0.25">
      <c r="AY55" s="110" t="s">
        <v>416</v>
      </c>
      <c r="AZ55" s="111">
        <f>'2a. % By Priority'!G72</f>
        <v>1</v>
      </c>
      <c r="BA55" s="111">
        <f>'2a. % By Priority'!N72</f>
        <v>0</v>
      </c>
      <c r="BB55" s="111">
        <f>'2a. % By Priority'!U72</f>
        <v>0</v>
      </c>
      <c r="BC55" s="111">
        <f>'2a. % By Priority'!AB72</f>
        <v>0</v>
      </c>
      <c r="BD55" s="99"/>
    </row>
    <row r="56" spans="12:56" x14ac:dyDescent="0.25">
      <c r="L56" s="103"/>
      <c r="M56" s="103"/>
      <c r="AY56" s="110" t="s">
        <v>417</v>
      </c>
      <c r="AZ56" s="111">
        <f>'2a. % By Priority'!G75</f>
        <v>0</v>
      </c>
      <c r="BA56" s="111">
        <f>'2a. % By Priority'!N75</f>
        <v>0</v>
      </c>
      <c r="BB56" s="111">
        <f>'2a. % By Priority'!U75</f>
        <v>0</v>
      </c>
      <c r="BC56" s="111">
        <f>'2a. % By Priority'!AB75</f>
        <v>0</v>
      </c>
      <c r="BD56" s="99"/>
    </row>
    <row r="57" spans="12:56" x14ac:dyDescent="0.25">
      <c r="L57" s="103"/>
      <c r="M57" s="103"/>
      <c r="AY57" s="110" t="s">
        <v>418</v>
      </c>
      <c r="AZ57" s="111">
        <f>'2a. % By Priority'!G79</f>
        <v>0</v>
      </c>
      <c r="BA57" s="111">
        <f>'2a. % By Priority'!N79</f>
        <v>0</v>
      </c>
      <c r="BB57" s="111">
        <f>'2a. % By Priority'!U79</f>
        <v>0</v>
      </c>
      <c r="BC57" s="111">
        <f>'2a. % By Priority'!AB79</f>
        <v>0</v>
      </c>
      <c r="BD57" s="99"/>
    </row>
    <row r="58" spans="12:56" x14ac:dyDescent="0.25">
      <c r="L58" s="103"/>
      <c r="M58" s="103"/>
      <c r="AY58" s="99"/>
      <c r="AZ58" s="102"/>
      <c r="BA58" s="102"/>
      <c r="BB58" s="102"/>
      <c r="BC58" s="102"/>
      <c r="BD58" s="99"/>
    </row>
    <row r="59" spans="12:56" x14ac:dyDescent="0.25">
      <c r="AY59" s="104"/>
      <c r="AZ59" s="102"/>
      <c r="BA59" s="102"/>
      <c r="BB59" s="102"/>
      <c r="BC59" s="102"/>
      <c r="BD59" s="99"/>
    </row>
    <row r="60" spans="12:56" x14ac:dyDescent="0.25">
      <c r="AY60" s="104"/>
      <c r="AZ60" s="102"/>
      <c r="BA60" s="102"/>
      <c r="BB60" s="102"/>
      <c r="BC60" s="102"/>
      <c r="BD60" s="99"/>
    </row>
    <row r="61" spans="12:56" x14ac:dyDescent="0.25">
      <c r="AY61" s="104"/>
      <c r="AZ61" s="102"/>
      <c r="BA61" s="102"/>
      <c r="BB61" s="102"/>
      <c r="BC61" s="102"/>
      <c r="BD61" s="99"/>
    </row>
    <row r="62" spans="12:56" x14ac:dyDescent="0.25">
      <c r="AY62" s="99"/>
      <c r="AZ62" s="102"/>
      <c r="BA62" s="102"/>
      <c r="BB62" s="102"/>
      <c r="BC62" s="102"/>
      <c r="BD62" s="99"/>
    </row>
    <row r="63" spans="12:56" x14ac:dyDescent="0.25">
      <c r="AY63" s="99"/>
      <c r="AZ63" s="102"/>
      <c r="BA63" s="102"/>
      <c r="BB63" s="102"/>
      <c r="BC63" s="102"/>
      <c r="BD63" s="99"/>
    </row>
    <row r="64" spans="12:56" x14ac:dyDescent="0.25">
      <c r="AY64" s="99"/>
      <c r="AZ64" s="102"/>
      <c r="BA64" s="102"/>
      <c r="BB64" s="102"/>
      <c r="BC64" s="102"/>
      <c r="BD64" s="99"/>
    </row>
    <row r="65" spans="51:56" x14ac:dyDescent="0.25">
      <c r="AY65" s="99"/>
      <c r="AZ65" s="102"/>
      <c r="BA65" s="102"/>
      <c r="BB65" s="102"/>
      <c r="BC65" s="102"/>
      <c r="BD65" s="99"/>
    </row>
    <row r="66" spans="51:56" x14ac:dyDescent="0.25">
      <c r="AY66" s="99"/>
      <c r="AZ66" s="102"/>
      <c r="BA66" s="102"/>
      <c r="BB66" s="102"/>
      <c r="BC66" s="102"/>
      <c r="BD66" s="99"/>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1. All Data</vt:lpstr>
      <vt:lpstr>Q1 Summary</vt:lpstr>
      <vt:lpstr>2a. % By Priority</vt:lpstr>
      <vt:lpstr>2b. Charts by Priority</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2019-09-11T11:42:24Z</dcterms:modified>
</cp:coreProperties>
</file>