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2.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erformance and Improvement\Corporate Plan Performance Reporting\202122 Performance Report Q2\Scrutiny\CREHWB\"/>
    </mc:Choice>
  </mc:AlternateContent>
  <bookViews>
    <workbookView xWindow="0" yWindow="0" windowWidth="20508" windowHeight="7776" tabRatio="884" activeTab="6"/>
  </bookViews>
  <sheets>
    <sheet name="1. All Data" sheetId="1" r:id="rId1"/>
    <sheet name="Q1 Summary" sheetId="9" state="hidden" r:id="rId2"/>
    <sheet name="Q2 Summary" sheetId="14" r:id="rId3"/>
    <sheet name="Q3 Summary" sheetId="15" state="hidden" r:id="rId4"/>
    <sheet name="Q4 Summary" sheetId="16" state="hidden" r:id="rId5"/>
    <sheet name="2a. % By Priority" sheetId="5" r:id="rId6"/>
    <sheet name="2b. Charts by Priority" sheetId="6" r:id="rId7"/>
    <sheet name="3a. % by Portfolio" sheetId="7" state="hidden" r:id="rId8"/>
    <sheet name="3b. Charts by Portfolio" sheetId="8" state="hidden" r:id="rId9"/>
    <sheet name="4. Status Tracking" sheetId="10" state="hidden" r:id="rId10"/>
    <sheet name="Custom Pivot" sheetId="17" state="hidden" r:id="rId11"/>
  </sheets>
  <definedNames>
    <definedName name="_xlnm._FilterDatabase" localSheetId="0" hidden="1">'1. All Data'!$A$2:$AE$131</definedName>
    <definedName name="_Toc382250483" localSheetId="0">'1. All Data'!$B$73</definedName>
    <definedName name="OLE_LINK3" localSheetId="0">'1. All Data'!$D$39</definedName>
    <definedName name="_xlnm.Print_Area" localSheetId="0">'1. All Data'!$B$1:$AD$97</definedName>
    <definedName name="_xlnm.Print_Titles" localSheetId="0">'1. All Data'!$2:$2</definedName>
  </definedNames>
  <calcPr calcId="162913"/>
  <pivotCaches>
    <pivotCache cacheId="0" r:id="rId12"/>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5" i="5" l="1"/>
  <c r="J14" i="5"/>
  <c r="J13" i="5"/>
  <c r="J12" i="5"/>
  <c r="J11" i="5"/>
  <c r="J10" i="5"/>
  <c r="J88" i="7" l="1"/>
  <c r="C88" i="7"/>
  <c r="J87" i="7"/>
  <c r="C87" i="7"/>
  <c r="J86" i="7"/>
  <c r="C86" i="7"/>
  <c r="J85" i="7"/>
  <c r="C85" i="7"/>
  <c r="J84" i="7"/>
  <c r="C84" i="7"/>
  <c r="J83" i="7"/>
  <c r="C83" i="7"/>
  <c r="J80" i="7"/>
  <c r="C80" i="7"/>
  <c r="J79" i="7"/>
  <c r="C79" i="7"/>
  <c r="J78" i="7"/>
  <c r="C78" i="7"/>
  <c r="J52" i="7"/>
  <c r="J51" i="7"/>
  <c r="J50" i="7"/>
  <c r="J49" i="7"/>
  <c r="J48" i="7"/>
  <c r="J47" i="7"/>
  <c r="J44" i="7"/>
  <c r="J43" i="7"/>
  <c r="J42" i="7"/>
  <c r="C52" i="7"/>
  <c r="C51" i="7"/>
  <c r="C50" i="7"/>
  <c r="C49" i="7"/>
  <c r="C48" i="7"/>
  <c r="C47" i="7"/>
  <c r="C44" i="7"/>
  <c r="C43" i="7"/>
  <c r="C42" i="7"/>
  <c r="X69" i="5"/>
  <c r="X68" i="5"/>
  <c r="X67" i="5"/>
  <c r="X66" i="5"/>
  <c r="X65" i="5"/>
  <c r="X64" i="5"/>
  <c r="X63" i="5"/>
  <c r="X62" i="5"/>
  <c r="X61" i="5"/>
  <c r="X60" i="5"/>
  <c r="X59" i="5"/>
  <c r="X51" i="5"/>
  <c r="X50" i="5"/>
  <c r="X49" i="5"/>
  <c r="X48" i="5"/>
  <c r="X47" i="5"/>
  <c r="X46" i="5"/>
  <c r="X45" i="5"/>
  <c r="X44" i="5"/>
  <c r="X43" i="5"/>
  <c r="X42" i="5"/>
  <c r="X41" i="5"/>
  <c r="X33" i="5"/>
  <c r="X32" i="5"/>
  <c r="X31" i="5"/>
  <c r="X30" i="5"/>
  <c r="X29" i="5"/>
  <c r="X28" i="5"/>
  <c r="X27" i="5"/>
  <c r="X26" i="5"/>
  <c r="X25" i="5"/>
  <c r="X24" i="5"/>
  <c r="X23" i="5"/>
  <c r="X9" i="5"/>
  <c r="X8" i="5"/>
  <c r="X7" i="5"/>
  <c r="X6" i="5"/>
  <c r="X5" i="5"/>
  <c r="Q69" i="5"/>
  <c r="Q68" i="5"/>
  <c r="Q67" i="5"/>
  <c r="Q66" i="5"/>
  <c r="Q65" i="5"/>
  <c r="Q64" i="5"/>
  <c r="Q61" i="5"/>
  <c r="Q60" i="5"/>
  <c r="Q59" i="5"/>
  <c r="Q51" i="5"/>
  <c r="Q50" i="5"/>
  <c r="Q49" i="5"/>
  <c r="Q48" i="5"/>
  <c r="Q47" i="5"/>
  <c r="Q46" i="5"/>
  <c r="Q43" i="5"/>
  <c r="Q42" i="5"/>
  <c r="Q41" i="5"/>
  <c r="Q33" i="5"/>
  <c r="Q32" i="5"/>
  <c r="Q31" i="5"/>
  <c r="Q30" i="5"/>
  <c r="Q29" i="5"/>
  <c r="Q28" i="5"/>
  <c r="Q25" i="5"/>
  <c r="Q24" i="5"/>
  <c r="Q23" i="5"/>
  <c r="Q7" i="5"/>
  <c r="Q6" i="5"/>
  <c r="Q5" i="5"/>
  <c r="J69" i="5"/>
  <c r="J68" i="5"/>
  <c r="J67" i="5"/>
  <c r="J66" i="5"/>
  <c r="J65" i="5"/>
  <c r="J64" i="5"/>
  <c r="J61" i="5"/>
  <c r="J60" i="5"/>
  <c r="J59" i="5"/>
  <c r="J51" i="5"/>
  <c r="J50" i="5"/>
  <c r="J49" i="5"/>
  <c r="J48" i="5"/>
  <c r="J47" i="5"/>
  <c r="J46" i="5"/>
  <c r="J43" i="5"/>
  <c r="J42" i="5"/>
  <c r="J41" i="5"/>
  <c r="J33" i="5"/>
  <c r="J32" i="5"/>
  <c r="J31" i="5"/>
  <c r="J30" i="5"/>
  <c r="J29" i="5"/>
  <c r="J28" i="5"/>
  <c r="J25" i="5"/>
  <c r="J24" i="5"/>
  <c r="J23" i="5"/>
  <c r="J6" i="5"/>
  <c r="J5" i="5"/>
  <c r="C69" i="5"/>
  <c r="C68" i="5"/>
  <c r="C67" i="5"/>
  <c r="C66" i="5"/>
  <c r="C65" i="5"/>
  <c r="C64" i="5"/>
  <c r="C61" i="5"/>
  <c r="C60" i="5"/>
  <c r="C59" i="5"/>
  <c r="C51" i="5"/>
  <c r="C50" i="5"/>
  <c r="C49" i="5"/>
  <c r="C48" i="5"/>
  <c r="C47" i="5"/>
  <c r="C46" i="5"/>
  <c r="C43" i="5"/>
  <c r="C42" i="5"/>
  <c r="C41" i="5"/>
  <c r="C33" i="5"/>
  <c r="C32" i="5"/>
  <c r="C31" i="5"/>
  <c r="C30" i="5"/>
  <c r="C29" i="5"/>
  <c r="C28" i="5"/>
  <c r="C25" i="5"/>
  <c r="C24" i="5"/>
  <c r="C23" i="5"/>
  <c r="C7" i="5"/>
  <c r="C6" i="5"/>
  <c r="C5" i="5"/>
  <c r="C15" i="5"/>
  <c r="C14" i="5"/>
  <c r="C13" i="5"/>
  <c r="C12" i="5"/>
  <c r="C11" i="5"/>
  <c r="C10" i="5"/>
  <c r="X88" i="7" l="1"/>
  <c r="X87" i="7"/>
  <c r="X86" i="7"/>
  <c r="X85" i="7"/>
  <c r="X84" i="7"/>
  <c r="X83" i="7"/>
  <c r="X82" i="7"/>
  <c r="X81" i="7"/>
  <c r="X80" i="7"/>
  <c r="X79" i="7"/>
  <c r="X78" i="7"/>
  <c r="X52" i="7"/>
  <c r="X51" i="7"/>
  <c r="X50" i="7"/>
  <c r="X49" i="7"/>
  <c r="X48" i="7"/>
  <c r="X47" i="7"/>
  <c r="X46" i="7"/>
  <c r="X45" i="7"/>
  <c r="X44" i="7"/>
  <c r="X43" i="7"/>
  <c r="X42" i="7"/>
  <c r="X11" i="7" l="1"/>
  <c r="Q88" i="7" l="1"/>
  <c r="Q87" i="7"/>
  <c r="Q86" i="7"/>
  <c r="Q85" i="7"/>
  <c r="Q84" i="7"/>
  <c r="Q83" i="7"/>
  <c r="Q80" i="7"/>
  <c r="Q79" i="7"/>
  <c r="Q78" i="7"/>
  <c r="Q52" i="7"/>
  <c r="Q51" i="7"/>
  <c r="Q50" i="7"/>
  <c r="Q49" i="7"/>
  <c r="Q48" i="7"/>
  <c r="Q47" i="7"/>
  <c r="Q44" i="7"/>
  <c r="Q43" i="7"/>
  <c r="Q42" i="7"/>
  <c r="J7" i="5" l="1"/>
  <c r="X11" i="5" l="1"/>
  <c r="X10" i="5"/>
  <c r="X61" i="7" l="1"/>
  <c r="X25" i="7"/>
  <c r="X6" i="7"/>
  <c r="X70" i="7" l="1"/>
  <c r="X69" i="7"/>
  <c r="X68" i="7"/>
  <c r="X67" i="7"/>
  <c r="X66" i="7"/>
  <c r="X65" i="7"/>
  <c r="X64" i="7"/>
  <c r="X63" i="7"/>
  <c r="X62" i="7"/>
  <c r="X60" i="7"/>
  <c r="Q60" i="7"/>
  <c r="X28" i="7"/>
  <c r="X27" i="7"/>
  <c r="X26" i="7"/>
  <c r="Q26" i="7"/>
  <c r="X29" i="7"/>
  <c r="X34" i="7"/>
  <c r="X33" i="7"/>
  <c r="X32" i="7"/>
  <c r="X31" i="7"/>
  <c r="X30" i="7"/>
  <c r="X24" i="7"/>
  <c r="X9" i="7"/>
  <c r="X8" i="7"/>
  <c r="X7" i="7"/>
  <c r="Q7" i="7"/>
  <c r="X10" i="7"/>
  <c r="X15" i="7"/>
  <c r="X14" i="7"/>
  <c r="X13" i="7"/>
  <c r="X12" i="7"/>
  <c r="X5" i="7"/>
  <c r="E11" i="16" l="1"/>
  <c r="G13" i="16"/>
  <c r="G14" i="16"/>
  <c r="G15" i="16"/>
  <c r="C15" i="16"/>
  <c r="C14" i="16"/>
  <c r="E12" i="16"/>
  <c r="E13" i="16"/>
  <c r="E14" i="16"/>
  <c r="E15" i="16"/>
  <c r="X89" i="7"/>
  <c r="Y86" i="7" s="1"/>
  <c r="Z86" i="7" s="1"/>
  <c r="X71" i="7"/>
  <c r="Y68" i="7" s="1"/>
  <c r="Z68" i="7" s="1"/>
  <c r="X53" i="7"/>
  <c r="Y49" i="7" s="1"/>
  <c r="Z49" i="7" s="1"/>
  <c r="C13" i="16"/>
  <c r="X35" i="7"/>
  <c r="Y33" i="7" s="1"/>
  <c r="Z33" i="7" s="1"/>
  <c r="C12" i="16"/>
  <c r="X16" i="7"/>
  <c r="Y14" i="7" s="1"/>
  <c r="Z14" i="7" s="1"/>
  <c r="G11" i="16"/>
  <c r="G12" i="16"/>
  <c r="C11" i="16"/>
  <c r="X15" i="5"/>
  <c r="X14" i="5"/>
  <c r="X13" i="5"/>
  <c r="X12" i="5"/>
  <c r="Y28" i="7" l="1"/>
  <c r="Y45" i="7"/>
  <c r="Y63" i="7"/>
  <c r="Y27" i="7"/>
  <c r="Y62" i="7"/>
  <c r="Y80" i="7"/>
  <c r="Y44" i="7"/>
  <c r="Y81" i="7"/>
  <c r="Y26" i="7"/>
  <c r="Y46" i="7"/>
  <c r="Y64" i="7"/>
  <c r="Y82" i="7"/>
  <c r="X16" i="5"/>
  <c r="Y12" i="5" s="1"/>
  <c r="Z12" i="5" s="1"/>
  <c r="Y5" i="7"/>
  <c r="Y43" i="7"/>
  <c r="Y67" i="7"/>
  <c r="Z67" i="7" s="1"/>
  <c r="Y48" i="7"/>
  <c r="Y51" i="7"/>
  <c r="Z51" i="7" s="1"/>
  <c r="G5" i="16"/>
  <c r="G7" i="16"/>
  <c r="X54" i="7"/>
  <c r="Y11" i="7"/>
  <c r="Y84" i="7"/>
  <c r="Y8" i="7"/>
  <c r="Y85" i="7"/>
  <c r="Z85" i="7" s="1"/>
  <c r="Y13" i="7"/>
  <c r="Z13" i="7" s="1"/>
  <c r="C8" i="16"/>
  <c r="X17" i="7"/>
  <c r="AA6" i="7" s="1"/>
  <c r="Y12" i="7"/>
  <c r="Z12" i="7" s="1"/>
  <c r="Y66" i="7"/>
  <c r="Y69" i="7"/>
  <c r="Z69" i="7" s="1"/>
  <c r="Y88" i="7"/>
  <c r="Z88" i="7" s="1"/>
  <c r="X90" i="7"/>
  <c r="Y10" i="7"/>
  <c r="Y15" i="7"/>
  <c r="Z15" i="7" s="1"/>
  <c r="Y7" i="7"/>
  <c r="Y70" i="7"/>
  <c r="Z70" i="7" s="1"/>
  <c r="Y78" i="7"/>
  <c r="Y87" i="7"/>
  <c r="Z87" i="7" s="1"/>
  <c r="E5" i="16"/>
  <c r="G8" i="16"/>
  <c r="G9" i="16"/>
  <c r="Y9" i="7"/>
  <c r="Y60" i="7"/>
  <c r="Y83" i="7"/>
  <c r="Y79" i="7"/>
  <c r="X72" i="7"/>
  <c r="Y65" i="7"/>
  <c r="Y61" i="7"/>
  <c r="Y52" i="7"/>
  <c r="Z52" i="7" s="1"/>
  <c r="Y50" i="7"/>
  <c r="Z50" i="7" s="1"/>
  <c r="Y47" i="7"/>
  <c r="Y42" i="7"/>
  <c r="Y34" i="7"/>
  <c r="Z34" i="7" s="1"/>
  <c r="Y24" i="7"/>
  <c r="Y25" i="7"/>
  <c r="Y31" i="7"/>
  <c r="Z31" i="7" s="1"/>
  <c r="Y30" i="7"/>
  <c r="Y29" i="7"/>
  <c r="X36" i="7"/>
  <c r="Y32" i="7"/>
  <c r="Z32" i="7" s="1"/>
  <c r="E7" i="16"/>
  <c r="E8" i="16"/>
  <c r="E9" i="16"/>
  <c r="C7" i="16"/>
  <c r="Y6" i="7"/>
  <c r="C5" i="16"/>
  <c r="X34" i="5"/>
  <c r="Y30" i="5" s="1"/>
  <c r="Z30" i="5" s="1"/>
  <c r="X70" i="5"/>
  <c r="Y60" i="5" s="1"/>
  <c r="C9" i="16"/>
  <c r="X52" i="5"/>
  <c r="Y43" i="5" s="1"/>
  <c r="Z5" i="7" l="1"/>
  <c r="Z47" i="7"/>
  <c r="AA79" i="7"/>
  <c r="AA81" i="7"/>
  <c r="AA82" i="7"/>
  <c r="AA83" i="7"/>
  <c r="AA84" i="7"/>
  <c r="AA80" i="7"/>
  <c r="AA43" i="7"/>
  <c r="AA44" i="7"/>
  <c r="AA45" i="7"/>
  <c r="AA46" i="7"/>
  <c r="X17" i="5"/>
  <c r="AA5" i="5" s="1"/>
  <c r="Y6" i="5"/>
  <c r="Y5" i="5"/>
  <c r="Y41" i="5"/>
  <c r="Y42" i="5"/>
  <c r="AA30" i="7"/>
  <c r="AA26" i="7"/>
  <c r="AA28" i="7"/>
  <c r="AA27" i="7"/>
  <c r="AA60" i="7"/>
  <c r="AA65" i="7"/>
  <c r="AA62" i="7"/>
  <c r="AA63" i="7"/>
  <c r="AA64" i="7"/>
  <c r="AA66" i="7"/>
  <c r="Y47" i="5"/>
  <c r="X53" i="5"/>
  <c r="Y51" i="5"/>
  <c r="Z51" i="5" s="1"/>
  <c r="Y49" i="5"/>
  <c r="Z49" i="5" s="1"/>
  <c r="Y48" i="5"/>
  <c r="Z48" i="5" s="1"/>
  <c r="Y50" i="5"/>
  <c r="Z50" i="5" s="1"/>
  <c r="Y46" i="5"/>
  <c r="Y45" i="5"/>
  <c r="Y44" i="5"/>
  <c r="Z42" i="7"/>
  <c r="AA47" i="7"/>
  <c r="AA24" i="7"/>
  <c r="Z83" i="7"/>
  <c r="AA25" i="7"/>
  <c r="AA29" i="7"/>
  <c r="AA61" i="7"/>
  <c r="AA48" i="7"/>
  <c r="AA42" i="7"/>
  <c r="Z10" i="7"/>
  <c r="Z60" i="7"/>
  <c r="Z62" i="7"/>
  <c r="AA78" i="7"/>
  <c r="Z29" i="7"/>
  <c r="Z24" i="7"/>
  <c r="Z78" i="7"/>
  <c r="Z65" i="7"/>
  <c r="Y9" i="5"/>
  <c r="Z26" i="7"/>
  <c r="X71" i="5"/>
  <c r="Z80" i="7"/>
  <c r="Z7" i="7"/>
  <c r="AA5" i="7"/>
  <c r="AB5" i="7" s="1"/>
  <c r="AA11" i="7"/>
  <c r="AA9" i="7"/>
  <c r="AA10" i="7"/>
  <c r="AA8" i="7"/>
  <c r="AA7" i="7"/>
  <c r="Y59" i="5"/>
  <c r="Z59" i="5" s="1"/>
  <c r="Y10" i="5"/>
  <c r="Z44" i="7"/>
  <c r="Y31" i="5"/>
  <c r="Z31" i="5" s="1"/>
  <c r="Y61" i="5"/>
  <c r="X35" i="5"/>
  <c r="AA23" i="5" s="1"/>
  <c r="Y69" i="5"/>
  <c r="Z69" i="5" s="1"/>
  <c r="Y65" i="5"/>
  <c r="Y67" i="5"/>
  <c r="Z67" i="5" s="1"/>
  <c r="Y64" i="5"/>
  <c r="Y33" i="5"/>
  <c r="Z33" i="5" s="1"/>
  <c r="Y23" i="5"/>
  <c r="Y25" i="5"/>
  <c r="Y63" i="5"/>
  <c r="Y14" i="5"/>
  <c r="Z14" i="5" s="1"/>
  <c r="Y68" i="5"/>
  <c r="Z68" i="5" s="1"/>
  <c r="Y29" i="5"/>
  <c r="Y32" i="5"/>
  <c r="Z32" i="5" s="1"/>
  <c r="Y27" i="5"/>
  <c r="Y62" i="5"/>
  <c r="Y66" i="5"/>
  <c r="Z66" i="5" s="1"/>
  <c r="Y28" i="5"/>
  <c r="Y24" i="5"/>
  <c r="Y26" i="5"/>
  <c r="Y8" i="5"/>
  <c r="Y7" i="5"/>
  <c r="Y11" i="5"/>
  <c r="Y15" i="5"/>
  <c r="Z15" i="5" s="1"/>
  <c r="Y13" i="5"/>
  <c r="Z13" i="5" s="1"/>
  <c r="Q12" i="5"/>
  <c r="Q10" i="5"/>
  <c r="Q11" i="5"/>
  <c r="E5" i="15"/>
  <c r="Z43" i="5" l="1"/>
  <c r="AB42" i="7"/>
  <c r="D13" i="16" s="1"/>
  <c r="AB62" i="7"/>
  <c r="AB80" i="7"/>
  <c r="AB44" i="7"/>
  <c r="F13" i="16" s="1"/>
  <c r="AB26" i="7"/>
  <c r="AB7" i="7"/>
  <c r="Z10" i="5"/>
  <c r="AB10" i="7"/>
  <c r="AA41" i="5"/>
  <c r="AA42" i="5"/>
  <c r="AA46" i="5"/>
  <c r="AA47" i="5"/>
  <c r="AA45" i="5"/>
  <c r="AA43" i="5"/>
  <c r="AA44" i="5"/>
  <c r="AA59" i="5"/>
  <c r="AA60" i="5"/>
  <c r="AA61" i="5"/>
  <c r="AA62" i="5"/>
  <c r="AA63" i="5"/>
  <c r="AA65" i="5"/>
  <c r="AA64" i="5"/>
  <c r="Z41" i="5"/>
  <c r="AB47" i="7"/>
  <c r="H13" i="16" s="1"/>
  <c r="Z28" i="5"/>
  <c r="Z7" i="5"/>
  <c r="Z23" i="5"/>
  <c r="Z46" i="5"/>
  <c r="Z5" i="5"/>
  <c r="Z64" i="5"/>
  <c r="Z25" i="5"/>
  <c r="AA24" i="5"/>
  <c r="AA29" i="5"/>
  <c r="AA27" i="5"/>
  <c r="AA25" i="5"/>
  <c r="AA26" i="5"/>
  <c r="AA28" i="5"/>
  <c r="AA11" i="5"/>
  <c r="AA8" i="5"/>
  <c r="AA7" i="5"/>
  <c r="AA10" i="5"/>
  <c r="AA6" i="5"/>
  <c r="AA9" i="5"/>
  <c r="Z61" i="5"/>
  <c r="G5" i="15"/>
  <c r="C5" i="15"/>
  <c r="E8" i="14"/>
  <c r="E5" i="14"/>
  <c r="E7" i="14"/>
  <c r="AB25" i="5" l="1"/>
  <c r="AB61" i="5"/>
  <c r="F9" i="16" s="1"/>
  <c r="AB10" i="5"/>
  <c r="AB7" i="5"/>
  <c r="AB59" i="5"/>
  <c r="D9" i="16" s="1"/>
  <c r="AB41" i="5"/>
  <c r="D8" i="16" s="1"/>
  <c r="AB43" i="5"/>
  <c r="F8" i="16" s="1"/>
  <c r="AB64" i="5"/>
  <c r="H9" i="16" s="1"/>
  <c r="AB23" i="5"/>
  <c r="D7" i="16" s="1"/>
  <c r="AB46" i="5"/>
  <c r="H8" i="16" s="1"/>
  <c r="AB5" i="5"/>
  <c r="AD5" i="5" s="1"/>
  <c r="C7" i="7"/>
  <c r="F5" i="16" l="1"/>
  <c r="AD7" i="5"/>
  <c r="D5" i="16"/>
  <c r="H5" i="16"/>
  <c r="J4" i="10"/>
  <c r="J5" i="10"/>
  <c r="J6" i="10"/>
  <c r="J7" i="10"/>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71" i="10"/>
  <c r="J72" i="10"/>
  <c r="J73" i="10"/>
  <c r="J74" i="10"/>
  <c r="J75" i="10"/>
  <c r="J76" i="10"/>
  <c r="J77" i="10"/>
  <c r="J78" i="10"/>
  <c r="J79" i="10"/>
  <c r="J80" i="10"/>
  <c r="J81" i="10"/>
  <c r="J82" i="10"/>
  <c r="J83" i="10"/>
  <c r="J84" i="10"/>
  <c r="J85" i="10"/>
  <c r="J86" i="10"/>
  <c r="J87" i="10"/>
  <c r="J88" i="10"/>
  <c r="J89" i="10"/>
  <c r="J90" i="10"/>
  <c r="J91" i="10"/>
  <c r="J92" i="10"/>
  <c r="J93" i="10"/>
  <c r="J94" i="10"/>
  <c r="J95" i="10"/>
  <c r="J96" i="10"/>
  <c r="J97" i="10"/>
  <c r="J98" i="10"/>
  <c r="J99" i="10"/>
  <c r="J100" i="10"/>
  <c r="J101" i="10"/>
  <c r="J102" i="10"/>
  <c r="J103" i="10"/>
  <c r="J104" i="10"/>
  <c r="J105" i="10"/>
  <c r="J106" i="10"/>
  <c r="J107" i="10"/>
  <c r="J108" i="10"/>
  <c r="J109" i="10"/>
  <c r="J110" i="10"/>
  <c r="J3" i="10"/>
  <c r="H4" i="10"/>
  <c r="H5" i="10"/>
  <c r="H6" i="10"/>
  <c r="H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76" i="10"/>
  <c r="H77" i="10"/>
  <c r="H78" i="10"/>
  <c r="H79" i="10"/>
  <c r="H80" i="10"/>
  <c r="H81" i="10"/>
  <c r="H82" i="10"/>
  <c r="H83" i="10"/>
  <c r="H84" i="10"/>
  <c r="H85" i="10"/>
  <c r="H86" i="10"/>
  <c r="H87" i="10"/>
  <c r="H88" i="10"/>
  <c r="H89" i="10"/>
  <c r="H90" i="10"/>
  <c r="H91" i="10"/>
  <c r="H92" i="10"/>
  <c r="H93" i="10"/>
  <c r="H94" i="10"/>
  <c r="H95" i="10"/>
  <c r="H96" i="10"/>
  <c r="H97" i="10"/>
  <c r="H98" i="10"/>
  <c r="H99" i="10"/>
  <c r="H100" i="10"/>
  <c r="H101" i="10"/>
  <c r="H102" i="10"/>
  <c r="H103" i="10"/>
  <c r="H104" i="10"/>
  <c r="H105" i="10"/>
  <c r="H106" i="10"/>
  <c r="H107" i="10"/>
  <c r="H108" i="10"/>
  <c r="H109" i="10"/>
  <c r="H110" i="10"/>
  <c r="H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3"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3"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61" i="10"/>
  <c r="A62" i="10"/>
  <c r="A63" i="10"/>
  <c r="A64" i="10"/>
  <c r="A65" i="10"/>
  <c r="A66" i="10"/>
  <c r="A67" i="10"/>
  <c r="A68" i="10"/>
  <c r="A69" i="10"/>
  <c r="A70" i="10"/>
  <c r="A71" i="10"/>
  <c r="A72" i="10"/>
  <c r="A73" i="10"/>
  <c r="A74"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3" i="10"/>
  <c r="BC89" i="8" l="1"/>
  <c r="BB89" i="8"/>
  <c r="BA89" i="8"/>
  <c r="AZ89" i="8"/>
  <c r="BC88" i="8"/>
  <c r="BB88" i="8"/>
  <c r="BA88" i="8"/>
  <c r="AZ88" i="8"/>
  <c r="BC87" i="8"/>
  <c r="BB87" i="8"/>
  <c r="BA87" i="8"/>
  <c r="AZ87" i="8"/>
  <c r="E13" i="14"/>
  <c r="AB83" i="7" l="1"/>
  <c r="AB78" i="7"/>
  <c r="AB65" i="7"/>
  <c r="AB60" i="7"/>
  <c r="BC41" i="8"/>
  <c r="BC40" i="8"/>
  <c r="BC39" i="8"/>
  <c r="AB29" i="7"/>
  <c r="AB24" i="7"/>
  <c r="D12" i="16" s="1"/>
  <c r="BC7" i="8"/>
  <c r="E15" i="15"/>
  <c r="C15" i="15"/>
  <c r="Q70" i="7"/>
  <c r="Q69" i="7"/>
  <c r="Q68" i="7"/>
  <c r="Q67" i="7"/>
  <c r="Q66" i="7"/>
  <c r="Q65" i="7"/>
  <c r="Q62" i="7"/>
  <c r="E14" i="15" s="1"/>
  <c r="Q61" i="7"/>
  <c r="E13" i="15"/>
  <c r="Q34" i="7"/>
  <c r="Q33" i="7"/>
  <c r="Q32" i="7"/>
  <c r="Q31" i="7"/>
  <c r="Q30" i="7"/>
  <c r="Q29" i="7"/>
  <c r="E12" i="15"/>
  <c r="Q25" i="7"/>
  <c r="Q24" i="7"/>
  <c r="Q15" i="7"/>
  <c r="Q14" i="7"/>
  <c r="Q13" i="7"/>
  <c r="Q12" i="7"/>
  <c r="Q11" i="7"/>
  <c r="Q10" i="7"/>
  <c r="E11" i="15"/>
  <c r="Q6" i="7"/>
  <c r="Q5" i="7"/>
  <c r="E15" i="14"/>
  <c r="J70" i="7"/>
  <c r="J69" i="7"/>
  <c r="J68" i="7"/>
  <c r="J67" i="7"/>
  <c r="J66" i="7"/>
  <c r="J65" i="7"/>
  <c r="J62" i="7"/>
  <c r="E14" i="14" s="1"/>
  <c r="J61" i="7"/>
  <c r="J60" i="7"/>
  <c r="C13" i="14"/>
  <c r="J34" i="7"/>
  <c r="J33" i="7"/>
  <c r="J32" i="7"/>
  <c r="J31" i="7"/>
  <c r="J30" i="7"/>
  <c r="J29" i="7"/>
  <c r="J26" i="7"/>
  <c r="E12" i="14" s="1"/>
  <c r="J25" i="7"/>
  <c r="J24" i="7"/>
  <c r="J15" i="7"/>
  <c r="J14" i="7"/>
  <c r="J13" i="7"/>
  <c r="J12" i="7"/>
  <c r="J11" i="7"/>
  <c r="J10" i="7"/>
  <c r="J7" i="7"/>
  <c r="E11" i="14" s="1"/>
  <c r="J6" i="7"/>
  <c r="J5" i="7"/>
  <c r="C70" i="7"/>
  <c r="C69" i="7"/>
  <c r="C68" i="7"/>
  <c r="C67" i="7"/>
  <c r="C66" i="7"/>
  <c r="C65" i="7"/>
  <c r="C62" i="7"/>
  <c r="C61" i="7"/>
  <c r="C60" i="7"/>
  <c r="C34" i="7"/>
  <c r="C33" i="7"/>
  <c r="C32" i="7"/>
  <c r="C31" i="7"/>
  <c r="C30" i="7"/>
  <c r="C29" i="7"/>
  <c r="C26" i="7"/>
  <c r="C25" i="7"/>
  <c r="C24" i="7"/>
  <c r="C15" i="7"/>
  <c r="C14" i="7"/>
  <c r="C13" i="7"/>
  <c r="C12" i="7"/>
  <c r="C11" i="7"/>
  <c r="C10" i="7"/>
  <c r="C6" i="7"/>
  <c r="C5" i="7"/>
  <c r="G11" i="14" l="1"/>
  <c r="G13" i="14"/>
  <c r="G12" i="14"/>
  <c r="G12" i="9"/>
  <c r="C11" i="15"/>
  <c r="BC71" i="8"/>
  <c r="D15" i="16"/>
  <c r="BC72" i="8"/>
  <c r="F15" i="16"/>
  <c r="BC73" i="8"/>
  <c r="H15" i="16"/>
  <c r="BC57" i="8"/>
  <c r="H14" i="16"/>
  <c r="BC55" i="8"/>
  <c r="D14" i="16"/>
  <c r="BC56" i="8"/>
  <c r="F14" i="16"/>
  <c r="BC24" i="8"/>
  <c r="F12" i="16"/>
  <c r="BC25" i="8"/>
  <c r="H12" i="16"/>
  <c r="BC23" i="8"/>
  <c r="BC9" i="8"/>
  <c r="H11" i="16"/>
  <c r="BC8" i="8"/>
  <c r="F11" i="16"/>
  <c r="D11" i="16"/>
  <c r="C13" i="15"/>
  <c r="G14" i="15"/>
  <c r="C14" i="15"/>
  <c r="G15" i="15"/>
  <c r="C12" i="15"/>
  <c r="G13" i="15"/>
  <c r="G12" i="15"/>
  <c r="G11" i="15"/>
  <c r="C11" i="14"/>
  <c r="C15" i="14"/>
  <c r="G14" i="14"/>
  <c r="C12" i="14"/>
  <c r="C14" i="14"/>
  <c r="G15" i="14"/>
  <c r="G14" i="9"/>
  <c r="C89" i="7"/>
  <c r="C90" i="7" s="1"/>
  <c r="F83" i="7" s="1"/>
  <c r="J35" i="7"/>
  <c r="K29" i="7" s="1"/>
  <c r="Q89" i="7"/>
  <c r="R84" i="7" s="1"/>
  <c r="Q71" i="7"/>
  <c r="R70" i="7" s="1"/>
  <c r="S70" i="7" s="1"/>
  <c r="Q35" i="7"/>
  <c r="R32" i="7" s="1"/>
  <c r="S32" i="7" s="1"/>
  <c r="Q16" i="7"/>
  <c r="J89" i="7"/>
  <c r="K85" i="7" s="1"/>
  <c r="L85" i="7" s="1"/>
  <c r="J71" i="7"/>
  <c r="K67" i="7" s="1"/>
  <c r="L67" i="7" s="1"/>
  <c r="J16" i="7"/>
  <c r="K15" i="7" s="1"/>
  <c r="L15" i="7" s="1"/>
  <c r="Q53" i="7"/>
  <c r="R47" i="7" s="1"/>
  <c r="J53" i="7"/>
  <c r="K49" i="7" s="1"/>
  <c r="L49" i="7" s="1"/>
  <c r="C35" i="7"/>
  <c r="D24" i="7" s="1"/>
  <c r="C53" i="7"/>
  <c r="C54" i="7" s="1"/>
  <c r="C71" i="7"/>
  <c r="D62" i="7" s="1"/>
  <c r="E62" i="7" s="1"/>
  <c r="C16" i="7"/>
  <c r="C17" i="7" s="1"/>
  <c r="F10" i="7" s="1"/>
  <c r="G15" i="9"/>
  <c r="G13" i="9"/>
  <c r="G11" i="9"/>
  <c r="E15" i="9"/>
  <c r="E14" i="9"/>
  <c r="E13" i="9"/>
  <c r="E12" i="9"/>
  <c r="E11" i="9"/>
  <c r="C15" i="9"/>
  <c r="C14" i="9"/>
  <c r="C13" i="9"/>
  <c r="C12" i="9"/>
  <c r="C11" i="9"/>
  <c r="E9" i="14"/>
  <c r="Q17" i="7" l="1"/>
  <c r="T7" i="7" s="1"/>
  <c r="U7" i="7" s="1"/>
  <c r="R7" i="7"/>
  <c r="S7" i="7" s="1"/>
  <c r="G5" i="14"/>
  <c r="D88" i="7"/>
  <c r="E88" i="7" s="1"/>
  <c r="D79" i="7"/>
  <c r="D80" i="7"/>
  <c r="E80" i="7" s="1"/>
  <c r="D87" i="7"/>
  <c r="E87" i="7" s="1"/>
  <c r="D86" i="7"/>
  <c r="E86" i="7" s="1"/>
  <c r="D83" i="7"/>
  <c r="D85" i="7"/>
  <c r="E85" i="7" s="1"/>
  <c r="R29" i="7"/>
  <c r="K26" i="7"/>
  <c r="L26" i="7" s="1"/>
  <c r="D78" i="7"/>
  <c r="R26" i="7"/>
  <c r="S26" i="7" s="1"/>
  <c r="R31" i="7"/>
  <c r="S31" i="7" s="1"/>
  <c r="D84" i="7"/>
  <c r="R24" i="7"/>
  <c r="R33" i="7"/>
  <c r="S33" i="7" s="1"/>
  <c r="Q36" i="7"/>
  <c r="T25" i="7" s="1"/>
  <c r="D26" i="7"/>
  <c r="E26" i="7" s="1"/>
  <c r="R30" i="7"/>
  <c r="R34" i="7"/>
  <c r="S34" i="7" s="1"/>
  <c r="R25" i="7"/>
  <c r="D34" i="7"/>
  <c r="E34" i="7" s="1"/>
  <c r="D29" i="7"/>
  <c r="D33" i="7"/>
  <c r="E33" i="7" s="1"/>
  <c r="D31" i="7"/>
  <c r="E31" i="7" s="1"/>
  <c r="K25" i="7"/>
  <c r="K34" i="7"/>
  <c r="L34" i="7" s="1"/>
  <c r="R13" i="7"/>
  <c r="S13" i="7" s="1"/>
  <c r="K24" i="7"/>
  <c r="K33" i="7"/>
  <c r="L33" i="7" s="1"/>
  <c r="K87" i="7"/>
  <c r="L87" i="7" s="1"/>
  <c r="J90" i="7"/>
  <c r="M84" i="7" s="1"/>
  <c r="R6" i="7"/>
  <c r="F79" i="7"/>
  <c r="F84" i="7"/>
  <c r="G83" i="7" s="1"/>
  <c r="R88" i="7"/>
  <c r="S88" i="7" s="1"/>
  <c r="K31" i="7"/>
  <c r="L31" i="7" s="1"/>
  <c r="J36" i="7"/>
  <c r="M25" i="7" s="1"/>
  <c r="R78" i="7"/>
  <c r="D30" i="7"/>
  <c r="C36" i="7"/>
  <c r="F30" i="7" s="1"/>
  <c r="K30" i="7"/>
  <c r="L29" i="7" s="1"/>
  <c r="K32" i="7"/>
  <c r="L32" i="7" s="1"/>
  <c r="K88" i="7"/>
  <c r="L88" i="7" s="1"/>
  <c r="Q90" i="7"/>
  <c r="T79" i="7" s="1"/>
  <c r="R67" i="7"/>
  <c r="S67" i="7" s="1"/>
  <c r="D25" i="7"/>
  <c r="E24" i="7" s="1"/>
  <c r="D32" i="7"/>
  <c r="E32" i="7" s="1"/>
  <c r="D44" i="7"/>
  <c r="E44" i="7" s="1"/>
  <c r="D51" i="7"/>
  <c r="E51" i="7" s="1"/>
  <c r="D47" i="7"/>
  <c r="D42" i="7"/>
  <c r="D50" i="7"/>
  <c r="E50" i="7" s="1"/>
  <c r="F43" i="7"/>
  <c r="F47" i="7"/>
  <c r="R62" i="7"/>
  <c r="S62" i="7" s="1"/>
  <c r="D48" i="7"/>
  <c r="D49" i="7"/>
  <c r="E49" i="7" s="1"/>
  <c r="D68" i="7"/>
  <c r="E68" i="7" s="1"/>
  <c r="K83" i="7"/>
  <c r="K86" i="7"/>
  <c r="L86" i="7" s="1"/>
  <c r="R79" i="7"/>
  <c r="R86" i="7"/>
  <c r="S86" i="7" s="1"/>
  <c r="R83" i="7"/>
  <c r="S83" i="7" s="1"/>
  <c r="D43" i="7"/>
  <c r="D52" i="7"/>
  <c r="E52" i="7" s="1"/>
  <c r="D65" i="7"/>
  <c r="K79" i="7"/>
  <c r="K70" i="7"/>
  <c r="L70" i="7" s="1"/>
  <c r="K84" i="7"/>
  <c r="R87" i="7"/>
  <c r="S87" i="7" s="1"/>
  <c r="R80" i="7"/>
  <c r="S80" i="7" s="1"/>
  <c r="R85" i="7"/>
  <c r="S85" i="7" s="1"/>
  <c r="J72" i="7"/>
  <c r="M60" i="7" s="1"/>
  <c r="K80" i="7"/>
  <c r="L80" i="7" s="1"/>
  <c r="K78" i="7"/>
  <c r="K6" i="7"/>
  <c r="K7" i="7"/>
  <c r="L7" i="7" s="1"/>
  <c r="K13" i="7"/>
  <c r="L13" i="7" s="1"/>
  <c r="K11" i="7"/>
  <c r="K68" i="7"/>
  <c r="L68" i="7" s="1"/>
  <c r="K14" i="7"/>
  <c r="L14" i="7" s="1"/>
  <c r="K12" i="7"/>
  <c r="L12" i="7" s="1"/>
  <c r="K47" i="7"/>
  <c r="K5" i="7"/>
  <c r="J17" i="7"/>
  <c r="M6" i="7" s="1"/>
  <c r="K10" i="7"/>
  <c r="R68" i="7"/>
  <c r="S68" i="7" s="1"/>
  <c r="R60" i="7"/>
  <c r="R69" i="7"/>
  <c r="S69" i="7" s="1"/>
  <c r="R65" i="7"/>
  <c r="R66" i="7"/>
  <c r="R61" i="7"/>
  <c r="Q72" i="7"/>
  <c r="T65" i="7" s="1"/>
  <c r="R14" i="7"/>
  <c r="S14" i="7" s="1"/>
  <c r="R5" i="7"/>
  <c r="R10" i="7"/>
  <c r="R15" i="7"/>
  <c r="S15" i="7" s="1"/>
  <c r="R12" i="7"/>
  <c r="S12" i="7" s="1"/>
  <c r="R11" i="7"/>
  <c r="K61" i="7"/>
  <c r="K60" i="7"/>
  <c r="K69" i="7"/>
  <c r="L69" i="7" s="1"/>
  <c r="K62" i="7"/>
  <c r="L62" i="7" s="1"/>
  <c r="K65" i="7"/>
  <c r="K66" i="7"/>
  <c r="R51" i="7"/>
  <c r="S51" i="7" s="1"/>
  <c r="R43" i="7"/>
  <c r="R52" i="7"/>
  <c r="S52" i="7" s="1"/>
  <c r="R48" i="7"/>
  <c r="S47" i="7" s="1"/>
  <c r="R44" i="7"/>
  <c r="S44" i="7" s="1"/>
  <c r="R42" i="7"/>
  <c r="Q54" i="7"/>
  <c r="R50" i="7"/>
  <c r="S50" i="7" s="1"/>
  <c r="R49" i="7"/>
  <c r="S49" i="7" s="1"/>
  <c r="K52" i="7"/>
  <c r="L52" i="7" s="1"/>
  <c r="K48" i="7"/>
  <c r="K44" i="7"/>
  <c r="L44" i="7" s="1"/>
  <c r="K42" i="7"/>
  <c r="J54" i="7"/>
  <c r="K50" i="7"/>
  <c r="L50" i="7" s="1"/>
  <c r="K51" i="7"/>
  <c r="L51" i="7" s="1"/>
  <c r="K43" i="7"/>
  <c r="D66" i="7"/>
  <c r="D67" i="7"/>
  <c r="E67" i="7" s="1"/>
  <c r="D61" i="7"/>
  <c r="D69" i="7"/>
  <c r="E69" i="7" s="1"/>
  <c r="D70" i="7"/>
  <c r="E70" i="7" s="1"/>
  <c r="C72" i="7"/>
  <c r="F60" i="7" s="1"/>
  <c r="F11" i="7"/>
  <c r="G10" i="7" s="1"/>
  <c r="D60" i="7"/>
  <c r="F7" i="7"/>
  <c r="G7" i="7" s="1"/>
  <c r="F48" i="7"/>
  <c r="F42" i="7"/>
  <c r="F44" i="7"/>
  <c r="G44" i="7" s="1"/>
  <c r="F80" i="7"/>
  <c r="G80" i="7" s="1"/>
  <c r="F78" i="7"/>
  <c r="F6" i="7"/>
  <c r="F5" i="7"/>
  <c r="D6" i="7"/>
  <c r="BC57" i="6"/>
  <c r="BC56" i="6"/>
  <c r="BC55" i="6"/>
  <c r="BC41" i="6"/>
  <c r="BC40" i="6"/>
  <c r="BC39" i="6"/>
  <c r="AB28" i="5"/>
  <c r="BC23" i="6"/>
  <c r="E9" i="15"/>
  <c r="E8" i="15"/>
  <c r="E7" i="15"/>
  <c r="Q15" i="5"/>
  <c r="Q14" i="5"/>
  <c r="Q13" i="5"/>
  <c r="C9" i="14"/>
  <c r="C8" i="14"/>
  <c r="C7" i="14"/>
  <c r="E5" i="9"/>
  <c r="T6" i="7" l="1"/>
  <c r="T11" i="7"/>
  <c r="T5" i="7"/>
  <c r="T10" i="7"/>
  <c r="L5" i="7"/>
  <c r="C9" i="15"/>
  <c r="S60" i="7"/>
  <c r="BC24" i="6"/>
  <c r="F7" i="16"/>
  <c r="BC25" i="6"/>
  <c r="H7" i="16"/>
  <c r="C7" i="15"/>
  <c r="G8" i="15"/>
  <c r="G7" i="15"/>
  <c r="BB8" i="8"/>
  <c r="F11" i="15"/>
  <c r="C8" i="15"/>
  <c r="G9" i="15"/>
  <c r="AZ9" i="8"/>
  <c r="E7" i="9"/>
  <c r="E8" i="9"/>
  <c r="AZ8" i="8"/>
  <c r="C5" i="9"/>
  <c r="E9" i="9"/>
  <c r="G9" i="14"/>
  <c r="G7" i="14"/>
  <c r="G8" i="14"/>
  <c r="C5" i="14"/>
  <c r="J16" i="5"/>
  <c r="K7" i="5" s="1"/>
  <c r="C16" i="5"/>
  <c r="D5" i="5" s="1"/>
  <c r="T84" i="7"/>
  <c r="M79" i="7"/>
  <c r="E78" i="7"/>
  <c r="L78" i="7"/>
  <c r="E83" i="7"/>
  <c r="T29" i="7"/>
  <c r="H15" i="9"/>
  <c r="AZ73" i="8"/>
  <c r="F15" i="9"/>
  <c r="AZ72" i="8"/>
  <c r="S29" i="7"/>
  <c r="T30" i="7"/>
  <c r="T24" i="7"/>
  <c r="U24" i="7" s="1"/>
  <c r="T26" i="7"/>
  <c r="U26" i="7" s="1"/>
  <c r="S24" i="7"/>
  <c r="S42" i="7"/>
  <c r="G78" i="7"/>
  <c r="G42" i="7"/>
  <c r="M62" i="7"/>
  <c r="N62" i="7" s="1"/>
  <c r="G47" i="7"/>
  <c r="M65" i="7"/>
  <c r="E29" i="7"/>
  <c r="M80" i="7"/>
  <c r="N80" i="7" s="1"/>
  <c r="M83" i="7"/>
  <c r="N83" i="7" s="1"/>
  <c r="E65" i="7"/>
  <c r="E42" i="7"/>
  <c r="E47" i="7"/>
  <c r="L24" i="7"/>
  <c r="S5" i="7"/>
  <c r="M78" i="7"/>
  <c r="T78" i="7"/>
  <c r="U78" i="7" s="1"/>
  <c r="S78" i="7"/>
  <c r="L83" i="7"/>
  <c r="S10" i="7"/>
  <c r="G5" i="7"/>
  <c r="F26" i="7"/>
  <c r="G26" i="7" s="1"/>
  <c r="F25" i="7"/>
  <c r="F24" i="7"/>
  <c r="M11" i="7"/>
  <c r="T83" i="7"/>
  <c r="M29" i="7"/>
  <c r="M66" i="7"/>
  <c r="F29" i="7"/>
  <c r="G29" i="7" s="1"/>
  <c r="E60" i="7"/>
  <c r="M26" i="7"/>
  <c r="N26" i="7" s="1"/>
  <c r="M24" i="7"/>
  <c r="N24" i="7" s="1"/>
  <c r="M30" i="7"/>
  <c r="T80" i="7"/>
  <c r="U80" i="7" s="1"/>
  <c r="F13" i="9"/>
  <c r="AZ40" i="8"/>
  <c r="C7" i="9"/>
  <c r="L60" i="7"/>
  <c r="M61" i="7"/>
  <c r="N60" i="7" s="1"/>
  <c r="M7" i="7"/>
  <c r="N7" i="7" s="1"/>
  <c r="M5" i="7"/>
  <c r="N5" i="7" s="1"/>
  <c r="L10" i="7"/>
  <c r="L47" i="7"/>
  <c r="M10" i="7"/>
  <c r="T62" i="7"/>
  <c r="U62" i="7" s="1"/>
  <c r="S65" i="7"/>
  <c r="T66" i="7"/>
  <c r="U65" i="7" s="1"/>
  <c r="T61" i="7"/>
  <c r="T60" i="7"/>
  <c r="L65" i="7"/>
  <c r="T48" i="7"/>
  <c r="T44" i="7"/>
  <c r="U44" i="7" s="1"/>
  <c r="T43" i="7"/>
  <c r="T42" i="7"/>
  <c r="T47" i="7"/>
  <c r="M48" i="7"/>
  <c r="M44" i="7"/>
  <c r="N44" i="7" s="1"/>
  <c r="M43" i="7"/>
  <c r="M42" i="7"/>
  <c r="M47" i="7"/>
  <c r="L42" i="7"/>
  <c r="F62" i="7"/>
  <c r="G62" i="7" s="1"/>
  <c r="F65" i="7"/>
  <c r="F66" i="7"/>
  <c r="F61" i="7"/>
  <c r="G60" i="7" s="1"/>
  <c r="G9" i="9"/>
  <c r="G5" i="9"/>
  <c r="G8" i="9"/>
  <c r="C9" i="9"/>
  <c r="G7" i="9"/>
  <c r="C8" i="9"/>
  <c r="D15" i="7"/>
  <c r="E15" i="7" s="1"/>
  <c r="D14" i="7"/>
  <c r="E14" i="7" s="1"/>
  <c r="D13" i="7"/>
  <c r="E13" i="7" s="1"/>
  <c r="D12" i="7"/>
  <c r="E12" i="7" s="1"/>
  <c r="D7" i="7"/>
  <c r="E7" i="7" s="1"/>
  <c r="D11" i="7"/>
  <c r="D10" i="7"/>
  <c r="D5" i="7"/>
  <c r="E5" i="7" s="1"/>
  <c r="C52" i="5"/>
  <c r="D51" i="5" s="1"/>
  <c r="E51" i="5" s="1"/>
  <c r="C70" i="5"/>
  <c r="D64" i="5" s="1"/>
  <c r="BC8" i="6"/>
  <c r="Q16" i="5"/>
  <c r="J70" i="5"/>
  <c r="K66" i="5" s="1"/>
  <c r="L66" i="5" s="1"/>
  <c r="Q70" i="5"/>
  <c r="R67" i="5" s="1"/>
  <c r="S67" i="5" s="1"/>
  <c r="J52" i="5"/>
  <c r="Q52" i="5"/>
  <c r="R48" i="5" s="1"/>
  <c r="S48" i="5" s="1"/>
  <c r="Q34" i="5"/>
  <c r="J34" i="5"/>
  <c r="J35" i="5" s="1"/>
  <c r="C34" i="5"/>
  <c r="C35" i="5" s="1"/>
  <c r="U5" i="7" l="1"/>
  <c r="D11" i="15" s="1"/>
  <c r="U10" i="7"/>
  <c r="BB9" i="8" s="1"/>
  <c r="R32" i="5"/>
  <c r="S32" i="5" s="1"/>
  <c r="R25" i="5"/>
  <c r="S25" i="5" s="1"/>
  <c r="R15" i="5"/>
  <c r="S15" i="5" s="1"/>
  <c r="Q17" i="5"/>
  <c r="T5" i="5" s="1"/>
  <c r="R12" i="5"/>
  <c r="S12" i="5" s="1"/>
  <c r="R11" i="5"/>
  <c r="BB24" i="8"/>
  <c r="F12" i="15"/>
  <c r="BB57" i="8"/>
  <c r="H14" i="15"/>
  <c r="BB23" i="8"/>
  <c r="D12" i="15"/>
  <c r="BB72" i="8"/>
  <c r="F15" i="15"/>
  <c r="BB40" i="8"/>
  <c r="F13" i="15"/>
  <c r="BB56" i="8"/>
  <c r="F14" i="15"/>
  <c r="BB71" i="8"/>
  <c r="D15" i="15"/>
  <c r="H13" i="9"/>
  <c r="AZ7" i="8"/>
  <c r="AZ39" i="8"/>
  <c r="K12" i="5"/>
  <c r="L12" i="5" s="1"/>
  <c r="BA72" i="8"/>
  <c r="F15" i="14"/>
  <c r="BA56" i="8"/>
  <c r="F14" i="14"/>
  <c r="BA8" i="8"/>
  <c r="F11" i="14"/>
  <c r="BA23" i="8"/>
  <c r="D12" i="14"/>
  <c r="BA7" i="8"/>
  <c r="D11" i="14"/>
  <c r="BA55" i="8"/>
  <c r="D14" i="14"/>
  <c r="BA24" i="8"/>
  <c r="F12" i="14"/>
  <c r="BA40" i="8"/>
  <c r="F13" i="14"/>
  <c r="BA73" i="8"/>
  <c r="H15" i="14"/>
  <c r="K33" i="5"/>
  <c r="L33" i="5" s="1"/>
  <c r="K25" i="5"/>
  <c r="L25" i="5" s="1"/>
  <c r="K48" i="5"/>
  <c r="L48" i="5" s="1"/>
  <c r="K43" i="5"/>
  <c r="L43" i="5" s="1"/>
  <c r="N78" i="7"/>
  <c r="U83" i="7"/>
  <c r="U47" i="7"/>
  <c r="U29" i="7"/>
  <c r="N65" i="7"/>
  <c r="F14" i="9"/>
  <c r="AZ56" i="8"/>
  <c r="D15" i="9"/>
  <c r="AZ71" i="8"/>
  <c r="D14" i="9"/>
  <c r="AZ55" i="8"/>
  <c r="D13" i="9"/>
  <c r="D49" i="5"/>
  <c r="E49" i="5" s="1"/>
  <c r="AZ41" i="8"/>
  <c r="N29" i="7"/>
  <c r="G24" i="7"/>
  <c r="N10" i="7"/>
  <c r="F12" i="9"/>
  <c r="AZ24" i="8"/>
  <c r="D59" i="5"/>
  <c r="H12" i="9"/>
  <c r="AZ25" i="8"/>
  <c r="N42" i="7"/>
  <c r="U60" i="7"/>
  <c r="U42" i="7"/>
  <c r="N47" i="7"/>
  <c r="G65" i="7"/>
  <c r="D50" i="5"/>
  <c r="E50" i="5" s="1"/>
  <c r="D68" i="5"/>
  <c r="E68" i="5" s="1"/>
  <c r="D46" i="5"/>
  <c r="D41" i="5"/>
  <c r="D48" i="5"/>
  <c r="E48" i="5" s="1"/>
  <c r="K13" i="5"/>
  <c r="L13" i="5" s="1"/>
  <c r="D42" i="5"/>
  <c r="D47" i="5"/>
  <c r="C53" i="5"/>
  <c r="F46" i="5" s="1"/>
  <c r="D61" i="5"/>
  <c r="E61" i="5" s="1"/>
  <c r="D67" i="5"/>
  <c r="E67" i="5" s="1"/>
  <c r="D66" i="5"/>
  <c r="E66" i="5" s="1"/>
  <c r="D65" i="5"/>
  <c r="E64" i="5" s="1"/>
  <c r="C71" i="5"/>
  <c r="F64" i="5" s="1"/>
  <c r="D43" i="5"/>
  <c r="E43" i="5" s="1"/>
  <c r="D60" i="5"/>
  <c r="D69" i="5"/>
  <c r="E69" i="5" s="1"/>
  <c r="E10" i="7"/>
  <c r="F11" i="9"/>
  <c r="R5" i="5"/>
  <c r="R6" i="5"/>
  <c r="R7" i="5"/>
  <c r="S7" i="5" s="1"/>
  <c r="R10" i="5"/>
  <c r="R14" i="5"/>
  <c r="S14" i="5" s="1"/>
  <c r="R13" i="5"/>
  <c r="S13" i="5" s="1"/>
  <c r="J17" i="5"/>
  <c r="L7" i="5"/>
  <c r="K5" i="5"/>
  <c r="K15" i="5"/>
  <c r="L15" i="5" s="1"/>
  <c r="BC7" i="6"/>
  <c r="BC9" i="6"/>
  <c r="J71" i="5"/>
  <c r="M61" i="5" s="1"/>
  <c r="N61" i="5" s="1"/>
  <c r="K60" i="5"/>
  <c r="K69" i="5"/>
  <c r="L69" i="5" s="1"/>
  <c r="K67" i="5"/>
  <c r="L67" i="5" s="1"/>
  <c r="K59" i="5"/>
  <c r="K61" i="5"/>
  <c r="L61" i="5" s="1"/>
  <c r="K64" i="5"/>
  <c r="K68" i="5"/>
  <c r="L68" i="5" s="1"/>
  <c r="K65" i="5"/>
  <c r="K49" i="5"/>
  <c r="L49" i="5" s="1"/>
  <c r="K41" i="5"/>
  <c r="K42" i="5"/>
  <c r="K46" i="5"/>
  <c r="J53" i="5"/>
  <c r="K47" i="5"/>
  <c r="K50" i="5"/>
  <c r="L50" i="5" s="1"/>
  <c r="K51" i="5"/>
  <c r="L51" i="5" s="1"/>
  <c r="R50" i="5"/>
  <c r="S50" i="5" s="1"/>
  <c r="R49" i="5"/>
  <c r="S49" i="5" s="1"/>
  <c r="R47" i="5"/>
  <c r="Q53" i="5"/>
  <c r="R42" i="5"/>
  <c r="R41" i="5"/>
  <c r="R46" i="5"/>
  <c r="R51" i="5"/>
  <c r="S51" i="5" s="1"/>
  <c r="R43" i="5"/>
  <c r="S43" i="5" s="1"/>
  <c r="K11" i="5"/>
  <c r="K10" i="5"/>
  <c r="K6" i="5"/>
  <c r="K14" i="5"/>
  <c r="L14" i="5" s="1"/>
  <c r="K30" i="5"/>
  <c r="L30" i="5" s="1"/>
  <c r="R64" i="5"/>
  <c r="R66" i="5"/>
  <c r="S66" i="5" s="1"/>
  <c r="K29" i="5"/>
  <c r="K23" i="5"/>
  <c r="R61" i="5"/>
  <c r="S61" i="5" s="1"/>
  <c r="Q71" i="5"/>
  <c r="R65" i="5"/>
  <c r="R60" i="5"/>
  <c r="R59" i="5"/>
  <c r="R69" i="5"/>
  <c r="S69" i="5" s="1"/>
  <c r="R68" i="5"/>
  <c r="S68" i="5" s="1"/>
  <c r="F25" i="5"/>
  <c r="G25" i="5" s="1"/>
  <c r="F23" i="5"/>
  <c r="D23" i="5"/>
  <c r="D28" i="5"/>
  <c r="D25" i="5"/>
  <c r="E25" i="5" s="1"/>
  <c r="D24" i="5"/>
  <c r="D33" i="5"/>
  <c r="E33" i="5" s="1"/>
  <c r="D30" i="5"/>
  <c r="E30" i="5" s="1"/>
  <c r="K32" i="5"/>
  <c r="L32" i="5" s="1"/>
  <c r="D31" i="5"/>
  <c r="E31" i="5" s="1"/>
  <c r="D29" i="5"/>
  <c r="D32" i="5"/>
  <c r="E32" i="5" s="1"/>
  <c r="R24" i="5"/>
  <c r="R31" i="5"/>
  <c r="S31" i="5" s="1"/>
  <c r="R23" i="5"/>
  <c r="R30" i="5"/>
  <c r="S30" i="5" s="1"/>
  <c r="R33" i="5"/>
  <c r="S33" i="5" s="1"/>
  <c r="R29" i="5"/>
  <c r="Q35" i="5"/>
  <c r="R28" i="5"/>
  <c r="K31" i="5"/>
  <c r="L31" i="5" s="1"/>
  <c r="M25" i="5"/>
  <c r="K28" i="5"/>
  <c r="K24" i="5"/>
  <c r="F29" i="5"/>
  <c r="F24" i="5"/>
  <c r="F28" i="5"/>
  <c r="D6" i="5"/>
  <c r="E5" i="5" s="1"/>
  <c r="D7" i="5"/>
  <c r="E7" i="5" s="1"/>
  <c r="C17" i="5"/>
  <c r="D15" i="5"/>
  <c r="E15" i="5" s="1"/>
  <c r="D14" i="5"/>
  <c r="E14" i="5" s="1"/>
  <c r="D12" i="5"/>
  <c r="E12" i="5" s="1"/>
  <c r="D13" i="5"/>
  <c r="E13" i="5" s="1"/>
  <c r="D11" i="5"/>
  <c r="D10" i="5"/>
  <c r="BB7" i="8" l="1"/>
  <c r="H11" i="15"/>
  <c r="S5" i="5"/>
  <c r="BB41" i="8"/>
  <c r="H13" i="15"/>
  <c r="BB73" i="8"/>
  <c r="H15" i="15"/>
  <c r="BB55" i="8"/>
  <c r="D14" i="15"/>
  <c r="BB25" i="8"/>
  <c r="H12" i="15"/>
  <c r="BB39" i="8"/>
  <c r="D13" i="15"/>
  <c r="T6" i="5"/>
  <c r="T7" i="5"/>
  <c r="U7" i="5" s="1"/>
  <c r="D12" i="9"/>
  <c r="F59" i="5"/>
  <c r="BA9" i="8"/>
  <c r="H11" i="14"/>
  <c r="BA57" i="8"/>
  <c r="H14" i="14"/>
  <c r="BA71" i="8"/>
  <c r="D15" i="14"/>
  <c r="BA56" i="6"/>
  <c r="F9" i="14"/>
  <c r="BA41" i="8"/>
  <c r="H13" i="14"/>
  <c r="BA39" i="8"/>
  <c r="D13" i="14"/>
  <c r="BA25" i="8"/>
  <c r="H12" i="14"/>
  <c r="M42" i="5"/>
  <c r="M43" i="5"/>
  <c r="N43" i="5" s="1"/>
  <c r="M10" i="5"/>
  <c r="M7" i="5"/>
  <c r="N7" i="5" s="1"/>
  <c r="E46" i="5"/>
  <c r="F65" i="5"/>
  <c r="G64" i="5" s="1"/>
  <c r="E41" i="5"/>
  <c r="H14" i="9"/>
  <c r="AZ57" i="8"/>
  <c r="S64" i="5"/>
  <c r="F42" i="5"/>
  <c r="E59" i="5"/>
  <c r="F41" i="5"/>
  <c r="AZ23" i="8"/>
  <c r="G23" i="5"/>
  <c r="E23" i="5"/>
  <c r="T11" i="5"/>
  <c r="F43" i="5"/>
  <c r="G43" i="5" s="1"/>
  <c r="T10" i="5"/>
  <c r="F47" i="5"/>
  <c r="G46" i="5" s="1"/>
  <c r="F61" i="5"/>
  <c r="G61" i="5" s="1"/>
  <c r="F60" i="5"/>
  <c r="F5" i="5"/>
  <c r="F6" i="5"/>
  <c r="AZ24" i="6"/>
  <c r="F7" i="9"/>
  <c r="H11" i="9"/>
  <c r="D11" i="9"/>
  <c r="M11" i="5"/>
  <c r="M65" i="5"/>
  <c r="M5" i="5"/>
  <c r="M6" i="5"/>
  <c r="L5" i="5"/>
  <c r="S46" i="5"/>
  <c r="S10" i="5"/>
  <c r="G28" i="5"/>
  <c r="L10" i="5"/>
  <c r="M60" i="5"/>
  <c r="L41" i="5"/>
  <c r="M46" i="5"/>
  <c r="M59" i="5"/>
  <c r="M64" i="5"/>
  <c r="L59" i="5"/>
  <c r="L64" i="5"/>
  <c r="L46" i="5"/>
  <c r="M41" i="5"/>
  <c r="M47" i="5"/>
  <c r="S59" i="5"/>
  <c r="S41" i="5"/>
  <c r="T47" i="5"/>
  <c r="T42" i="5"/>
  <c r="T46" i="5"/>
  <c r="T41" i="5"/>
  <c r="T43" i="5"/>
  <c r="U43" i="5" s="1"/>
  <c r="L23" i="5"/>
  <c r="L28" i="5"/>
  <c r="E28" i="5"/>
  <c r="T60" i="5"/>
  <c r="T61" i="5"/>
  <c r="U61" i="5" s="1"/>
  <c r="T64" i="5"/>
  <c r="T59" i="5"/>
  <c r="T65" i="5"/>
  <c r="S28" i="5"/>
  <c r="T29" i="5"/>
  <c r="T28" i="5"/>
  <c r="T23" i="5"/>
  <c r="T24" i="5"/>
  <c r="T25" i="5"/>
  <c r="U25" i="5" s="1"/>
  <c r="S23" i="5"/>
  <c r="N25" i="5"/>
  <c r="M24" i="5"/>
  <c r="M23" i="5"/>
  <c r="M28" i="5"/>
  <c r="M29" i="5"/>
  <c r="E10" i="5"/>
  <c r="F10" i="5"/>
  <c r="F11" i="5"/>
  <c r="F7" i="5"/>
  <c r="G7" i="5" s="1"/>
  <c r="N41" i="5" l="1"/>
  <c r="G5" i="5"/>
  <c r="G59" i="5"/>
  <c r="D9" i="9" s="1"/>
  <c r="BB24" i="6"/>
  <c r="F7" i="15"/>
  <c r="BB56" i="6"/>
  <c r="F9" i="15"/>
  <c r="BB40" i="6"/>
  <c r="F8" i="15"/>
  <c r="BB8" i="6"/>
  <c r="F5" i="15"/>
  <c r="U5" i="5"/>
  <c r="U10" i="5"/>
  <c r="H8" i="9"/>
  <c r="AZ40" i="6"/>
  <c r="BA24" i="6"/>
  <c r="F7" i="14"/>
  <c r="BA8" i="6"/>
  <c r="F5" i="14"/>
  <c r="BA40" i="6"/>
  <c r="F8" i="14"/>
  <c r="N10" i="5"/>
  <c r="AZ23" i="6"/>
  <c r="D7" i="9"/>
  <c r="F8" i="9"/>
  <c r="AZ41" i="6"/>
  <c r="G41" i="5"/>
  <c r="AZ57" i="6"/>
  <c r="H9" i="9"/>
  <c r="AZ8" i="6"/>
  <c r="F5" i="9"/>
  <c r="AZ25" i="6"/>
  <c r="H7" i="9"/>
  <c r="AZ56" i="6"/>
  <c r="F9" i="9"/>
  <c r="N5" i="5"/>
  <c r="N64" i="5"/>
  <c r="N59" i="5"/>
  <c r="N46" i="5"/>
  <c r="U41" i="5"/>
  <c r="U46" i="5"/>
  <c r="U28" i="5"/>
  <c r="U64" i="5"/>
  <c r="N23" i="5"/>
  <c r="U59" i="5"/>
  <c r="N28" i="5"/>
  <c r="U23" i="5"/>
  <c r="G10" i="5"/>
  <c r="BB39" i="6" l="1"/>
  <c r="D8" i="15"/>
  <c r="AZ55" i="6"/>
  <c r="BB23" i="6"/>
  <c r="D7" i="15"/>
  <c r="BB57" i="6"/>
  <c r="H9" i="15"/>
  <c r="BB25" i="6"/>
  <c r="H7" i="15"/>
  <c r="BB9" i="6"/>
  <c r="H5" i="15"/>
  <c r="BB55" i="6"/>
  <c r="D9" i="15"/>
  <c r="BB41" i="6"/>
  <c r="H8" i="15"/>
  <c r="BB7" i="6"/>
  <c r="D5" i="15"/>
  <c r="D5" i="9"/>
  <c r="D8" i="9"/>
  <c r="BA23" i="6"/>
  <c r="D7" i="14"/>
  <c r="BA55" i="6"/>
  <c r="D9" i="14"/>
  <c r="BA9" i="6"/>
  <c r="H5" i="14"/>
  <c r="BA41" i="6"/>
  <c r="H8" i="14"/>
  <c r="BA39" i="6"/>
  <c r="D8" i="14"/>
  <c r="BA25" i="6"/>
  <c r="H7" i="14"/>
  <c r="BA57" i="6"/>
  <c r="H9" i="14"/>
  <c r="BA7" i="6"/>
  <c r="D5" i="14"/>
  <c r="AZ39" i="6"/>
  <c r="AZ9" i="6"/>
  <c r="H5" i="9"/>
  <c r="AZ7" i="6"/>
</calcChain>
</file>

<file path=xl/sharedStrings.xml><?xml version="1.0" encoding="utf-8"?>
<sst xmlns="http://schemas.openxmlformats.org/spreadsheetml/2006/main" count="2739" uniqueCount="944">
  <si>
    <t>Measures</t>
  </si>
  <si>
    <t>Target 2019/20</t>
  </si>
  <si>
    <t xml:space="preserve">Set Budget for Council Approval  </t>
  </si>
  <si>
    <t xml:space="preserve">Having an approved Statement of Accounts </t>
  </si>
  <si>
    <t>Responding to Significant Local Government Finance Changes and Assessing the Impact on the Council’s Financial Position</t>
  </si>
  <si>
    <t xml:space="preserve">Activities Throughout the Year Reported in Line with the Timed Responses </t>
  </si>
  <si>
    <t>Increasing Staffing Availability Through Reduced Sickness</t>
  </si>
  <si>
    <t>Further Development of SMARTER working (Waste Collection)</t>
  </si>
  <si>
    <t>Further Development of SMARTER working  (Street Cleaning)</t>
  </si>
  <si>
    <t>Minimise The Number Of Missed Bin Collections</t>
  </si>
  <si>
    <t>Complete responses to Government consultations in line with consultation deadlines</t>
  </si>
  <si>
    <t>Maintaining excellent customer access to services with face-to-face and telephony enquiries</t>
  </si>
  <si>
    <t>Continuing to inform and improve Planning awareness with Members</t>
  </si>
  <si>
    <t xml:space="preserve">At least 2 briefings delivered to elected members during the year </t>
  </si>
  <si>
    <t xml:space="preserve">Monitor Local Plan Performance </t>
  </si>
  <si>
    <t>Continue to develop SMARTER working practices for Planning</t>
  </si>
  <si>
    <t>Major Planning Applications Determined Within 13 Weeks</t>
  </si>
  <si>
    <t>Top Quartile as measured against relevant MHCLG figures</t>
  </si>
  <si>
    <t>Minor Planning Applications Determined Within 8 Weeks</t>
  </si>
  <si>
    <t>Other Planning Applications Determined in 8 Weeks</t>
  </si>
  <si>
    <t>Delivering Better Services to Support Homelessness</t>
  </si>
  <si>
    <t>Continue to Maximise Utilisation of Self Contained Temporary Accommodation for Homeless Applicants</t>
  </si>
  <si>
    <t>Portfolio</t>
  </si>
  <si>
    <t>Environment</t>
  </si>
  <si>
    <t>Planning</t>
  </si>
  <si>
    <t>Service</t>
  </si>
  <si>
    <t>Sal Khan</t>
  </si>
  <si>
    <t>Andy O'Brien</t>
  </si>
  <si>
    <t>Mark Rizk</t>
  </si>
  <si>
    <t>Community Regeneration</t>
  </si>
  <si>
    <t>Value for Money Council</t>
  </si>
  <si>
    <t>Qtr</t>
  </si>
  <si>
    <t>Q4</t>
  </si>
  <si>
    <t>Q1</t>
  </si>
  <si>
    <t>Q2</t>
  </si>
  <si>
    <t>Q3</t>
  </si>
  <si>
    <t>Team</t>
  </si>
  <si>
    <t>Reporting Officer</t>
  </si>
  <si>
    <t>ICT</t>
  </si>
  <si>
    <t>Guy Thornhill</t>
  </si>
  <si>
    <t>Lisa Turner</t>
  </si>
  <si>
    <t>Linda McDonald</t>
  </si>
  <si>
    <t>James Abbott</t>
  </si>
  <si>
    <t>Paul Farrer</t>
  </si>
  <si>
    <t>Marketing</t>
  </si>
  <si>
    <t>Nathan Gallagher</t>
  </si>
  <si>
    <t>Sarah Richardson</t>
  </si>
  <si>
    <t>Enterprise</t>
  </si>
  <si>
    <t>Thomas Deery</t>
  </si>
  <si>
    <t>CP order</t>
  </si>
  <si>
    <t>Target Date</t>
  </si>
  <si>
    <t>End of year forecast as at end of Q1
(NUMERICAL INDICATORS ONLY)</t>
  </si>
  <si>
    <t>Quarter 1 On Track? (R/A/G)</t>
  </si>
  <si>
    <t>Comments / Further action (Q1)
(IF APPLICABLE)</t>
  </si>
  <si>
    <t>Corporate Plan Ref Number</t>
  </si>
  <si>
    <t>Update not provided</t>
  </si>
  <si>
    <t>Fully Achieved</t>
  </si>
  <si>
    <t>Numerical Outturn Within 5% Tolerance</t>
  </si>
  <si>
    <t>Numerical Outturn Within 10% Tolerance</t>
  </si>
  <si>
    <t>Target Partially Met</t>
  </si>
  <si>
    <t>Off Target</t>
  </si>
  <si>
    <t>Completed Significantly After Target Deadline</t>
  </si>
  <si>
    <t>Completion Date Within Reasonable Tolerance</t>
  </si>
  <si>
    <t>Deferred</t>
  </si>
  <si>
    <t>Deleted</t>
  </si>
  <si>
    <t>On Track to be Achieved</t>
  </si>
  <si>
    <t>In Danger of Falling Behind Target</t>
  </si>
  <si>
    <t>Completed Behind Schedule</t>
  </si>
  <si>
    <t>Update Not Provided</t>
  </si>
  <si>
    <t>Not Yet Due</t>
  </si>
  <si>
    <t>End of year forecast as at end of Q2
(NUMERICAL INDICATORS ONLY)</t>
  </si>
  <si>
    <t>Quarter 2
 On Track? (R/A/G)</t>
  </si>
  <si>
    <t>Comments / Further action (Q2)
(IF APPLICABLE)</t>
  </si>
  <si>
    <t>End of year forecast as at end of Q3
(NUMERICAL INDICATORS ONLY)</t>
  </si>
  <si>
    <t>Quarter 3 
On Track? (R/A/G)</t>
  </si>
  <si>
    <t>Comments / Further action (Q3)
(IF APPLICABLE)</t>
  </si>
  <si>
    <t>Comments / Further action (Q4)
(IF APPLICABLE)</t>
  </si>
  <si>
    <t>Regeneration &amp; Planning Policy</t>
  </si>
  <si>
    <t>Regulatory &amp; Community Support</t>
  </si>
  <si>
    <t>Environment &amp; Housing</t>
  </si>
  <si>
    <t>Leader</t>
  </si>
  <si>
    <t>ALL TARGETS</t>
  </si>
  <si>
    <t>Status</t>
  </si>
  <si>
    <t>Number of measures</t>
  </si>
  <si>
    <t>% of all indicators</t>
  </si>
  <si>
    <t>Total % of all indicators</t>
  </si>
  <si>
    <t>% of due indicators</t>
  </si>
  <si>
    <t>Total % of due indicators</t>
  </si>
  <si>
    <t>Target Fully Achieved</t>
  </si>
  <si>
    <t>Not yet due to be reported</t>
  </si>
  <si>
    <t>Back to index</t>
  </si>
  <si>
    <t>Totals</t>
  </si>
  <si>
    <t>Due to be Reported</t>
  </si>
  <si>
    <t>VALUE FOR MONEY COUNCIL</t>
  </si>
  <si>
    <t>ENVIRONMENT AND HEALTH &amp; WELL BEING</t>
  </si>
  <si>
    <t>COMMUNITY REGENERATION</t>
  </si>
  <si>
    <t>Charts by Corporate Priority</t>
  </si>
  <si>
    <t>Please note that all charts shown below can be amended to be displayed in alternative styles. Please right click on the relevant chart, select "change chart type" and choose your preferred chart option.</t>
  </si>
  <si>
    <t>OVERALL PERFORMANCE</t>
  </si>
  <si>
    <t>Green</t>
  </si>
  <si>
    <t>Amber</t>
  </si>
  <si>
    <t>Red</t>
  </si>
  <si>
    <t>Environment and Health &amp; Well Being</t>
  </si>
  <si>
    <t>LEADER OF THE COUNCIL</t>
  </si>
  <si>
    <t>REGULATORY SERVICES</t>
  </si>
  <si>
    <t>Click here to return to index page</t>
  </si>
  <si>
    <t>Number of Indicators</t>
  </si>
  <si>
    <t>Percentage</t>
  </si>
  <si>
    <t>Overall Performance</t>
  </si>
  <si>
    <t>All due targets</t>
  </si>
  <si>
    <t>Corporate Priority</t>
  </si>
  <si>
    <t>Leisure, Culture &amp; Tourism</t>
  </si>
  <si>
    <t>LEADER</t>
  </si>
  <si>
    <t>ENVIRONMENT &amp; HOUSING</t>
  </si>
  <si>
    <t>LEISURE, CULTURE &amp; TOURISM</t>
  </si>
  <si>
    <t>REGENERATION &amp; PLANNING POLICY</t>
  </si>
  <si>
    <t>REGULATORY &amp; COMMUNITY SUPPORT</t>
  </si>
  <si>
    <t>Charts by Portfolio</t>
  </si>
  <si>
    <t>CP Ref</t>
  </si>
  <si>
    <t>Quarter 1 On track? (R/A/G)</t>
  </si>
  <si>
    <t>Direction of Travel From Q1 to Q2</t>
  </si>
  <si>
    <t>Quarter 2 On track? (R/A/G)</t>
  </si>
  <si>
    <t>Direction of Travel From Q2 to Q3</t>
  </si>
  <si>
    <t>Quarter 3 On track? (R/A/G)</t>
  </si>
  <si>
    <t>Direction of Travel From Q3 to Q4</t>
  </si>
  <si>
    <t>Quarter 4 Achieved? (R/A/G)</t>
  </si>
  <si>
    <t>n/a</t>
  </si>
  <si>
    <t>Ü</t>
  </si>
  <si>
    <t>è</t>
  </si>
  <si>
    <t>Ý</t>
  </si>
  <si>
    <t>Þ</t>
  </si>
  <si>
    <t>ê</t>
  </si>
  <si>
    <t>é</t>
  </si>
  <si>
    <t>Cumulative Annual Outturn 
(NUMERICAL INDICATORS ONLY)</t>
  </si>
  <si>
    <t>End of Year Achieved?
(R/A/G)</t>
  </si>
  <si>
    <t xml:space="preserve">VALUE FOR MONEY COUNCIL </t>
  </si>
  <si>
    <t>Increase Capacity at Stapenhill Cemetery</t>
  </si>
  <si>
    <t>Market Hall Development Initiatives</t>
  </si>
  <si>
    <t>Continue to benchmark Market Hall performance through APSE membership</t>
  </si>
  <si>
    <t>Supporting Neighbourhood Plans</t>
  </si>
  <si>
    <t>Rolleston Neighbourhood Plan Made</t>
  </si>
  <si>
    <t>New and Refreshed Planning Policies</t>
  </si>
  <si>
    <t>Support the delivery of affordable housing on brownfield land through the utilisation of S106 commuted sums</t>
  </si>
  <si>
    <t>Average time from appointment to initial decision for homeless applicants of 3 days</t>
  </si>
  <si>
    <t>Open Spaces Initiatives</t>
  </si>
  <si>
    <t>Development of the Selective Licensing Scheme</t>
  </si>
  <si>
    <t>Disabled Facilities Grant Review</t>
  </si>
  <si>
    <t>Complete Annual Review of Disabled Facilities Grant Service</t>
  </si>
  <si>
    <t>Continue to Improve Financial Resilience</t>
  </si>
  <si>
    <t>Review and Refresh Financial Regulations</t>
  </si>
  <si>
    <t>Review and Refresh Contract Procedure Rules</t>
  </si>
  <si>
    <t xml:space="preserve">Submit Statement of Accounts to Audit Committee by the earlier Statutory Deadline </t>
  </si>
  <si>
    <t>Improved Resilience Planning</t>
  </si>
  <si>
    <t>LGA Peer Review</t>
  </si>
  <si>
    <t>Continue to Improve the Ways We Provide Benefits to Those Most in Need:</t>
  </si>
  <si>
    <t>Maintain Robust Mechanisms for Contract Managing the Leisure Service Arrangements</t>
  </si>
  <si>
    <t>Report on the performance of the Leisure Operator on a quarterly basis</t>
  </si>
  <si>
    <t xml:space="preserve">Work with Leisure Operator to Continue to Provide High Quality Sports Facilities </t>
  </si>
  <si>
    <t>Improve Awareness of Council Services, Venues and Initiatives</t>
  </si>
  <si>
    <t>Procurement of Grounds Maintenance Contractor</t>
  </si>
  <si>
    <t>Targeted Planning Committee Briefings - 10 throughout the year</t>
  </si>
  <si>
    <t>Authority Monitoring Report  Prepared</t>
  </si>
  <si>
    <t>Consider review of the Local Plan</t>
  </si>
  <si>
    <t xml:space="preserve">Review of the Council’s CCTV Provision </t>
  </si>
  <si>
    <t>FMU</t>
  </si>
  <si>
    <t>Programmes &amp; Transformation</t>
  </si>
  <si>
    <t>Nicola Gilligan</t>
  </si>
  <si>
    <t>L19</t>
  </si>
  <si>
    <t>L20</t>
  </si>
  <si>
    <t>L21</t>
  </si>
  <si>
    <t>L22</t>
  </si>
  <si>
    <t>L23</t>
  </si>
  <si>
    <t>L24</t>
  </si>
  <si>
    <t>RPP08</t>
  </si>
  <si>
    <t>RPP09</t>
  </si>
  <si>
    <t>RPP10</t>
  </si>
  <si>
    <t>RPP11</t>
  </si>
  <si>
    <t>RPP12</t>
  </si>
  <si>
    <t>RPP13</t>
  </si>
  <si>
    <t>RPP14</t>
  </si>
  <si>
    <t>RPP15</t>
  </si>
  <si>
    <t>RPP17</t>
  </si>
  <si>
    <t>RPP18</t>
  </si>
  <si>
    <t>RPP19</t>
  </si>
  <si>
    <t>RPP20</t>
  </si>
  <si>
    <t>RPP21</t>
  </si>
  <si>
    <t>RPP22</t>
  </si>
  <si>
    <t>RPP24</t>
  </si>
  <si>
    <t>EH14</t>
  </si>
  <si>
    <t>EH15</t>
  </si>
  <si>
    <t>EH16</t>
  </si>
  <si>
    <t>EH17</t>
  </si>
  <si>
    <t>EH18</t>
  </si>
  <si>
    <t>EH19</t>
  </si>
  <si>
    <t>EH20</t>
  </si>
  <si>
    <t>EH21</t>
  </si>
  <si>
    <t>EH22</t>
  </si>
  <si>
    <t>EH23</t>
  </si>
  <si>
    <t>EH24</t>
  </si>
  <si>
    <t>EH25</t>
  </si>
  <si>
    <t>EH26</t>
  </si>
  <si>
    <t>L01</t>
  </si>
  <si>
    <t>L02</t>
  </si>
  <si>
    <t>L03</t>
  </si>
  <si>
    <t>L04</t>
  </si>
  <si>
    <t>L05</t>
  </si>
  <si>
    <t>L06</t>
  </si>
  <si>
    <t>L07</t>
  </si>
  <si>
    <t>L08</t>
  </si>
  <si>
    <t>L09</t>
  </si>
  <si>
    <t>L10</t>
  </si>
  <si>
    <t>L11</t>
  </si>
  <si>
    <t>L12</t>
  </si>
  <si>
    <t>L13</t>
  </si>
  <si>
    <t>L14</t>
  </si>
  <si>
    <t>L15</t>
  </si>
  <si>
    <t>L16</t>
  </si>
  <si>
    <t>L17</t>
  </si>
  <si>
    <t>EH01</t>
  </si>
  <si>
    <t>EH02</t>
  </si>
  <si>
    <t>EH03</t>
  </si>
  <si>
    <t>EH04</t>
  </si>
  <si>
    <t>EH05</t>
  </si>
  <si>
    <t>EH06</t>
  </si>
  <si>
    <t>EH07</t>
  </si>
  <si>
    <t>EH08</t>
  </si>
  <si>
    <t>EH09</t>
  </si>
  <si>
    <t>EH10</t>
  </si>
  <si>
    <t>EH11</t>
  </si>
  <si>
    <t>EH12</t>
  </si>
  <si>
    <t>EH13</t>
  </si>
  <si>
    <t>RPP01</t>
  </si>
  <si>
    <t>RPP02</t>
  </si>
  <si>
    <t>RPP03</t>
  </si>
  <si>
    <t>RPP04</t>
  </si>
  <si>
    <t>RPP05</t>
  </si>
  <si>
    <t>RPP06</t>
  </si>
  <si>
    <t>RPP07</t>
  </si>
  <si>
    <t>99% of CSC and Telephony Team Enquiries Resolved at First Point of Contact</t>
  </si>
  <si>
    <t>Minimum 75% Telephony Team Calls Answered Within 10 Seconds</t>
  </si>
  <si>
    <t>VALUE FOR MONEY</t>
  </si>
  <si>
    <t>Environment and Health &amp; Wellbeing</t>
  </si>
  <si>
    <t>Quarter Three (2020/21)</t>
  </si>
  <si>
    <t>End of Year 2020/21</t>
  </si>
  <si>
    <t>Target 2020/21</t>
  </si>
  <si>
    <t>Naomi Perry</t>
  </si>
  <si>
    <t>Leisure, Amenities &amp; Tourism</t>
  </si>
  <si>
    <t>Community &amp; Regulatory Services</t>
  </si>
  <si>
    <t>LEISURE, AMENITIES &amp; TOURISM</t>
  </si>
  <si>
    <t>COMMUNITY &amp; REGULATORY SERVICES</t>
  </si>
  <si>
    <t>QUARTER 1: April - June 2021</t>
  </si>
  <si>
    <t>Quarter 1 
(April - June 2021)</t>
  </si>
  <si>
    <t>Quarter 2 
(July - September 2021)</t>
  </si>
  <si>
    <t>QUARTER 2: July - September 2021</t>
  </si>
  <si>
    <t>Year to date
(April - Sept 2021)
(NUMERICAL INDICATORS ONLY)</t>
  </si>
  <si>
    <t>Quarter 3
(October - December 2021)</t>
  </si>
  <si>
    <t>Year to date
(April - Dec 2021)
(NUMERICAL INDICATORS ONLY)</t>
  </si>
  <si>
    <t>QUARTER 3: October - December 2021</t>
  </si>
  <si>
    <t>Quarter 4
(January - March 2022)</t>
  </si>
  <si>
    <t>QUARTER 4: January - March 2022</t>
  </si>
  <si>
    <t>QUARTER ONE (April - June 2021)</t>
  </si>
  <si>
    <t>QUARTER TWO (July - Sept 2021)</t>
  </si>
  <si>
    <t>QUARTER THREE (Oct - Dec 2021)</t>
  </si>
  <si>
    <t>QUARTER FOUR (Jan - Mar 2022)</t>
  </si>
  <si>
    <t>VFM 01</t>
  </si>
  <si>
    <t xml:space="preserve">Successful Delivery of Elections </t>
  </si>
  <si>
    <t>Successfully Deliver Staffordshire County Council Elections</t>
  </si>
  <si>
    <t>VFM 02</t>
  </si>
  <si>
    <t>Successfully Deliver PFCC Election as PARO with all constituent authorities submitting returns by 11 May</t>
  </si>
  <si>
    <t>VFM 03</t>
  </si>
  <si>
    <t>Implementation of Boundary Review Outcomes</t>
  </si>
  <si>
    <t xml:space="preserve">Prepare for amended boundaries and complete Polling Place Review </t>
  </si>
  <si>
    <t>VFM 04</t>
  </si>
  <si>
    <t xml:space="preserve">Embracing Digital Opportunities </t>
  </si>
  <si>
    <t>Maintain GeoPlaces Gold Standard in ESBC related categories</t>
  </si>
  <si>
    <t>VFM 05</t>
  </si>
  <si>
    <t xml:space="preserve">Establish a process for reviewing digital services that begins by identifying the intended outcome, designing the process and considering the technology most suitable to deliver that outcome </t>
  </si>
  <si>
    <t>VFM 06</t>
  </si>
  <si>
    <t>Implement Phase 1 of the UPRN project</t>
  </si>
  <si>
    <t>VFM 07</t>
  </si>
  <si>
    <t>Complete Feasibility Study investigating the possibility of introducing online customer accounts</t>
  </si>
  <si>
    <t>VFM 08</t>
  </si>
  <si>
    <t>Continue to Develop Effective Communications</t>
  </si>
  <si>
    <t xml:space="preserve">Implement Corporate E-Newsletter solution </t>
  </si>
  <si>
    <t>VFM 09</t>
  </si>
  <si>
    <t>Leader’s Blog live on the Council Website</t>
  </si>
  <si>
    <t>VFM 10</t>
  </si>
  <si>
    <t>New Targeted Cabinet Video Messaging commences</t>
  </si>
  <si>
    <t>VFM 11</t>
  </si>
  <si>
    <t>Develop New Communications Strategy</t>
  </si>
  <si>
    <t>VFM 12</t>
  </si>
  <si>
    <t xml:space="preserve">Work with the LGA to deliver a peer review to another council/s to build up to hosting one in East Staffordshire </t>
  </si>
  <si>
    <t>VFM 13</t>
  </si>
  <si>
    <t>Complete a Review of our Emergency and Business Continuity Planning approach</t>
  </si>
  <si>
    <t>VFM 14</t>
  </si>
  <si>
    <t>Investigate Cloud Services</t>
  </si>
  <si>
    <t>Provide report looking at the benefits/issues with Cloud Computing for ESBC</t>
  </si>
  <si>
    <t>VFM 15</t>
  </si>
  <si>
    <t>ICT Business Support</t>
  </si>
  <si>
    <t>Continue with strategic support to OWBC – Two update reports</t>
  </si>
  <si>
    <t>VFM 16</t>
  </si>
  <si>
    <t>Complete Desktop refresh</t>
  </si>
  <si>
    <t>VFM 17</t>
  </si>
  <si>
    <t>Review of Council Committees</t>
  </si>
  <si>
    <t>Complete a Review of Council Committee Functions</t>
  </si>
  <si>
    <t>VFM 18</t>
  </si>
  <si>
    <t>VFM 19</t>
  </si>
  <si>
    <t>Set the MTFS for 2022/23 onwards</t>
  </si>
  <si>
    <t>VFM 20</t>
  </si>
  <si>
    <t>(By the statutory deadline)</t>
  </si>
  <si>
    <t>VFM 21</t>
  </si>
  <si>
    <t>VFM 22</t>
  </si>
  <si>
    <t>VFM 23</t>
  </si>
  <si>
    <t>VFM 24</t>
  </si>
  <si>
    <t>Maintain Timely Payment of Creditors</t>
  </si>
  <si>
    <r>
      <t xml:space="preserve">Average Time To Pay Creditors: 
</t>
    </r>
    <r>
      <rPr>
        <sz val="12"/>
        <color rgb="FF000000"/>
        <rFont val="Arial"/>
        <family val="2"/>
      </rPr>
      <t>Within 10 days of receipt of invoice</t>
    </r>
  </si>
  <si>
    <t>VFM 25</t>
  </si>
  <si>
    <t>VFM 26</t>
  </si>
  <si>
    <t xml:space="preserve">Replace the Artificial Turf Pitch at Shobnall Leisure Complex* </t>
  </si>
  <si>
    <t>VFM 27</t>
  </si>
  <si>
    <t xml:space="preserve">Complete the procurement of the Grounds Maintenance contract </t>
  </si>
  <si>
    <t>VFM 28</t>
  </si>
  <si>
    <t>Developing Tourism within the Borough</t>
  </si>
  <si>
    <t>Provide a first year update on the progress of the Tourism Plan including the investigation of options for a showcase event for local tourism businesses in a post Covid-19 environment</t>
  </si>
  <si>
    <t>VFM 29</t>
  </si>
  <si>
    <t xml:space="preserve">Develop marketing plans for each service area and achieve 85% completion of 21/22 marketing targets </t>
  </si>
  <si>
    <t>VFM 30</t>
  </si>
  <si>
    <t>Deliver a minimum of 5 events to promote East Staffordshire and ESBC services and report performance to councillors each quarter*</t>
  </si>
  <si>
    <t>VFM 31</t>
  </si>
  <si>
    <t xml:space="preserve">Provide marketing support across ESBC departments and develop a minimum of 6 marketing campaigns around key events and projects across the council </t>
  </si>
  <si>
    <t>VFM 32</t>
  </si>
  <si>
    <t>Prepare the ‘Assure’ Migration Project Plan</t>
  </si>
  <si>
    <t>VFM 33</t>
  </si>
  <si>
    <t xml:space="preserve">Implement new Online Mapping System Improvements </t>
  </si>
  <si>
    <t>VFM 34</t>
  </si>
  <si>
    <t>March 2022 </t>
  </si>
  <si>
    <t>VFM 35</t>
  </si>
  <si>
    <t> March 2022</t>
  </si>
  <si>
    <t>VFM 36</t>
  </si>
  <si>
    <t>VFM 37</t>
  </si>
  <si>
    <t>Monitor Local Plan Performance</t>
  </si>
  <si>
    <t xml:space="preserve">SHLAA completed </t>
  </si>
  <si>
    <t>VFM 38</t>
  </si>
  <si>
    <t>VFM 39</t>
  </si>
  <si>
    <t xml:space="preserve">Publish Infrastructure Funding Statement </t>
  </si>
  <si>
    <t>VFM 40</t>
  </si>
  <si>
    <t>S106 Prioritisation Report Approved</t>
  </si>
  <si>
    <t>VFM 41</t>
  </si>
  <si>
    <t>S106 Monitoring Fee Report Approved</t>
  </si>
  <si>
    <t>VFM 42</t>
  </si>
  <si>
    <t>Continue to Maximise Income Through Effective Collection Processes</t>
  </si>
  <si>
    <t xml:space="preserve">Collection Rates of Council Tax: 98%
(Previously BVPI 9) </t>
  </si>
  <si>
    <t>VFM 43</t>
  </si>
  <si>
    <t xml:space="preserve">Collection Rates of NNDR: 99%
(Previously BVPI 10) </t>
  </si>
  <si>
    <t>VFM 44</t>
  </si>
  <si>
    <t xml:space="preserve">Continue to Maximise Income Through Effective Collection Processes: Reduce Former Years Arrears </t>
  </si>
  <si>
    <t>VFM 45</t>
  </si>
  <si>
    <t>VFM 46</t>
  </si>
  <si>
    <t>VFM 47</t>
  </si>
  <si>
    <t>VFM 48</t>
  </si>
  <si>
    <t>VFM 49</t>
  </si>
  <si>
    <t>Working Towards the Reduction of Claimant Error Housing Benefit Overpayments (HBOPs):</t>
  </si>
  <si>
    <t>VFM 51</t>
  </si>
  <si>
    <t>Implement the new Recovery and Write-Off Policy Changes</t>
  </si>
  <si>
    <t>Revised Policy changes implemented</t>
  </si>
  <si>
    <t>VFM 52</t>
  </si>
  <si>
    <t>Review and develop a new Local Council Tax Reduction Scheme</t>
  </si>
  <si>
    <t>VFM 53</t>
  </si>
  <si>
    <t>SMARTER Working in RBCC</t>
  </si>
  <si>
    <t>Report on automation opportunities within RBCC software</t>
  </si>
  <si>
    <t>VFM 54</t>
  </si>
  <si>
    <t xml:space="preserve">Report on Operations of the Council’s CSCs </t>
  </si>
  <si>
    <t>Strategic Procurement Activities</t>
  </si>
  <si>
    <t>VFM 56</t>
  </si>
  <si>
    <t>Implementation of new operational fleet</t>
  </si>
  <si>
    <t>Commencing November 2021</t>
  </si>
  <si>
    <t>VFM 57</t>
  </si>
  <si>
    <t>Installation of new electric charging points for electric fleet</t>
  </si>
  <si>
    <t>TBA post award</t>
  </si>
  <si>
    <t>VFM 58</t>
  </si>
  <si>
    <t xml:space="preserve">90% milestones achieved on the revised Project Plan focusing on Shared Service delivery  </t>
  </si>
  <si>
    <t>VFM 59</t>
  </si>
  <si>
    <t>Initiate new recycling communication campaign post Scrutiny Review</t>
  </si>
  <si>
    <t>TBA Post Scrutiny Review</t>
  </si>
  <si>
    <t>VFM 60</t>
  </si>
  <si>
    <t>New Street Cleaning Policies</t>
  </si>
  <si>
    <t>VFM 61</t>
  </si>
  <si>
    <t xml:space="preserve">90% milestones achieved on the revised Project Plan </t>
  </si>
  <si>
    <t>VFM 62</t>
  </si>
  <si>
    <t xml:space="preserve">Respond to Government (Waste) Policy Announcements </t>
  </si>
  <si>
    <t>VFM 63</t>
  </si>
  <si>
    <t xml:space="preserve">Project Initiation by June 2021 </t>
  </si>
  <si>
    <t>VFM 64</t>
  </si>
  <si>
    <t>Selective Licensing Fourth Year Review Complete</t>
  </si>
  <si>
    <t>VFM 65</t>
  </si>
  <si>
    <t>New Selective Licensing Designation completed</t>
  </si>
  <si>
    <t>March 2022*</t>
  </si>
  <si>
    <t>VFM 66</t>
  </si>
  <si>
    <t>VFM 67</t>
  </si>
  <si>
    <t>Review of the Council’s CCTV Provision</t>
  </si>
  <si>
    <t>Implement new contract for monitoring and maintenance of fixed CCTV cameras</t>
  </si>
  <si>
    <t>VFM 68</t>
  </si>
  <si>
    <t>Licensing and Enforcement Activities</t>
  </si>
  <si>
    <t>Undertake a full review of the licensing fees and charges in accordance with the appropriate legislation</t>
  </si>
  <si>
    <t>VFM 69</t>
  </si>
  <si>
    <t>Undertake a review of the Gambling Act Policy</t>
  </si>
  <si>
    <t>VFM 70</t>
  </si>
  <si>
    <t>Update the Taxi License and Private Hire Policy</t>
  </si>
  <si>
    <t>VFM 71</t>
  </si>
  <si>
    <t>Conclude the review of taxi ranks in Burton and Uttoxeter</t>
  </si>
  <si>
    <t>VFM 72</t>
  </si>
  <si>
    <t>Review and update the Councils ‘A’ board policy</t>
  </si>
  <si>
    <t>VFM 73</t>
  </si>
  <si>
    <t>Community &amp; Civil Enforcement (CCE)</t>
  </si>
  <si>
    <t xml:space="preserve">Complete a first year review of the use of the Parking App and consider proposals for further development </t>
  </si>
  <si>
    <t>CR 01</t>
  </si>
  <si>
    <t xml:space="preserve">Use targeted events and campaigns to raise the profile of the Market Hall-complete 6 events and initiatives* </t>
  </si>
  <si>
    <t>CR 02</t>
  </si>
  <si>
    <t>Continue to support Market Hall Traders through the post-Covid-19 recovery period and the outcome of the Stronger Towns bid</t>
  </si>
  <si>
    <t>CR 03</t>
  </si>
  <si>
    <t>Provide an enhanced ‘Christmas offer’ to increase footfall to the town centre and Market Place area of Burton upon Trent during this annual peak period*</t>
  </si>
  <si>
    <t>CR 04</t>
  </si>
  <si>
    <t>CR 05</t>
  </si>
  <si>
    <t>Progress the Cemetery expansion plans including further groundwork investigations</t>
  </si>
  <si>
    <t>CR 06</t>
  </si>
  <si>
    <t xml:space="preserve">Supporting Sports and Leisure Delivery Partners </t>
  </si>
  <si>
    <t>Identify and respond to appropriate opportunities to support the Birmingham 2022 Commonwealth Games-including the Queen’s Baton Relay and supporting cultural activities</t>
  </si>
  <si>
    <t>CR 07</t>
  </si>
  <si>
    <t>Support partners in progressing the Uttoxeter Sports Hub aspiration including receipt of six-monthly progress report from partners</t>
  </si>
  <si>
    <t>CR 08</t>
  </si>
  <si>
    <t>CR 09</t>
  </si>
  <si>
    <t>CR 10</t>
  </si>
  <si>
    <t>CR 11</t>
  </si>
  <si>
    <t>May 2021 (unless Elections are postponed)</t>
  </si>
  <si>
    <t>CR 12</t>
  </si>
  <si>
    <t>Tourism Technical Guide Finalised</t>
  </si>
  <si>
    <t>CR 13</t>
  </si>
  <si>
    <t>Deliver transformative regeneration for Burton upon Trent working in partnership with the Burton Towns Fund board</t>
  </si>
  <si>
    <t>Agree the Heads of Terms with MHCLG for Burton’s Towns Fund bid</t>
  </si>
  <si>
    <t>CR 14</t>
  </si>
  <si>
    <t xml:space="preserve">Submit project confirmations and up to 2 shovel ready proposals to MHCLG </t>
  </si>
  <si>
    <t>CR 15</t>
  </si>
  <si>
    <t xml:space="preserve">Develop a business case for the High Street Property Intervention project and support strategic partners in developing business cases for the remaining Towns Fund projects </t>
  </si>
  <si>
    <t>CR 16</t>
  </si>
  <si>
    <t>Submit the Summary Documents for all the  Burton Towns Fund projects to MHCLG</t>
  </si>
  <si>
    <t>CR 17</t>
  </si>
  <si>
    <t>Support the regeneration of Uttoxeter through the Uttoxeter Masterplan</t>
  </si>
  <si>
    <t xml:space="preserve">Following consultation brought forward, review progress against the implementation of the Uttoxeter Masterplan – explore and bid for monies from the levelling up fund </t>
  </si>
  <si>
    <t>CR 18</t>
  </si>
  <si>
    <t>Work with Staffordshire County Council to develop a sustainable bus and parking strategy for Uttoxeter</t>
  </si>
  <si>
    <t>CR 19</t>
  </si>
  <si>
    <t>Review and update the Brownfield and Infill Regeneration Strategy in line with new Government guidance and policy</t>
  </si>
  <si>
    <t>CR 20</t>
  </si>
  <si>
    <t>Improve the Washlands as a regional attraction</t>
  </si>
  <si>
    <t xml:space="preserve">Undertake a feasibility study to inform the development of a Washlands Visitor Centre </t>
  </si>
  <si>
    <t>CR 21</t>
  </si>
  <si>
    <t>Complete the delivery of the Washlands Enhancement Project</t>
  </si>
  <si>
    <t>CR 22</t>
  </si>
  <si>
    <t>Support economic growth in East Staffordshire</t>
  </si>
  <si>
    <t>CR 23</t>
  </si>
  <si>
    <t>Administer the Small Business Fund grant scheme to support the growth of small businesses and start-ups</t>
  </si>
  <si>
    <t>CR 24</t>
  </si>
  <si>
    <t>Hold 4 engagement events with Town Centre retailers</t>
  </si>
  <si>
    <t>CR 25</t>
  </si>
  <si>
    <t>Consider creating a Business Improvement District in Uttoxeter</t>
  </si>
  <si>
    <t>CR 26</t>
  </si>
  <si>
    <t>Commission inward investment consultants to drive private investment in Burton</t>
  </si>
  <si>
    <t>CR 27</t>
  </si>
  <si>
    <t>Produce Guidance on achieving Biodiversity net gains through Planning</t>
  </si>
  <si>
    <t>CR 28</t>
  </si>
  <si>
    <t>Draft Local Sustainable Development (Climate Change SPD)</t>
  </si>
  <si>
    <t>CR 29</t>
  </si>
  <si>
    <t>Partnership Working</t>
  </si>
  <si>
    <t>Review the Council’s internal procedures and training in support of the Prevent Agenda</t>
  </si>
  <si>
    <t>CR 30</t>
  </si>
  <si>
    <t>Consider the introduction of a Parish Council Forum/other communication channels</t>
  </si>
  <si>
    <t>EHB 01</t>
  </si>
  <si>
    <t>Achieve a minimum of 2 In Bloom gold awards for our In Bloom entries across the Borough*</t>
  </si>
  <si>
    <t>EHB 02</t>
  </si>
  <si>
    <t>Provide a first year update report on progress with the Parks Development Plan</t>
  </si>
  <si>
    <t>EHB 03</t>
  </si>
  <si>
    <t>Enter at least 5 of our parks into the ‘It’s Your Neighbourhood Awards’ scheme and achieve a minimum of Bronze Award*</t>
  </si>
  <si>
    <t>EHB 04</t>
  </si>
  <si>
    <t xml:space="preserve">Investigate opportunities to establish and enhanced Play Day event in conjunction with Everyone Active* </t>
  </si>
  <si>
    <t>EHB 05</t>
  </si>
  <si>
    <t>Supporting Sports and Leisure Delivery Partners</t>
  </si>
  <si>
    <t>Complete a Review of Health &amp; Activity Strategy and Delivery in the Borough</t>
  </si>
  <si>
    <t>EHB 06</t>
  </si>
  <si>
    <t xml:space="preserve">Maintain Performance For Street Cleansing </t>
  </si>
  <si>
    <t>EHB 07</t>
  </si>
  <si>
    <t xml:space="preserve">Maintain Performance On Recycling </t>
  </si>
  <si>
    <t>EHB 08</t>
  </si>
  <si>
    <t xml:space="preserve">Maintain Performance On Waste Reduction </t>
  </si>
  <si>
    <t>EHB 09</t>
  </si>
  <si>
    <r>
      <t>Number Of Missed Bin Collections:</t>
    </r>
    <r>
      <rPr>
        <b/>
        <i/>
        <sz val="12"/>
        <color rgb="FFFF0000"/>
        <rFont val="Arial"/>
        <family val="2"/>
      </rPr>
      <t xml:space="preserve"> </t>
    </r>
    <r>
      <rPr>
        <b/>
        <sz val="12"/>
        <color theme="1"/>
        <rFont val="Arial"/>
        <family val="2"/>
      </rPr>
      <t xml:space="preserve">Achieve 99.97% successful bin collections across the Borough </t>
    </r>
  </si>
  <si>
    <t>EHB 10</t>
  </si>
  <si>
    <t xml:space="preserve">Housing Strategy Initiatives: Review the Housing Strategy </t>
  </si>
  <si>
    <t>Strategy review completed</t>
  </si>
  <si>
    <t>EHB 11</t>
  </si>
  <si>
    <t>Housing Strategy Initiatives: Refresh the Housing Allocations Policy</t>
  </si>
  <si>
    <t>Approve refreshed Allocations Policy</t>
  </si>
  <si>
    <t>EHB 12</t>
  </si>
  <si>
    <t>Housing Strategy Initiatives: Proactively reducing the number of empty homes in the borough</t>
  </si>
  <si>
    <t>Produce two performance reports during the year</t>
  </si>
  <si>
    <t>EHB 13</t>
  </si>
  <si>
    <t>EHB 14</t>
  </si>
  <si>
    <t>Maintain ‘Key to Key’ Void Turnaround to an average of 6 working days</t>
  </si>
  <si>
    <t>EHB 15</t>
  </si>
  <si>
    <t>Climate Change</t>
  </si>
  <si>
    <t xml:space="preserve">Provide a 1st year review of progress made on the Climate Change Action Plan  </t>
  </si>
  <si>
    <t>EHB 16</t>
  </si>
  <si>
    <t>EHB 17</t>
  </si>
  <si>
    <t>Partnership working with Trading Standards</t>
  </si>
  <si>
    <t xml:space="preserve">To continue to work with Trading Standards on Covid-19 compliance and undertake a focused initiative on tenant fee compliance* </t>
  </si>
  <si>
    <t>EHB 18</t>
  </si>
  <si>
    <t>Launch digitally based content (embracing digital technology) to reach a wider audience, educating residents on issues relating to the main issues reported i.e. fly tipping, dog fouling, littering</t>
  </si>
  <si>
    <t>EHB 19</t>
  </si>
  <si>
    <t>Brewhouse and Civic Function Suite</t>
  </si>
  <si>
    <t>A minimum programme of 8 events and activities will be scheduled throughout the year to mark the 30th anniversary of the Brewhouse*</t>
  </si>
  <si>
    <t>EHB 20</t>
  </si>
  <si>
    <t>A programme of outdoor events and associated Arts Development work will be delivered across the Borough as part of 30th anniversary celebrations including a Public Art Trail*</t>
  </si>
  <si>
    <t>EHB 21</t>
  </si>
  <si>
    <t xml:space="preserve">Deliver a minimum of 6 online engagement opportunities as part of the digital development of the Brewhouse service </t>
  </si>
  <si>
    <t>EHB 22</t>
  </si>
  <si>
    <t>Proposals for implementing a new model for the delivery of the Brewhouse, Arts and Town Hall (BATH) service that responds to Local and National initiatives such as the Stronger Towns Fund and Arts Council England will be delivered</t>
  </si>
  <si>
    <t>Value for Money</t>
  </si>
  <si>
    <t>Statement Reference Number</t>
  </si>
  <si>
    <t>L18</t>
  </si>
  <si>
    <t>LAT01</t>
  </si>
  <si>
    <t>LAT02</t>
  </si>
  <si>
    <t>LAT03</t>
  </si>
  <si>
    <t>LAT04</t>
  </si>
  <si>
    <t>LAT05</t>
  </si>
  <si>
    <t>LAT06</t>
  </si>
  <si>
    <t>LAT07</t>
  </si>
  <si>
    <t>CRS01</t>
  </si>
  <si>
    <t>CRS02</t>
  </si>
  <si>
    <t>CRS03</t>
  </si>
  <si>
    <t>CRS04</t>
  </si>
  <si>
    <t>CRS05</t>
  </si>
  <si>
    <t>CRS06</t>
  </si>
  <si>
    <t>CRS07</t>
  </si>
  <si>
    <t>CRS08</t>
  </si>
  <si>
    <t>CRS09</t>
  </si>
  <si>
    <t>CRS10</t>
  </si>
  <si>
    <t>LAT08</t>
  </si>
  <si>
    <t>LAT09</t>
  </si>
  <si>
    <t>LAT10</t>
  </si>
  <si>
    <t>LAT11</t>
  </si>
  <si>
    <t>LAT12</t>
  </si>
  <si>
    <t>LAT13</t>
  </si>
  <si>
    <t>LAT14</t>
  </si>
  <si>
    <t>RPP16</t>
  </si>
  <si>
    <t>RPP23</t>
  </si>
  <si>
    <t>RPP25</t>
  </si>
  <si>
    <t>RPP26</t>
  </si>
  <si>
    <t>RPP27</t>
  </si>
  <si>
    <t>RPP28</t>
  </si>
  <si>
    <t>RPP29</t>
  </si>
  <si>
    <t>RPP30</t>
  </si>
  <si>
    <t>RPP31</t>
  </si>
  <si>
    <t>CRS11</t>
  </si>
  <si>
    <t>CRS12</t>
  </si>
  <si>
    <t>LAT15</t>
  </si>
  <si>
    <t>LAT16</t>
  </si>
  <si>
    <t>LAT17</t>
  </si>
  <si>
    <t>LAT18</t>
  </si>
  <si>
    <t>LAT19</t>
  </si>
  <si>
    <t>EH27</t>
  </si>
  <si>
    <t>EH28</t>
  </si>
  <si>
    <t>EH29</t>
  </si>
  <si>
    <t>EH30</t>
  </si>
  <si>
    <t>EH31</t>
  </si>
  <si>
    <t>CRS13</t>
  </si>
  <si>
    <t>CRS14</t>
  </si>
  <si>
    <t>CRS15</t>
  </si>
  <si>
    <t>CRS16</t>
  </si>
  <si>
    <t>CRS17</t>
  </si>
  <si>
    <t>CRS18</t>
  </si>
  <si>
    <t>CRS19</t>
  </si>
  <si>
    <t>CRS20</t>
  </si>
  <si>
    <t>Corporate &amp; Commercial</t>
  </si>
  <si>
    <t>Elections</t>
  </si>
  <si>
    <t>HR, Payroll &amp; Payments</t>
  </si>
  <si>
    <t>Revenues, Benefits &amp; Customer Contacts</t>
  </si>
  <si>
    <t>Dry Recycling Treatment Procurement concluded</t>
  </si>
  <si>
    <t>Waste Transfer Station Procurement concluded</t>
  </si>
  <si>
    <t xml:space="preserve">
February 2022</t>
  </si>
  <si>
    <t>Garden Waste Treatment Procurement concluded</t>
  </si>
  <si>
    <t>VFM 55a</t>
  </si>
  <si>
    <t>VFM 55b</t>
  </si>
  <si>
    <t>VFM 55c</t>
  </si>
  <si>
    <t>2021-22 Corporate Plan Reporting Spreadsheet</t>
  </si>
  <si>
    <t>VFM 50c</t>
  </si>
  <si>
    <t>VFM 50b</t>
  </si>
  <si>
    <t>VFM 50a</t>
  </si>
  <si>
    <t>Local Council Tax Reduction Scheme approved</t>
  </si>
  <si>
    <t xml:space="preserve">Project to maximise VFM and improve pathways out of supported housing - Project Initiation and approval of approach </t>
  </si>
  <si>
    <t>Andrea Smith</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</si>
  <si>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</si>
  <si>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</si>
  <si>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</si>
  <si>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</si>
  <si>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</si>
  <si>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</si>
  <si>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</si>
  <si>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</si>
  <si>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</si>
  <si>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</si>
  <si>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</si>
  <si>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</si>
  <si>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</si>
  <si>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</si>
  <si>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</si>
  <si>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</si>
  <si>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</si>
  <si>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</si>
  <si>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</si>
  <si>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</si>
  <si>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</si>
  <si>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</si>
  <si>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</si>
  <si>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</si>
  <si>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</si>
  <si>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</si>
  <si>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</si>
  <si>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</si>
  <si>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</si>
  <si>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</si>
  <si>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</si>
  <si>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</si>
  <si>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</si>
  <si>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</si>
  <si>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</si>
  <si>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</si>
  <si>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</si>
  <si>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</si>
  <si>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</si>
  <si>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</si>
  <si>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</si>
  <si>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</si>
  <si>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</si>
  <si>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</si>
  <si>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</si>
  <si>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</si>
  <si>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</si>
  <si>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</si>
  <si>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</si>
  <si>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</si>
  <si>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</si>
  <si>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</si>
  <si>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</si>
  <si>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</si>
  <si>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</si>
  <si>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</si>
  <si>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</si>
  <si>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</si>
  <si>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</si>
  <si>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</si>
  <si>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</si>
  <si>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</si>
  <si>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</si>
  <si>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</si>
  <si>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</si>
  <si>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</si>
  <si>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</si>
  <si>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</si>
  <si>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</si>
  <si>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</si>
  <si>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</si>
  <si>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</si>
  <si>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</si>
  <si>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</si>
  <si>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</si>
  <si>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</si>
  <si>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</si>
  <si>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</si>
  <si>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</si>
  <si>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</si>
  <si>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</si>
  <si>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</si>
  <si>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</si>
  <si>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</si>
  <si>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</si>
  <si>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</si>
  <si>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</si>
  <si>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</si>
  <si>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</si>
  <si>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</si>
  <si>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</si>
  <si>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</si>
  <si>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</si>
  <si>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</si>
  <si>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</si>
  <si>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</si>
  <si>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</si>
  <si>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</si>
  <si>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</si>
  <si>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</si>
  <si>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</si>
  <si>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</si>
  <si>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</si>
  <si>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</si>
  <si>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</si>
  <si>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</si>
  <si>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</si>
  <si>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</si>
  <si>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</si>
  <si>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</si>
  <si>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</si>
  <si>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</si>
  <si>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</si>
  <si>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</si>
  <si>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</si>
  <si>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</si>
  <si>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</si>
  <si>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</si>
  <si>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</si>
  <si>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</si>
  <si>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</si>
  <si>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</si>
  <si>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</si>
  <si>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</si>
  <si>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</si>
  <si>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</si>
  <si>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</si>
  <si>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</si>
  <si>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</si>
  <si>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Housing Options</t>
  </si>
  <si>
    <t>Brett Atkinson</t>
  </si>
  <si>
    <t>Michael Hovers</t>
  </si>
  <si>
    <t>Working with the Worklessness Action Group and local MP, as appropriate, support the delivery of three physical or virtual job fairs</t>
  </si>
  <si>
    <t>Rachel Liddle</t>
  </si>
  <si>
    <t>Environmental Health</t>
  </si>
  <si>
    <t>Chloe Brown</t>
  </si>
  <si>
    <t>Brewhouse</t>
  </si>
  <si>
    <t>Community &amp; Open Spaces</t>
  </si>
  <si>
    <t>Licensing &amp; Enforcement</t>
  </si>
  <si>
    <t>Margaret Woolley</t>
  </si>
  <si>
    <t>Markets</t>
  </si>
  <si>
    <r>
      <t xml:space="preserve">Short Term Sickness Days Average:
</t>
    </r>
    <r>
      <rPr>
        <sz val="12"/>
        <color rgb="FF000000"/>
        <rFont val="Arial"/>
        <family val="2"/>
      </rPr>
      <t>2.7 days</t>
    </r>
  </si>
  <si>
    <r>
      <t xml:space="preserve">Former Years Arrears for Council Tax;
</t>
    </r>
    <r>
      <rPr>
        <sz val="12"/>
        <color rgb="FF000000"/>
        <rFont val="Arial"/>
        <family val="2"/>
      </rPr>
      <t>£2,500,000</t>
    </r>
  </si>
  <si>
    <r>
      <t xml:space="preserve">Former Years Arrears for NNDR;
</t>
    </r>
    <r>
      <rPr>
        <sz val="12"/>
        <color rgb="FF000000"/>
        <rFont val="Arial"/>
        <family val="2"/>
      </rPr>
      <t>£1,500,000</t>
    </r>
  </si>
  <si>
    <r>
      <t xml:space="preserve">Former Years Arrears for Sundry Debts;
</t>
    </r>
    <r>
      <rPr>
        <sz val="12"/>
        <color rgb="FF000000"/>
        <rFont val="Arial"/>
        <family val="2"/>
      </rPr>
      <t>£80,000</t>
    </r>
  </si>
  <si>
    <r>
      <t xml:space="preserve">Time Taken to Process Benefit New Claims and Change Events (Previously NI 181)
</t>
    </r>
    <r>
      <rPr>
        <sz val="12"/>
        <color rgb="FF000000"/>
        <rFont val="Arial"/>
        <family val="2"/>
      </rPr>
      <t>4.5 days</t>
    </r>
  </si>
  <si>
    <r>
      <t xml:space="preserve">% of HBOPs Overpayments Recovered During the Year; 
</t>
    </r>
    <r>
      <rPr>
        <sz val="12"/>
        <color rgb="FF000000"/>
        <rFont val="Arial"/>
        <family val="2"/>
      </rPr>
      <t>90%</t>
    </r>
  </si>
  <si>
    <r>
      <t xml:space="preserve">% In Year HBOPs Overpayments Recovered During the Year;
</t>
    </r>
    <r>
      <rPr>
        <sz val="12"/>
        <color rgb="FF000000"/>
        <rFont val="Arial"/>
        <family val="2"/>
      </rPr>
      <t>70%</t>
    </r>
  </si>
  <si>
    <r>
      <t xml:space="preserve">% of HBOPS Processed and on Payment Arrangement;
</t>
    </r>
    <r>
      <rPr>
        <sz val="12"/>
        <color rgb="FF000000"/>
        <rFont val="Arial"/>
        <family val="2"/>
      </rPr>
      <t>90%</t>
    </r>
  </si>
  <si>
    <r>
      <t xml:space="preserve">Litter
Detritus
Graffiti
Fly-posting
</t>
    </r>
    <r>
      <rPr>
        <sz val="12"/>
        <color rgb="FF000000"/>
        <rFont val="Arial"/>
        <family val="2"/>
      </rPr>
      <t>0%</t>
    </r>
  </si>
  <si>
    <r>
      <t xml:space="preserve">Household Waste Recycled and Composted:
</t>
    </r>
    <r>
      <rPr>
        <sz val="12"/>
        <color rgb="FF000000"/>
        <rFont val="Arial"/>
        <family val="2"/>
      </rPr>
      <t>Upper quartile</t>
    </r>
  </si>
  <si>
    <r>
      <t xml:space="preserve">Residual Household Waste Per Household:
</t>
    </r>
    <r>
      <rPr>
        <sz val="12"/>
        <color rgb="FF000000"/>
        <rFont val="Arial"/>
        <family val="2"/>
      </rPr>
      <t>Upper Quartile</t>
    </r>
  </si>
  <si>
    <t>Report presented to CMT and groups following survey by SGW Consultancy. Due before Cabinet on 12th July.</t>
  </si>
  <si>
    <t>An extended contract has been implemented until March 2022.</t>
  </si>
  <si>
    <t>Not started</t>
  </si>
  <si>
    <t>A review has commenced and changes made to include the DfT Standards. A trade meeting was held to discuss the policy and any other matters the trade had.</t>
  </si>
  <si>
    <t>A review and update of the Councils policy has begun. We need to establish the route it needs to go down to approve</t>
  </si>
  <si>
    <t>Waiting for the order to be laid in Parliament before commencing the Polling Place Review.</t>
  </si>
  <si>
    <t>Report in progress</t>
  </si>
  <si>
    <t>On hold until Covid restrictions are removed to enable final consultation meetings to be undertaken</t>
  </si>
  <si>
    <t>Action plan is being progressed which will be reflected in the report in due course</t>
  </si>
  <si>
    <t>Report currently in progress</t>
  </si>
  <si>
    <t>Awaiting further developments / consultations from Central Government</t>
  </si>
  <si>
    <t>Accounts submitted to external auditors and the audit is currently underway.</t>
  </si>
  <si>
    <t>First outdoor pilot event taken place in Stapenhill Gardens on 5 June with over 200 people in attendance over the day. 6 further outdoor events planned July - August 2021.</t>
  </si>
  <si>
    <t>A specific Marketing Plan has been develop for each service area.</t>
  </si>
  <si>
    <t xml:space="preserve">In this quarter we delivered a Young Trader Market, in support of the National Market Trader Federation Young Traders campaign. The event promote the Market Hall as a destination for developing small and start up businesses. </t>
  </si>
  <si>
    <t>In this quarter we delivered a Stay Local campaign aimed at encouraging local residents to support local businesses across East Staffordshire. Also in this period we began rolling our a Be Your Own Boss campaign to encourage small and start up business to trader on our Markets.</t>
  </si>
  <si>
    <t>Not yet due - surveys run April - July</t>
  </si>
  <si>
    <t>average 8 days</t>
  </si>
  <si>
    <t>av 10 days</t>
  </si>
  <si>
    <t>Rollout currently 30% complete</t>
  </si>
  <si>
    <t>Project is progressing well from ESBC perspective</t>
  </si>
  <si>
    <t>Project confirmations were submitted in May 2021 and have been accepted by Government, these identify shovel ready proposals however no proposals will be implemented before April 2022 in order to enable the full completion of the business case and consultation process.</t>
  </si>
  <si>
    <t>The Heads of Terms for the Towns Fund have been agreed with MHCLG, confirming the allocation and acceptance of £22.8m.</t>
  </si>
  <si>
    <t>The development of the Project D (High Street) business case is underway with consultation activity taking place during Q2. An approach to programme assurance has also been established whereby other Officers will lead on the co-ordination and support of other partners in developing their business cases.</t>
  </si>
  <si>
    <t>The further stakeholder engagement and public consultation launches in July/August and runs until September, with a minimum consultation period of 6 weeks. The outcome of this process will feed into this update and establish the initial work for a future funding bid.</t>
  </si>
  <si>
    <t>A co-ordinated approach with the local MP has not yet been explored, but this will likely be looked at later in the year once enough time has passed after the easing of COVID-19 restrictions. In the meantime, we continue to work with WAG partners to support virtual job fair activities, more of which will take place later in the year. None have taken place in Q1.</t>
  </si>
  <si>
    <t>Staffordshire County Council elections were successfully undertaken in May 2021.</t>
  </si>
  <si>
    <t xml:space="preserve">Scoping paper and programme of milestones is being collated to ensure a robust review is undertaken considering all relevant opportunities. </t>
  </si>
  <si>
    <t xml:space="preserve">Quarterly Performance Report presented to Corporate Management Team, Leader and Deputy Leaders, LAG / LOAG / IAAG and AVFM Scrutiny Committee during May and June 2021. </t>
  </si>
  <si>
    <t>Contractor has been appointed and the artificial turf has been manufactured. There have been delays beyond the Council's or Contractor's control in the delivery of the turf from overseas with shipment delayed due to the current container crisis. The artificial turf will be replaced as planned, however, anticipated completion is now early September.</t>
  </si>
  <si>
    <t xml:space="preserve">The Play Day event was unable to be organised this year due to the ongoing uncertainty around Step 4 guidance, plus the time and resource that would be required to organise such an event. The Council will continue to work with Everyone Active on opportunities for future events. </t>
  </si>
  <si>
    <t>The review has commenced with an initial review of other applicable strategies i.e. Together Active, Sport England and Everyone Active strategies.</t>
  </si>
  <si>
    <t xml:space="preserve">Review has commenced, drawing in feedback from recent experiences. </t>
  </si>
  <si>
    <t>Target is annual</t>
  </si>
  <si>
    <t>Target is annual.</t>
  </si>
  <si>
    <t>Target is annual. Previous year charges raised since 1 April total £1.3m. Any charges raised for previous years during the current year will impact on the arrears balance outstanding.</t>
  </si>
  <si>
    <t>The CSCs have been closed since October 2020. A date for re-opening has not yet been set.</t>
  </si>
  <si>
    <t>4.07 days</t>
  </si>
  <si>
    <t>This is in-year HBOP payments received for in-year HBOPs raised during the current year.</t>
  </si>
  <si>
    <t>Implemented 01/04/2021</t>
  </si>
  <si>
    <t>Not yet due</t>
  </si>
  <si>
    <t>This is all HBOP payments received (all years) compared to the HBOPs raised during the current year</t>
  </si>
  <si>
    <t>46.32% estimated as not al data received</t>
  </si>
  <si>
    <t>133kg estimated as not all data received</t>
  </si>
  <si>
    <t>525kg</t>
  </si>
  <si>
    <t>There have now been 3 panel meetings where 11 funding applications have been considered and 8 businesses have been approved for funding with £57k committed.</t>
  </si>
  <si>
    <t>0.48 days</t>
  </si>
  <si>
    <t>Awaiting full outcome from scrutiny review</t>
  </si>
  <si>
    <t>10 Applications all within time = 100%</t>
  </si>
  <si>
    <t>59 Applications of which 54 were within time = 92%</t>
  </si>
  <si>
    <t>155 Applications of which 151 were within time - 97%</t>
  </si>
  <si>
    <t>The strategy continues to be implemented in its current form.</t>
  </si>
  <si>
    <t>Initial discussions have taken place with the delivery partner to identify potential improvements.</t>
  </si>
  <si>
    <t>5.8 days</t>
  </si>
  <si>
    <t>Grounds Maintenance has been issued and provider returns are presently being evaluated with a view to awarding in qtr 2</t>
  </si>
  <si>
    <t>Report has been written and is due to be received by Cabinet et al in Qtr 2</t>
  </si>
  <si>
    <t>Terms of reference for the Parish Council Forum has been agreed and a first virtual meeting is scheduled for early August</t>
  </si>
  <si>
    <t>There is no judging visits in 2021 due COVID. Subsequently, entrants have been preparing portfolios for submission to the Heart of England.</t>
  </si>
  <si>
    <t>Parks judging took place in Qtr 1 results are expected early September</t>
  </si>
  <si>
    <t xml:space="preserve">Concept art and designs have been prepared.  Following feedback from officers the content is to be edited before launching digitally in September </t>
  </si>
  <si>
    <t>1 day</t>
  </si>
  <si>
    <t>Leaders blog live on the website in May 2021 with an introductory post.</t>
  </si>
  <si>
    <t>Videos of Councillors Ray Faulkner and George Allen were published in April 21. Video messaging will continue on an ad hoc basis.</t>
  </si>
  <si>
    <t>Work is ongoing towards maintaining gold standard LLPG data. A resync of the Council's data with Geoplace, scheduled for later this year, will further improve the quality of our data.</t>
  </si>
  <si>
    <t>A process for reviewing digital services is due to be presented to the Strategic Digital Group for consideration.</t>
  </si>
  <si>
    <t>4 provided so far (April, May, June, July)</t>
  </si>
  <si>
    <t>Report considered by LDL 26th July 2021</t>
  </si>
  <si>
    <t>A rank review has been conducted. We are now waiting on the County Council for feedback on our proposals.</t>
  </si>
  <si>
    <t>Project approved by Cabinet on 14 June 2021 and initiated shortly thereafter.</t>
  </si>
  <si>
    <t xml:space="preserve">Initial work has begun. Awaiting update from Stronger Towns Fund next stage. Engaged Bob Rushton via grant funding from Arts Council to develop Programming Strategy and a Vision Statement for the Service. </t>
  </si>
  <si>
    <t>Corporate E-Newsletter designed and implemented. Content of the first edition approved and issued w/c 26th July.</t>
  </si>
  <si>
    <t xml:space="preserve">Council officers continue to attend a lead officer group, in relation to the Games. 
The Council has supported various communications opportunities such as the recruitment of Games volunteers and advertisement of the West Midlands ticket ballot through its website and social media channels.
</t>
  </si>
  <si>
    <t>3 Anniversary event/projects taken place so far. 30th Anniversary Artist commission awarded. Online 30 in 30 Campaign launched. First Live performance returned to Brewhouse to mark re-opening and celebrate 30th anniversary with 70% tickets sold.</t>
  </si>
  <si>
    <t xml:space="preserve">3 online engagement opportunities currently being delivered: Superspies Online Family Show and Spy related crafty activities for May Half Term. 20 families took part. Weekly Once Upon a Wednesday storytelling sessions taking place. Weekly Wellness workshops taking place - offering artistic skills development - sessions have been fully subscribed with 25 participants each week. </t>
  </si>
  <si>
    <t>A feasibility report is due to be presented to the Strategic Digital group in August for consideration.</t>
  </si>
  <si>
    <t xml:space="preserve">Works to upgrade floodlighting of the pitch to increase performance and energy efficiency as a separate element for the project have been agreed. </t>
  </si>
  <si>
    <t xml:space="preserve">Business Case Summary Documents to be submitted following the potential approval of full Business Cases, anticipated to be considered in Quarter 4. </t>
  </si>
  <si>
    <t>Young Traders market has taken place in qtr 1 and a Craft Fair. Events for later in the year have been pencilled at prominent times such as Christmas and negotiations are taking place with providers on the potential delivery of more events.</t>
  </si>
  <si>
    <t>Consultants have produced a Tier 2 report setting out the topography and soil conditions of the proposed extension site. The Environment Agency have been engaged with to review the environmental impact of site</t>
  </si>
  <si>
    <t>The PFCC Election was delivered successfully.</t>
  </si>
  <si>
    <t>Orders have been placed for all vehicles and pre-contract/mobilisation meetings are continuing with the Council's new maintenance provider, Specialist Fleet Services..</t>
  </si>
  <si>
    <t>Quotations for charging points have been obtained and will be installed so as to coincide with role out of new fleet.</t>
  </si>
  <si>
    <t>SWOT analysis of existing and proposed depot arrangements undertaken by consultant. This will help to identify risks, constraints and next steps.</t>
  </si>
  <si>
    <t>The software has been installed and the in-cab units are in place. Work is continuing on integrating these with the system provider to ensure performance can be accurately recorded.</t>
  </si>
  <si>
    <t>Responses submitted for Deposit Return Scheme, Extended Producer Responsibility and Consistency</t>
  </si>
  <si>
    <t xml:space="preserve">Ongoing Covid Compliance work with Trading Standards. All outbreaks are investigated and enforcement action taken where appropriate. Monthly compliance checks undertaken in businesses during food hygiene inspections and targeted compliance checks in areas of concern such as pubs during Euro matches  </t>
  </si>
  <si>
    <t>First task to be completed is a resync of the LLPG against the NLPG.  Resync requested waiting for guidance from Geoplace on the file format.</t>
  </si>
  <si>
    <t>Depending upon the outcome of the consultation process for Towns Fund Project D in Q2, this work could be captured by the feasibility work for Project D. In the meantime, initial conversations have taken place with Staffordshire Wildlife Trust regarding this possible facility.</t>
  </si>
  <si>
    <t>The planning permission for the Washlands project was granted in June 2021, which was slightly later than anticipated. Whilst a tender exercise will now be undertaken to commission contractors later in the summer/autumn, some of the works are likely to be at risk during the winter months, particularly between November-February. Therefore, there is a good likelihood that the works will be underway before March 2022, but not completed until the summer of 2022.</t>
  </si>
  <si>
    <t>Report completed in June and considered by CMT on 15th July</t>
  </si>
  <si>
    <t>Progress has been made and on target to be implemented by March 2022</t>
  </si>
  <si>
    <t>No briefings have been undertaken since March however likely to take place Autumn 2021 and spring 2022</t>
  </si>
  <si>
    <t>Rolleston Neighbourhood Plan Made in May following referendum</t>
  </si>
  <si>
    <t xml:space="preserve">A review will commence shortly. </t>
  </si>
  <si>
    <t>Quarter One (2021/22)</t>
  </si>
  <si>
    <t>Community and Regulatory Services</t>
  </si>
  <si>
    <t>There may be further opportunities that could be investigated for the Play Day in 2022 with the Commonwealth games being held within the region.</t>
  </si>
  <si>
    <t>This procurement process was concluded ahead of a report being considered by Cabinet in June 2021. At the meeting it was subsequently decided to postpone the contract award pending the outcome of negotiations with the County Council. Delegated authority granted to Leader/Deputy Leader to finalise the decision by EDR, anticipated in July.</t>
  </si>
  <si>
    <t>Agreed at Cabinet to be DEFERRED until 2022/23</t>
  </si>
  <si>
    <t>A possible partnership with SCC to support inward investment has been explored and could be taken forward in advance of this target date, however interesting, alternative options have recently presented themselves and so in order to consider these appropriately and afford them enough time, it is recommended that this target date is postponed by one quarter (from July to October 2021)</t>
  </si>
  <si>
    <t>As the Customer Service Centres are currently closed it is recommended that this target is amended to March 2022 (instead of Sept 2021) to allow footfall figures to inform the report.</t>
  </si>
  <si>
    <t xml:space="preserve">Work is ongoing to maintain Gold target by March 2022. The Council's data is currently ranked as gold in 10/12 ESBC related categories, silver in one and bronze in the other. </t>
  </si>
  <si>
    <t>The Strategic Digital Group has agreed a process and a set of principles for digital services. The process has four distinct stages:  
Stage 1: Identifying the intended outcome
Stage 2: A clear process built for a service
Stage 3: Consideration on how will it be delivered
Stage 4: Review and continued improvement</t>
  </si>
  <si>
    <t>Resync file has been submitted for processing. Currently working with GeoPlace to initiate the process.</t>
  </si>
  <si>
    <t>The Strategic Digital Group has completed a feasibility study into the possibility of introducing a single online customer account. The group agreed that whilst introducing online accounts would have benefits to the customer and council in terms of customer service, automation and technology, the cost implications negated these benefits. This may be something to revisit in a future year.</t>
  </si>
  <si>
    <t xml:space="preserve">Report completed in draft </t>
  </si>
  <si>
    <t xml:space="preserve">Ongoing covid compliance and enforcement work. Tenant fees project signed up to with County Council leading. </t>
  </si>
  <si>
    <t xml:space="preserve">The Climate Change Action Plan is being progressed and report being drafted for CMT </t>
  </si>
  <si>
    <t>All 0% for April - July 2021</t>
  </si>
  <si>
    <t>Awaiting outcome of Scrutiny review</t>
  </si>
  <si>
    <t>Average 8 days</t>
  </si>
  <si>
    <t>8 days</t>
  </si>
  <si>
    <t>10 days</t>
  </si>
  <si>
    <t xml:space="preserve">The strategy continues to be implemented in its current form. </t>
  </si>
  <si>
    <t>Consultation on a draft Allocations Policy began on 17 September 2021 and concludes on 8 October 2021.</t>
  </si>
  <si>
    <t>First report coming forward to October LAG.</t>
  </si>
  <si>
    <t>There were 45 initial decisions taken in the quarter, with an average of 0.18 days from appointment to initial decision.</t>
  </si>
  <si>
    <t>0.2 days</t>
  </si>
  <si>
    <t>Procurement exercise completed and report for approval prepared and taken to Cabinet in early quarter 3</t>
  </si>
  <si>
    <t>Update to be presented in quarter 3</t>
  </si>
  <si>
    <t>The Market Hall hosted a concert on July 31st and more recently a private party. Dates have been set up for further young traders markets and events during the festive season. Other music concerts have been pencilled in and enquires have been made regarding a regular evening booking for tribute bands or theme nights</t>
  </si>
  <si>
    <t xml:space="preserve">Benchmarking documentation for 2020/21 completed and returned to APSE. </t>
  </si>
  <si>
    <t>ESBC has scooped 3 gold awards for Burton, Winshill and Uttoxeter</t>
  </si>
  <si>
    <t>ESBC entered 10 local parks in the awards scheme and achieved 3 golds, 5 silver gilt and 2 silver with scores increasing by an average of 39% compared to 2019</t>
  </si>
  <si>
    <t xml:space="preserve">Digital content relating to dog fouling launched in September </t>
  </si>
  <si>
    <t>8 Applications all within time = 100%</t>
  </si>
  <si>
    <t>72 Applications of which 68 were within time = 94%</t>
  </si>
  <si>
    <t>46.5% estimated as not all data received</t>
  </si>
  <si>
    <t>131kg estimated as not all tonnage data received</t>
  </si>
  <si>
    <t>260kg estimated</t>
  </si>
  <si>
    <t>47.3% estimated</t>
  </si>
  <si>
    <t xml:space="preserve">A range of outreach events were organised in Q2 including, Brewhouse On Tour and outreach at The Roundabout. </t>
  </si>
  <si>
    <t>The business case for this project is currently being developed for a December submission. The Council also continues to work with partner organisations to develop their business cases.</t>
  </si>
  <si>
    <t>The further consultation has now concluded and the Council is working with URBED on the outcome report.</t>
  </si>
  <si>
    <t>Initial discussions have taken place between ESBC and SCC following the closure of the Uttoxeter Masterplan consultation. This work is currently being scoped out.</t>
  </si>
  <si>
    <t>This work will now form part of the Towns Fund High Street project and a Washlands Visitor Centre is one of the possible options for that project.</t>
  </si>
  <si>
    <t>As per previous update, the completion of this work may take place in the summer of 2022.</t>
  </si>
  <si>
    <t>Virtual activities are being explored as and when required, rather than routinely. No events have taken place as yet, but a more targeted approach may be needed in Q3 and Q4, Likely that these events will be predominantly online based.</t>
  </si>
  <si>
    <t>£70,000 has now been awarded to 10 businesses, leveraging around £160,000 of private sector investment. There is just under £30,000 remaining to be allocated.</t>
  </si>
  <si>
    <t>Alternative options have now been reviewed and a recommendation will shortly be made to move forward in partnership with SCC to support inward investment.</t>
  </si>
  <si>
    <t>5 days</t>
  </si>
  <si>
    <t>6 days</t>
  </si>
  <si>
    <t>Over 5 'key to key' instances, there was a void turnaround of 21 working days, or 4.2 days on average.</t>
  </si>
  <si>
    <t>Timetable agreed and update commenced.</t>
  </si>
  <si>
    <t>Completed in Quarter 1</t>
  </si>
  <si>
    <t xml:space="preserve">A Local Government Association Peer Review has been tentatively scheduled for week beginning 6th December. Preparatory work is in progress. </t>
  </si>
  <si>
    <t>The review of Council Committees is in progress and will come forward during quarter 3. Work includes benchmarking with other authorities, and surveying Member views.</t>
  </si>
  <si>
    <t xml:space="preserve">Quarterly Performance Report presented to Corporate Management Team, Leader and Deputy Leaders, LAG / LOAG / IAAG and AVFM Scrutiny Committee during August and September 2021. </t>
  </si>
  <si>
    <t>Awaiting next phase of development for the Stronger Towns business case. Contractor has been engaged to update building conditions survey for the Brewhouse to support this work.</t>
  </si>
  <si>
    <t xml:space="preserve">Works to upgrade floodlighting of the pitch to increase performance and energy efficiency as a separate element of the project were also completed 10/09/2021. </t>
  </si>
  <si>
    <t xml:space="preserve">At the present time the Staffordshire FA are awaiting the outcome of work completed by their legal advisor in terms of the Quarry project. They have been provided with a draft lease agreement, Section 106 agreement and option agreement for them to be able to take the project forward. Their legal advisor has provided some feedback and they are now directly in touch with Aggregate Industries' legal advisors to hopefully reach a conclusion on the documents that are acceptable to both parties.
Once this is completed, they will be looking to make a start on the feasibility work for the project. They have already completed some of this in regards to the installation of the pitches, but further work is required in terms of services, buildings, parking etc to see what the overall scope of the project may be. Until they are able to get onto the site they cannot take this further, but they have some companies in place to support this to get started as soon as possible.
The Council will be meeting with partners to encourage further progress shortly, building upon previous meetings. </t>
  </si>
  <si>
    <t>The review is in progress, including a review of other applicable strategies i.e. Together Active, Sport England and Everyone Active strategies. The Council intends to work with Together Active as a "critical friend" on this review during quarter 3.</t>
  </si>
  <si>
    <t xml:space="preserve">The surface installation was completed on 26/08/2021. The site was cleared on 27/08/21. Line marking was completed 03/09/2021. Site handover was undertaken on 8/9/2021. There have been delays beyond the Council's or Contractor's control in the delivery of the turf from overseas with shipment delayed due to the current container crisis. While the project was completed three days behind the August target, the pitch replacement (and the additional added value works to the floodlighting) was completed successfully and the pitch was in use ahead of the start of the hockey season as intended, and has resulted in a much enhanced facility for our users to enjoy. </t>
  </si>
  <si>
    <t>169 applications of which 163 were within time = 96%</t>
  </si>
  <si>
    <t>As well as the continuation of the storytelling online, a further 2 new opportunities were delivered. Brewhouse online open exhibition and arts award online took place over the Summer</t>
  </si>
  <si>
    <t xml:space="preserve">New communications strategy is being developed and will come forward during Quarter 3. </t>
  </si>
  <si>
    <t xml:space="preserve">A review of our emergency planning and business continuity approach was completed in September 2021. The outputs from the review include: and updated Business Continuity Template; updated website section; a new Emergency Handbook for response staff, including additional information on rest centre accommodation and transport.
</t>
  </si>
  <si>
    <t xml:space="preserve">This work is further to the recent Review of Rest Centres completed early on in 2021, which refreshed the list of available centres and included plotting of rest centres on the RD mapping tool to support identification of appropriate locations and inclusion of specific Covid-19 related information for each building. </t>
  </si>
  <si>
    <t>Council officers continue to attend a lead officer group, in relation to the Games. 
The Council has supported various communications opportunities such as the recruitment of Games volunteers and advertisement of the West Midlands ticket ballot through its website and social media channels.</t>
  </si>
  <si>
    <t>Limited information forthcoming from central government in relation to local government finance and the proposed reforms.  Widely anticipated that these will once again be delayed.</t>
  </si>
  <si>
    <t>The accounts were submitted to the Audit Committee on time as per the target, however there has been a delay with the final sign off due to a delay in receipt of the pension fund assurance from the Staffordshire Pension Fund Auditors.</t>
  </si>
  <si>
    <t xml:space="preserve">Undertake a review of CCTV provision, including a survey of the existing fixed camera provision </t>
  </si>
  <si>
    <t xml:space="preserve">Report prepared for October CMT </t>
  </si>
  <si>
    <t>Officers currently reviewing the policy</t>
  </si>
  <si>
    <t>Awaiting comments from SCC</t>
  </si>
  <si>
    <t>Report presented to Cabinet and early findings are difficult to judge due to the impact of COVID in Year 1. Post-lockdown-  initial signs are encouraging with public take up moving toward the estimated 20% conversion rate in mid -quarter 2</t>
  </si>
  <si>
    <t>A timetable of events has been agreed in the lead up to the festive season. These are set out below: Christmas Lights Switch On – Sunday 21st November
Christmas Lights Market – Sunday 21st November 
Giant Christmas Cinema – 28th November  
Christmas Craft Market – Saturday 4th December
Food and Drink Market – Saturday 11th December
Festive Young Traders Market – Saturday 18th December</t>
  </si>
  <si>
    <t>Ground conditions have been found to be unsuitable for burial without the importation of addition soil which will raise the level of the ground by nearly 2m. Consultants are now pricing up the costs and logistics of this exercise which is not uncommon for new Cemetery sites</t>
  </si>
  <si>
    <t>One year extension to current contract awarded via Executive Decision Record</t>
  </si>
  <si>
    <t>Refuse collection vehicles and mechanical sweepers are all scheduled for delivery in readiness for 1 November 2021.
There are delays to production of some vehicles due to the current market (availability of parts/Brexit impact) and appropriate contingency measures have been put in place to provide alternatives.</t>
  </si>
  <si>
    <t>Documents being prepared to go out to the market via an open tender.</t>
  </si>
  <si>
    <t>Installation date to be agreed with preferred Supplier in readiness for vehicle delivery</t>
  </si>
  <si>
    <t>Signed off by EDR in Sept</t>
  </si>
  <si>
    <t>Cabinet in August</t>
  </si>
  <si>
    <t>Responses submitted during Q1</t>
  </si>
  <si>
    <t>A meeting with the Leaders of the Council was requested by landlords. As covid restrictions have lifted it is planned to have this meeting at the Town Hall. This has been included in the Selective Licensing Review to agree a date for the meeting along with a draft consultation response document which is to be approved by Nov 21. Once the meeting has been undertaken it will be included in the consultation response and the designation process can begin. However there is a requirement for a 3 month standstill period prior to the designation taking effect which may affect whether this is achieved by the target date.  
Given the delay in consultation (due to government restrictions), it is proposed this target is deferred until September 2022 to enable the two schemes to be dovetailed - this would make it easier for those landlords involved to understand the scheme rather than having different dates for the two schemes.</t>
  </si>
  <si>
    <t xml:space="preserve">Work on the contract delivered by Grafton is ongoing, assisted by a verification exercise to ensure the owners of empty homes understand that Grafton are acting on behalf of the Council. Initial enquiries have been undertaken to identify empty homes which may be suitable for enforced sale.  </t>
  </si>
  <si>
    <t>There were 63 initial decisions taken in the quarter, with an average of 0.22 days from appointment to initial decision.</t>
  </si>
  <si>
    <t>Over 5 'key to key' instances, there was a void turnaround of 31 working days, or 6.2 days on average.</t>
  </si>
  <si>
    <t>A further 2 events took place in quarter 2, including partnership project with National Forest Company and as part of the Roundabout event on Bargates.</t>
  </si>
  <si>
    <t>8 events took place across the borough's open spaces during August and September with over 600 family groups engaging with the events. A small art trail is due to take place in quarter 4 subject to schools engagement.</t>
  </si>
  <si>
    <t>Q2 Campaigns Included, Stay Local, The Roundabout Theatre and In Bloom</t>
  </si>
  <si>
    <t>It was anticipated that covid restrictions may impact the  achievement of this target date.
Deferral until September 22 requested</t>
  </si>
  <si>
    <t>Customer Service Centres re-opened in Burton and Uttoxeter on 27th September and 11th October respectively.</t>
  </si>
  <si>
    <t>0.82 days</t>
  </si>
  <si>
    <t>£1,611,661.84
net of credits, arrangements &amp; identified write offs</t>
  </si>
  <si>
    <t xml:space="preserve">£1,506,359.33
net of credits, arrangements &amp; identified write offs
</t>
  </si>
  <si>
    <t>£11,738.12
net of credits &amp; identified write offs</t>
  </si>
  <si>
    <t>Q2 - 94.38%</t>
  </si>
  <si>
    <t>4.65 days</t>
  </si>
  <si>
    <t>Whilst the target is 60% for Q2, £10m in additional debit was raised in July 2021 for which instalments have been applied until March 2022 hence the collection rate is expected to increase</t>
  </si>
  <si>
    <t>Quarter Two (2021/22)</t>
  </si>
  <si>
    <t>This is a marked improvement on Q1 and this is in-year HBOP payments received for in-year HBOPs raised during the current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</si>
</sst>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m\ yyyy"/>
    <numFmt numFmtId="165" formatCode="&quot;£&quot;#,##0.00"/>
  </numFmts>
  <fonts count="62">
    <font>
      <sz val="11"/>
      <color theme="1"/>
      <name val="Calibri"/>
      <family val="2"/>
      <scheme val="minor"/>
    </font>
    <font>
      <sz val="11"/>
      <color theme="0"/>
      <name val="Calibri"/>
      <family val="2"/>
      <scheme val="minor"/>
    </font>
    <font>
      <b/>
      <sz val="12"/>
      <color theme="1"/>
      <name val="Arial"/>
      <family val="2"/>
    </font>
    <font>
      <b/>
      <sz val="12"/>
      <color rgb="FF000000"/>
      <name val="Arial"/>
      <family val="2"/>
    </font>
    <font>
      <b/>
      <sz val="12"/>
      <color theme="0"/>
      <name val="Arial"/>
      <family val="2"/>
    </font>
    <font>
      <b/>
      <sz val="12"/>
      <name val="Arial"/>
      <family val="2"/>
    </font>
    <font>
      <sz val="12"/>
      <color theme="1"/>
      <name val="Calibri"/>
      <family val="2"/>
      <scheme val="minor"/>
    </font>
    <font>
      <sz val="11"/>
      <name val="Calibri"/>
      <family val="2"/>
      <scheme val="minor"/>
    </font>
    <font>
      <sz val="12"/>
      <name val="Arial"/>
      <family val="2"/>
    </font>
    <font>
      <sz val="12"/>
      <color rgb="FF000000"/>
      <name val="Arial"/>
      <family val="2"/>
    </font>
    <font>
      <sz val="12"/>
      <color theme="1"/>
      <name val="Arial"/>
      <family val="2"/>
    </font>
    <font>
      <i/>
      <sz val="12"/>
      <color rgb="FFFF0000"/>
      <name val="Arial"/>
      <family val="2"/>
    </font>
    <font>
      <b/>
      <sz val="16"/>
      <color theme="0"/>
      <name val="Arial"/>
      <family val="2"/>
    </font>
    <font>
      <sz val="11"/>
      <color theme="0"/>
      <name val="Arial"/>
      <family val="2"/>
    </font>
    <font>
      <sz val="11"/>
      <name val="Arial"/>
      <family val="2"/>
    </font>
    <font>
      <sz val="11"/>
      <color theme="1"/>
      <name val="Arial"/>
      <family val="2"/>
    </font>
    <font>
      <b/>
      <sz val="11"/>
      <color theme="1"/>
      <name val="Arial"/>
      <family val="2"/>
    </font>
    <font>
      <b/>
      <sz val="14"/>
      <color theme="1"/>
      <name val="Arial"/>
      <family val="2"/>
    </font>
    <font>
      <b/>
      <sz val="14"/>
      <color theme="0"/>
      <name val="Arial"/>
      <family val="2"/>
    </font>
    <font>
      <u/>
      <sz val="11"/>
      <color theme="10"/>
      <name val="Calibri"/>
      <family val="2"/>
    </font>
    <font>
      <b/>
      <i/>
      <sz val="12"/>
      <color theme="1"/>
      <name val="Arial"/>
      <family val="2"/>
    </font>
    <font>
      <b/>
      <u/>
      <sz val="28"/>
      <color theme="0"/>
      <name val="Arial"/>
      <family val="2"/>
    </font>
    <font>
      <b/>
      <sz val="18"/>
      <name val="Arial"/>
      <family val="2"/>
    </font>
    <font>
      <u/>
      <sz val="11"/>
      <color theme="0"/>
      <name val="Calibri"/>
      <family val="2"/>
    </font>
    <font>
      <b/>
      <sz val="11"/>
      <color theme="0"/>
      <name val="Arial"/>
      <family val="2"/>
    </font>
    <font>
      <b/>
      <i/>
      <sz val="11"/>
      <color theme="0"/>
      <name val="Arial"/>
      <family val="2"/>
    </font>
    <font>
      <b/>
      <u/>
      <sz val="22"/>
      <name val="Arial"/>
      <family val="2"/>
    </font>
    <font>
      <b/>
      <u/>
      <sz val="11"/>
      <name val="Arial"/>
      <family val="2"/>
    </font>
    <font>
      <b/>
      <sz val="11"/>
      <name val="Arial"/>
      <family val="2"/>
    </font>
    <font>
      <b/>
      <i/>
      <sz val="11"/>
      <name val="Arial"/>
      <family val="2"/>
    </font>
    <font>
      <u/>
      <sz val="14"/>
      <color theme="10"/>
      <name val="Arial"/>
      <family val="2"/>
    </font>
    <font>
      <b/>
      <sz val="20"/>
      <color rgb="FFFFFFFF"/>
      <name val="Arial"/>
      <family val="2"/>
    </font>
    <font>
      <b/>
      <sz val="20"/>
      <color theme="1"/>
      <name val="Arial"/>
      <family val="2"/>
    </font>
    <font>
      <b/>
      <sz val="16"/>
      <name val="Arial"/>
      <family val="2"/>
    </font>
    <font>
      <b/>
      <sz val="14"/>
      <name val="Arial"/>
      <family val="2"/>
    </font>
    <font>
      <sz val="16"/>
      <name val="Arial"/>
      <family val="2"/>
    </font>
    <font>
      <b/>
      <u/>
      <sz val="28"/>
      <name val="Arial"/>
      <family val="2"/>
    </font>
    <font>
      <b/>
      <u/>
      <sz val="14"/>
      <color rgb="FF0066FF"/>
      <name val="Calibri"/>
      <family val="2"/>
    </font>
    <font>
      <sz val="11"/>
      <color rgb="FF0066FF"/>
      <name val="Calibri"/>
      <family val="2"/>
      <scheme val="minor"/>
    </font>
    <font>
      <b/>
      <shadow/>
      <sz val="16"/>
      <color rgb="FFFFFFFF"/>
      <name val="Arial"/>
      <family val="2"/>
    </font>
    <font>
      <sz val="10"/>
      <name val="Arial"/>
      <family val="2"/>
    </font>
    <font>
      <sz val="16"/>
      <color theme="1"/>
      <name val="Calibri"/>
      <family val="2"/>
      <scheme val="minor"/>
    </font>
    <font>
      <b/>
      <sz val="18"/>
      <color rgb="FF000000"/>
      <name val="Arial"/>
      <family val="2"/>
    </font>
    <font>
      <b/>
      <sz val="48"/>
      <color rgb="FF000000"/>
      <name val="Arial"/>
      <family val="2"/>
    </font>
    <font>
      <sz val="72"/>
      <name val="Wingdings"/>
      <charset val="2"/>
    </font>
    <font>
      <b/>
      <sz val="48"/>
      <color rgb="FF000000"/>
      <name val="ZapfDingbats"/>
      <family val="5"/>
      <charset val="2"/>
    </font>
    <font>
      <sz val="11"/>
      <color theme="1"/>
      <name val="Wingdings"/>
      <charset val="2"/>
    </font>
    <font>
      <sz val="72"/>
      <color theme="1"/>
      <name val="Wingdings"/>
      <charset val="2"/>
    </font>
    <font>
      <b/>
      <sz val="48"/>
      <name val="Arial"/>
      <family val="2"/>
    </font>
    <font>
      <sz val="14"/>
      <name val="Wingdings"/>
      <charset val="2"/>
    </font>
    <font>
      <sz val="14"/>
      <color theme="1"/>
      <name val="Calibri"/>
      <family val="2"/>
      <scheme val="minor"/>
    </font>
    <font>
      <b/>
      <sz val="18"/>
      <color theme="0"/>
      <name val="Arial"/>
      <family val="2"/>
    </font>
    <font>
      <b/>
      <sz val="16"/>
      <color rgb="FF000000"/>
      <name val="Arial"/>
      <family val="2"/>
    </font>
    <font>
      <b/>
      <sz val="16"/>
      <color theme="1"/>
      <name val="Arial"/>
      <family val="2"/>
    </font>
    <font>
      <b/>
      <sz val="12"/>
      <color rgb="FFFF0000"/>
      <name val="Arial"/>
      <family val="2"/>
    </font>
    <font>
      <i/>
      <sz val="12"/>
      <color rgb="FF000000"/>
      <name val="Arial"/>
      <family val="2"/>
    </font>
    <font>
      <sz val="12"/>
      <color rgb="FFFF0000"/>
      <name val="Arial"/>
      <family val="2"/>
    </font>
    <font>
      <b/>
      <i/>
      <sz val="12"/>
      <color rgb="FFFF0000"/>
      <name val="Arial"/>
      <family val="2"/>
    </font>
    <font>
      <b/>
      <sz val="12"/>
      <color rgb="FFFFFFFF"/>
      <name val="Arial"/>
      <family val="2"/>
    </font>
    <font>
      <b/>
      <sz val="16"/>
      <color theme="1"/>
      <name val="Calibri"/>
      <family val="2"/>
      <scheme val="minor"/>
    </font>
    <font>
      <i/>
      <sz val="12"/>
      <name val="Arial"/>
      <family val="2"/>
    </font>
    <font>
      <sz val="11"/>
      <color theme="1"/>
      <name val="Calibri"/>
      <family val="2"/>
      <scheme val="minor"/>
    </font>
  </fonts>
  <fills count="27">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
      <patternFill patternType="solid">
        <fgColor theme="6" tint="-0.499984740745262"/>
        <bgColor indexed="64"/>
      </patternFill>
    </fill>
    <fill>
      <patternFill patternType="solid">
        <fgColor rgb="FF002060"/>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C0000"/>
        <bgColor indexed="64"/>
      </patternFill>
    </fill>
    <fill>
      <patternFill patternType="solid">
        <fgColor rgb="FF339933"/>
        <bgColor indexed="64"/>
      </patternFill>
    </fill>
    <fill>
      <patternFill patternType="solid">
        <fgColor theme="7"/>
        <bgColor indexed="64"/>
      </patternFill>
    </fill>
    <fill>
      <patternFill patternType="solid">
        <fgColor theme="0" tint="-0.499984740745262"/>
        <bgColor indexed="64"/>
      </patternFill>
    </fill>
    <fill>
      <patternFill patternType="solid">
        <fgColor theme="3" tint="0.59999389629810485"/>
        <bgColor indexed="64"/>
      </patternFill>
    </fill>
    <fill>
      <patternFill patternType="solid">
        <fgColor rgb="FF00863D"/>
        <bgColor indexed="64"/>
      </patternFill>
    </fill>
    <fill>
      <patternFill patternType="solid">
        <fgColor rgb="FF009900"/>
        <bgColor indexed="64"/>
      </patternFill>
    </fill>
    <fill>
      <patternFill patternType="solid">
        <fgColor theme="9" tint="0.59999389629810485"/>
        <bgColor indexed="64"/>
      </patternFill>
    </fill>
    <fill>
      <patternFill patternType="solid">
        <fgColor rgb="FFD9FFD9"/>
        <bgColor indexed="64"/>
      </patternFill>
    </fill>
    <fill>
      <patternFill patternType="solid">
        <fgColor rgb="FFEFEFFF"/>
        <bgColor indexed="64"/>
      </patternFill>
    </fill>
    <fill>
      <patternFill patternType="solid">
        <fgColor theme="0" tint="-4.9989318521683403E-2"/>
        <bgColor indexed="64"/>
      </patternFill>
    </fill>
    <fill>
      <patternFill patternType="solid">
        <fgColor rgb="FFDBE5F1"/>
        <bgColor indexed="64"/>
      </patternFill>
    </fill>
    <fill>
      <patternFill patternType="solid">
        <fgColor theme="2" tint="-9.9978637043366805E-2"/>
        <bgColor indexed="64"/>
      </patternFill>
    </fill>
    <fill>
      <patternFill patternType="solid">
        <fgColor rgb="FF003366"/>
        <bgColor indexed="64"/>
      </patternFill>
    </fill>
    <fill>
      <patternFill patternType="solid">
        <fgColor rgb="FFC00000"/>
        <bgColor indexed="64"/>
      </patternFill>
    </fill>
    <fill>
      <patternFill patternType="solid">
        <fgColor rgb="FFD6DCE4"/>
        <bgColor indexed="64"/>
      </patternFill>
    </fill>
    <fill>
      <patternFill patternType="solid">
        <fgColor rgb="FFEDEDED"/>
        <bgColor indexed="64"/>
      </patternFill>
    </fill>
    <fill>
      <patternFill patternType="solid">
        <fgColor rgb="FF002060"/>
        <bgColor rgb="FF000000"/>
      </patternFill>
    </fill>
  </fills>
  <borders count="81">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theme="6"/>
      </left>
      <right style="thin">
        <color theme="6"/>
      </right>
      <top style="thin">
        <color theme="6"/>
      </top>
      <bottom style="thin">
        <color theme="6"/>
      </bottom>
      <diagonal/>
    </border>
    <border>
      <left style="thin">
        <color theme="6"/>
      </left>
      <right style="thin">
        <color theme="6"/>
      </right>
      <top style="thin">
        <color theme="6"/>
      </top>
      <bottom style="thin">
        <color indexed="64"/>
      </bottom>
      <diagonal/>
    </border>
    <border>
      <left style="thin">
        <color theme="6"/>
      </left>
      <right style="thin">
        <color theme="6"/>
      </right>
      <top style="thin">
        <color indexed="64"/>
      </top>
      <bottom style="thin">
        <color indexed="64"/>
      </bottom>
      <diagonal/>
    </border>
    <border>
      <left style="thin">
        <color theme="6"/>
      </left>
      <right style="thin">
        <color theme="6"/>
      </right>
      <top style="thin">
        <color indexed="64"/>
      </top>
      <bottom style="thin">
        <color theme="6"/>
      </bottom>
      <diagonal/>
    </border>
    <border>
      <left/>
      <right style="thin">
        <color indexed="64"/>
      </right>
      <top style="thin">
        <color indexed="64"/>
      </top>
      <bottom/>
      <diagonal/>
    </border>
    <border>
      <left style="thin">
        <color indexed="64"/>
      </left>
      <right/>
      <top style="thin">
        <color indexed="64"/>
      </top>
      <bottom/>
      <diagonal/>
    </border>
    <border>
      <left style="thin">
        <color theme="6"/>
      </left>
      <right style="thin">
        <color theme="6"/>
      </right>
      <top style="thin">
        <color theme="6"/>
      </top>
      <bottom/>
      <diagonal/>
    </border>
    <border>
      <left style="thin">
        <color theme="6"/>
      </left>
      <right/>
      <top style="thin">
        <color theme="6"/>
      </top>
      <bottom style="thin">
        <color theme="6"/>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rgb="FFFFFFFF"/>
      </left>
      <right style="thick">
        <color rgb="FF00863D"/>
      </right>
      <top style="thick">
        <color rgb="FFFFFFFF"/>
      </top>
      <bottom/>
      <diagonal/>
    </border>
    <border>
      <left style="thick">
        <color rgb="FF00863D"/>
      </left>
      <right/>
      <top style="thick">
        <color rgb="FF00863D"/>
      </top>
      <bottom style="thick">
        <color rgb="FF00863D"/>
      </bottom>
      <diagonal/>
    </border>
    <border>
      <left/>
      <right style="thick">
        <color rgb="FF00863D"/>
      </right>
      <top style="thick">
        <color rgb="FF00863D"/>
      </top>
      <bottom style="thick">
        <color rgb="FF00863D"/>
      </bottom>
      <diagonal/>
    </border>
    <border>
      <left style="thick">
        <color rgb="FF00863D"/>
      </left>
      <right/>
      <top style="thick">
        <color rgb="FFFFC000"/>
      </top>
      <bottom style="thick">
        <color rgb="FFFFC000"/>
      </bottom>
      <diagonal/>
    </border>
    <border>
      <left/>
      <right/>
      <top style="thick">
        <color rgb="FFFFC000"/>
      </top>
      <bottom style="thick">
        <color rgb="FFFFC000"/>
      </bottom>
      <diagonal/>
    </border>
    <border>
      <left style="thick">
        <color rgb="FFFFFFFF"/>
      </left>
      <right style="thick">
        <color rgb="FF00863D"/>
      </right>
      <top/>
      <bottom style="thick">
        <color rgb="FFFFFFFF"/>
      </bottom>
      <diagonal/>
    </border>
    <border>
      <left style="thick">
        <color rgb="FF00863D"/>
      </left>
      <right style="thick">
        <color rgb="FF00863D"/>
      </right>
      <top style="thick">
        <color rgb="FF00863D"/>
      </top>
      <bottom style="thick">
        <color rgb="FF00863D"/>
      </bottom>
      <diagonal/>
    </border>
    <border>
      <left/>
      <right style="thick">
        <color rgb="FFFFC000"/>
      </right>
      <top style="thick">
        <color rgb="FFFFC000"/>
      </top>
      <bottom style="thick">
        <color rgb="FFFFC000"/>
      </bottom>
      <diagonal/>
    </border>
    <border>
      <left style="thick">
        <color rgb="FFFFC000"/>
      </left>
      <right/>
      <top style="thick">
        <color rgb="FFFFC000"/>
      </top>
      <bottom style="thick">
        <color rgb="FFFFC000"/>
      </bottom>
      <diagonal/>
    </border>
    <border>
      <left style="thick">
        <color rgb="FFFFFFFF"/>
      </left>
      <right/>
      <top/>
      <bottom/>
      <diagonal/>
    </border>
    <border>
      <left/>
      <right style="thick">
        <color rgb="FFFFFFFF"/>
      </right>
      <top/>
      <bottom/>
      <diagonal/>
    </border>
    <border>
      <left style="thick">
        <color rgb="FFFFFFFF"/>
      </left>
      <right/>
      <top/>
      <bottom style="thick">
        <color rgb="FFFFFFFF"/>
      </bottom>
      <diagonal/>
    </border>
    <border>
      <left style="thick">
        <color rgb="FFFFC000"/>
      </left>
      <right style="thick">
        <color rgb="FFFFC000"/>
      </right>
      <top style="thick">
        <color rgb="FFFFC000"/>
      </top>
      <bottom style="thick">
        <color rgb="FFFFC000"/>
      </bottom>
      <diagonal/>
    </border>
    <border>
      <left style="thick">
        <color rgb="FFFFFFFF"/>
      </left>
      <right style="thick">
        <color rgb="FFFFFFFF"/>
      </right>
      <top/>
      <bottom style="thick">
        <color rgb="FFFFFFFF"/>
      </bottom>
      <diagonal/>
    </border>
    <border>
      <left style="thick">
        <color rgb="FFCC0000"/>
      </left>
      <right style="thick">
        <color rgb="FFCC0000"/>
      </right>
      <top style="thick">
        <color rgb="FFCC0000"/>
      </top>
      <bottom style="thick">
        <color rgb="FFCC0000"/>
      </bottom>
      <diagonal/>
    </border>
    <border>
      <left style="thick">
        <color rgb="FFC00000"/>
      </left>
      <right style="thick">
        <color rgb="FFC00000"/>
      </right>
      <top style="thick">
        <color rgb="FFC00000"/>
      </top>
      <bottom style="thick">
        <color rgb="FFC000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ck">
        <color rgb="FFFFFFFF"/>
      </right>
      <top/>
      <bottom style="thick">
        <color rgb="FFFFFFFF"/>
      </bottom>
      <diagonal/>
    </border>
    <border>
      <left/>
      <right/>
      <top/>
      <bottom style="thin">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ck">
        <color theme="0" tint="-0.14993743705557422"/>
      </right>
      <top style="thin">
        <color theme="0" tint="-0.14996795556505021"/>
      </top>
      <bottom style="thin">
        <color theme="0" tint="-0.14996795556505021"/>
      </bottom>
      <diagonal/>
    </border>
    <border>
      <left style="thin">
        <color theme="6"/>
      </left>
      <right style="thin">
        <color theme="6"/>
      </right>
      <top/>
      <bottom/>
      <diagonal/>
    </border>
    <border>
      <left style="thin">
        <color theme="6"/>
      </left>
      <right style="thin">
        <color theme="6"/>
      </right>
      <top/>
      <bottom style="thin">
        <color theme="6"/>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14990691854609822"/>
      </left>
      <right style="thin">
        <color theme="0" tint="-0.14990691854609822"/>
      </right>
      <top style="thin">
        <color theme="0" tint="-0.14996795556505021"/>
      </top>
      <bottom style="thin">
        <color theme="0" tint="-0.14996795556505021"/>
      </bottom>
      <diagonal/>
    </border>
    <border>
      <left style="thin">
        <color theme="0" tint="-0.14990691854609822"/>
      </left>
      <right style="thin">
        <color theme="0" tint="-0.1498764000366222"/>
      </right>
      <top style="thin">
        <color theme="0" tint="-0.14996795556505021"/>
      </top>
      <bottom style="thin">
        <color theme="0" tint="-0.14996795556505021"/>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top style="thin">
        <color indexed="65"/>
      </top>
      <bottom/>
      <diagonal/>
    </border>
    <border>
      <left style="thin">
        <color indexed="65"/>
      </left>
      <right/>
      <top style="thin">
        <color indexed="65"/>
      </top>
      <bottom/>
      <diagonal/>
    </border>
    <border>
      <left style="thin">
        <color indexed="65"/>
      </left>
      <right style="thin">
        <color rgb="FFABABAB"/>
      </right>
      <top style="thin">
        <color indexed="65"/>
      </top>
      <bottom/>
      <diagonal/>
    </border>
    <border>
      <left style="thin">
        <color rgb="FFABABAB"/>
      </left>
      <right/>
      <top style="thin">
        <color indexed="65"/>
      </top>
      <bottom style="thin">
        <color rgb="FFABABAB"/>
      </bottom>
      <diagonal/>
    </border>
    <border>
      <left style="thin">
        <color indexed="65"/>
      </left>
      <right/>
      <top style="thin">
        <color indexed="65"/>
      </top>
      <bottom style="thin">
        <color rgb="FFABABAB"/>
      </bottom>
      <diagonal/>
    </border>
    <border>
      <left style="thin">
        <color indexed="65"/>
      </left>
      <right style="thin">
        <color rgb="FFABABAB"/>
      </right>
      <top style="thin">
        <color indexed="65"/>
      </top>
      <bottom style="thin">
        <color rgb="FFABABAB"/>
      </bottom>
      <diagonal/>
    </border>
    <border>
      <left style="medium">
        <color theme="0"/>
      </left>
      <right style="medium">
        <color theme="0"/>
      </right>
      <top style="medium">
        <color theme="0"/>
      </top>
      <bottom style="medium">
        <color theme="0"/>
      </bottom>
      <diagonal/>
    </border>
    <border>
      <left/>
      <right style="medium">
        <color rgb="FFFFFFFF"/>
      </right>
      <top/>
      <bottom style="medium">
        <color rgb="FFFFFFFF"/>
      </bottom>
      <diagonal/>
    </border>
    <border>
      <left style="medium">
        <color rgb="FFFFFFFF"/>
      </left>
      <right style="medium">
        <color rgb="FFFFFFFF"/>
      </right>
      <top style="medium">
        <color rgb="FFFFFFFF"/>
      </top>
      <bottom/>
      <diagonal/>
    </border>
    <border>
      <left/>
      <right style="medium">
        <color rgb="FFFFFFFF"/>
      </right>
      <top/>
      <bottom/>
      <diagonal/>
    </border>
    <border>
      <left style="medium">
        <color rgb="FFFFFFFF"/>
      </left>
      <right style="medium">
        <color theme="0"/>
      </right>
      <top style="medium">
        <color rgb="FFFFFFFF"/>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theme="0"/>
      </right>
      <top style="medium">
        <color rgb="FFFFFFFF"/>
      </top>
      <bottom style="medium">
        <color rgb="FFFFFFFF"/>
      </bottom>
      <diagonal/>
    </border>
    <border>
      <left/>
      <right style="medium">
        <color rgb="FFFFFFFF"/>
      </right>
      <top style="medium">
        <color rgb="FFFFFFFF"/>
      </top>
      <bottom style="medium">
        <color rgb="FFFFFFFF"/>
      </bottom>
      <diagonal/>
    </border>
    <border>
      <left style="thin">
        <color rgb="FFFFFFFF"/>
      </left>
      <right style="thin">
        <color rgb="FFFFFFFF"/>
      </right>
      <top style="thin">
        <color rgb="FFFFFFFF"/>
      </top>
      <bottom style="thin">
        <color rgb="FFFFFFFF"/>
      </bottom>
      <diagonal/>
    </border>
    <border>
      <left style="medium">
        <color rgb="FFFFFFFF"/>
      </left>
      <right style="medium">
        <color rgb="FFFFFFFF"/>
      </right>
      <top/>
      <bottom style="medium">
        <color rgb="FFFFFFFF"/>
      </bottom>
      <diagonal/>
    </border>
  </borders>
  <cellStyleXfs count="4">
    <xf numFmtId="0" fontId="0" fillId="0" borderId="0"/>
    <xf numFmtId="0" fontId="19" fillId="0" borderId="0" applyNumberFormat="0" applyFill="0" applyBorder="0" applyAlignment="0" applyProtection="0">
      <alignment vertical="top"/>
      <protection locked="0"/>
    </xf>
    <xf numFmtId="0" fontId="40" fillId="0" borderId="0"/>
    <xf numFmtId="9" fontId="61" fillId="0" borderId="0" applyFont="0" applyFill="0" applyBorder="0" applyAlignment="0" applyProtection="0"/>
  </cellStyleXfs>
  <cellXfs count="403">
    <xf numFmtId="0" fontId="0" fillId="0" borderId="0" xfId="0"/>
    <xf numFmtId="0" fontId="12" fillId="5" borderId="0" xfId="0" applyFont="1" applyFill="1" applyBorder="1" applyAlignment="1">
      <alignment vertical="center" wrapText="1"/>
    </xf>
    <xf numFmtId="0" fontId="10" fillId="6" borderId="0" xfId="0" applyFont="1" applyFill="1" applyAlignment="1" applyProtection="1">
      <alignment horizontal="center" vertical="center"/>
    </xf>
    <xf numFmtId="10" fontId="19" fillId="6" borderId="0" xfId="1" applyNumberFormat="1" applyFill="1" applyBorder="1" applyAlignment="1" applyProtection="1">
      <alignment horizontal="center" vertical="center"/>
    </xf>
    <xf numFmtId="0" fontId="0" fillId="0" borderId="0" xfId="0" applyAlignment="1">
      <alignment vertical="center"/>
    </xf>
    <xf numFmtId="0" fontId="26" fillId="13" borderId="0" xfId="0" applyFont="1" applyFill="1"/>
    <xf numFmtId="0" fontId="21" fillId="13" borderId="0" xfId="0" applyFont="1" applyFill="1"/>
    <xf numFmtId="9" fontId="21" fillId="13" borderId="0" xfId="0" applyNumberFormat="1" applyFont="1" applyFill="1"/>
    <xf numFmtId="0" fontId="23" fillId="13" borderId="0" xfId="1" applyFont="1" applyFill="1" applyBorder="1" applyAlignment="1" applyProtection="1">
      <alignment horizontal="left"/>
    </xf>
    <xf numFmtId="0" fontId="1" fillId="13" borderId="0" xfId="0" applyFont="1" applyFill="1"/>
    <xf numFmtId="0" fontId="13" fillId="13" borderId="0" xfId="0" applyFont="1" applyFill="1"/>
    <xf numFmtId="0" fontId="23" fillId="13" borderId="0" xfId="1" applyFont="1" applyFill="1" applyBorder="1" applyAlignment="1" applyProtection="1">
      <alignment horizontal="center"/>
    </xf>
    <xf numFmtId="9" fontId="1" fillId="13" borderId="0" xfId="0" applyNumberFormat="1" applyFont="1" applyFill="1"/>
    <xf numFmtId="9" fontId="13" fillId="13" borderId="0" xfId="0" applyNumberFormat="1" applyFont="1" applyFill="1"/>
    <xf numFmtId="10" fontId="13" fillId="13" borderId="0" xfId="0" applyNumberFormat="1" applyFont="1" applyFill="1" applyBorder="1" applyAlignment="1">
      <alignment horizontal="center" vertical="center"/>
    </xf>
    <xf numFmtId="0" fontId="25" fillId="13" borderId="0" xfId="0" applyFont="1" applyFill="1" applyBorder="1"/>
    <xf numFmtId="0" fontId="24" fillId="13" borderId="0" xfId="0" applyFont="1" applyFill="1"/>
    <xf numFmtId="0" fontId="27" fillId="13" borderId="0" xfId="0" applyFont="1" applyFill="1"/>
    <xf numFmtId="9" fontId="14" fillId="13" borderId="0" xfId="0" applyNumberFormat="1" applyFont="1" applyFill="1"/>
    <xf numFmtId="0" fontId="14" fillId="13" borderId="0" xfId="0" applyFont="1" applyFill="1" applyBorder="1"/>
    <xf numFmtId="9" fontId="28" fillId="13" borderId="6" xfId="0" applyNumberFormat="1" applyFont="1" applyFill="1" applyBorder="1" applyAlignment="1">
      <alignment horizontal="center"/>
    </xf>
    <xf numFmtId="0" fontId="28" fillId="13" borderId="6" xfId="0" applyFont="1" applyFill="1" applyBorder="1"/>
    <xf numFmtId="10" fontId="14" fillId="13" borderId="6" xfId="0" applyNumberFormat="1" applyFont="1" applyFill="1" applyBorder="1" applyAlignment="1">
      <alignment horizontal="center" vertical="center"/>
    </xf>
    <xf numFmtId="9" fontId="28" fillId="13" borderId="0" xfId="0" applyNumberFormat="1" applyFont="1" applyFill="1" applyBorder="1" applyAlignment="1">
      <alignment horizontal="center"/>
    </xf>
    <xf numFmtId="0" fontId="29" fillId="13" borderId="0" xfId="0" applyFont="1" applyFill="1" applyBorder="1"/>
    <xf numFmtId="9" fontId="14" fillId="13" borderId="0" xfId="0" applyNumberFormat="1" applyFont="1" applyFill="1" applyBorder="1" applyAlignment="1">
      <alignment horizontal="center" vertical="center"/>
    </xf>
    <xf numFmtId="9" fontId="14" fillId="13" borderId="0" xfId="0" applyNumberFormat="1" applyFont="1" applyFill="1" applyBorder="1"/>
    <xf numFmtId="0" fontId="14" fillId="13" borderId="0" xfId="0" applyFont="1" applyFill="1"/>
    <xf numFmtId="9" fontId="28" fillId="13" borderId="0" xfId="0" applyNumberFormat="1" applyFont="1" applyFill="1"/>
    <xf numFmtId="0" fontId="28" fillId="13" borderId="0" xfId="0" applyFont="1" applyFill="1" applyBorder="1"/>
    <xf numFmtId="9" fontId="19" fillId="6" borderId="0" xfId="1" applyNumberFormat="1" applyFill="1" applyBorder="1" applyAlignment="1" applyProtection="1">
      <alignment horizontal="center" vertical="center"/>
    </xf>
    <xf numFmtId="0" fontId="0" fillId="6" borderId="0" xfId="0" applyFill="1" applyAlignment="1">
      <alignment vertical="center"/>
    </xf>
    <xf numFmtId="0" fontId="30" fillId="6" borderId="0" xfId="1" applyFont="1" applyFill="1" applyBorder="1" applyAlignment="1" applyProtection="1">
      <alignment horizontal="center" vertical="center"/>
    </xf>
    <xf numFmtId="9" fontId="0" fillId="6" borderId="0" xfId="0" applyNumberFormat="1" applyFill="1" applyAlignment="1">
      <alignment vertical="center"/>
    </xf>
    <xf numFmtId="0" fontId="33" fillId="6" borderId="35" xfId="0" applyFont="1" applyFill="1" applyBorder="1" applyAlignment="1">
      <alignment horizontal="center" vertical="center" wrapText="1"/>
    </xf>
    <xf numFmtId="9" fontId="33" fillId="6" borderId="35" xfId="0" applyNumberFormat="1" applyFont="1" applyFill="1" applyBorder="1" applyAlignment="1">
      <alignment horizontal="center" vertical="center" wrapText="1"/>
    </xf>
    <xf numFmtId="0" fontId="33" fillId="6" borderId="36" xfId="0" applyFont="1" applyFill="1" applyBorder="1" applyAlignment="1">
      <alignment horizontal="center" vertical="center" wrapText="1"/>
    </xf>
    <xf numFmtId="10" fontId="33" fillId="6" borderId="37" xfId="0" applyNumberFormat="1" applyFont="1" applyFill="1" applyBorder="1" applyAlignment="1">
      <alignment horizontal="center" vertical="center" wrapText="1"/>
    </xf>
    <xf numFmtId="0" fontId="1" fillId="6" borderId="0" xfId="0" applyFont="1" applyFill="1" applyAlignment="1">
      <alignment vertical="center"/>
    </xf>
    <xf numFmtId="0" fontId="12" fillId="5" borderId="38" xfId="0" applyFont="1" applyFill="1" applyBorder="1" applyAlignment="1">
      <alignment vertical="center" wrapText="1"/>
    </xf>
    <xf numFmtId="9" fontId="12" fillId="5" borderId="0" xfId="0" applyNumberFormat="1" applyFont="1" applyFill="1" applyBorder="1" applyAlignment="1">
      <alignment vertical="center" wrapText="1"/>
    </xf>
    <xf numFmtId="0" fontId="12" fillId="5" borderId="39" xfId="0" applyFont="1" applyFill="1" applyBorder="1" applyAlignment="1">
      <alignment vertical="center" wrapText="1"/>
    </xf>
    <xf numFmtId="0" fontId="1" fillId="0" borderId="0" xfId="0" applyFont="1" applyAlignment="1">
      <alignment vertical="center"/>
    </xf>
    <xf numFmtId="0" fontId="7" fillId="6" borderId="0" xfId="0" applyFont="1" applyFill="1" applyAlignment="1">
      <alignment vertical="center"/>
    </xf>
    <xf numFmtId="0" fontId="34" fillId="6" borderId="40" xfId="0" applyFont="1" applyFill="1" applyBorder="1" applyAlignment="1">
      <alignment horizontal="right" vertical="center" wrapText="1"/>
    </xf>
    <xf numFmtId="0" fontId="35" fillId="6" borderId="35" xfId="0" applyFont="1" applyFill="1" applyBorder="1" applyAlignment="1">
      <alignment horizontal="center" vertical="center" wrapText="1"/>
    </xf>
    <xf numFmtId="10" fontId="33" fillId="6" borderId="35" xfId="0" applyNumberFormat="1" applyFont="1" applyFill="1" applyBorder="1" applyAlignment="1">
      <alignment horizontal="center" vertical="center" wrapText="1"/>
    </xf>
    <xf numFmtId="0" fontId="35" fillId="6" borderId="36" xfId="0" applyFont="1" applyFill="1" applyBorder="1" applyAlignment="1">
      <alignment horizontal="center" vertical="center" wrapText="1"/>
    </xf>
    <xf numFmtId="0" fontId="7" fillId="0" borderId="0" xfId="0" applyFont="1" applyAlignment="1">
      <alignment vertical="center"/>
    </xf>
    <xf numFmtId="0" fontId="12" fillId="5" borderId="38" xfId="0" applyFont="1" applyFill="1" applyBorder="1" applyAlignment="1">
      <alignment horizontal="left" vertical="center" wrapText="1"/>
    </xf>
    <xf numFmtId="0" fontId="33" fillId="5" borderId="0" xfId="0" applyFont="1" applyFill="1" applyBorder="1" applyAlignment="1">
      <alignment vertical="center" wrapText="1"/>
    </xf>
    <xf numFmtId="10" fontId="33" fillId="5" borderId="0" xfId="0" applyNumberFormat="1" applyFont="1" applyFill="1" applyBorder="1" applyAlignment="1">
      <alignment vertical="center" wrapText="1"/>
    </xf>
    <xf numFmtId="10" fontId="33" fillId="5" borderId="39" xfId="0" applyNumberFormat="1" applyFont="1" applyFill="1" applyBorder="1" applyAlignment="1">
      <alignment vertical="center" wrapText="1"/>
    </xf>
    <xf numFmtId="1" fontId="35" fillId="6" borderId="41" xfId="0" applyNumberFormat="1" applyFont="1" applyFill="1" applyBorder="1" applyAlignment="1">
      <alignment horizontal="center" vertical="center" wrapText="1"/>
    </xf>
    <xf numFmtId="9" fontId="0" fillId="0" borderId="0" xfId="0" applyNumberFormat="1" applyAlignment="1">
      <alignment vertical="center"/>
    </xf>
    <xf numFmtId="0" fontId="33" fillId="6" borderId="43" xfId="0" applyFont="1" applyFill="1" applyBorder="1" applyAlignment="1">
      <alignment horizontal="center" vertical="center" wrapText="1"/>
    </xf>
    <xf numFmtId="10" fontId="33" fillId="6" borderId="43" xfId="0" applyNumberFormat="1" applyFont="1" applyFill="1" applyBorder="1" applyAlignment="1">
      <alignment horizontal="center" vertical="center" wrapText="1"/>
    </xf>
    <xf numFmtId="0" fontId="35" fillId="6" borderId="44" xfId="0" applyFont="1" applyFill="1" applyBorder="1" applyAlignment="1">
      <alignment horizontal="center" vertical="center" wrapText="1"/>
    </xf>
    <xf numFmtId="10" fontId="33" fillId="6" borderId="44" xfId="0" applyNumberFormat="1" applyFont="1" applyFill="1" applyBorder="1" applyAlignment="1">
      <alignment horizontal="center" vertical="center" wrapText="1"/>
    </xf>
    <xf numFmtId="0" fontId="10" fillId="6" borderId="0" xfId="0" applyFont="1" applyFill="1" applyBorder="1" applyAlignment="1" applyProtection="1">
      <alignment horizontal="center" vertical="center"/>
    </xf>
    <xf numFmtId="0" fontId="34" fillId="0" borderId="42" xfId="0" applyFont="1" applyFill="1" applyBorder="1" applyAlignment="1">
      <alignment horizontal="right" vertical="center" wrapText="1"/>
    </xf>
    <xf numFmtId="0" fontId="35" fillId="0" borderId="35" xfId="0" applyFont="1" applyFill="1" applyBorder="1" applyAlignment="1">
      <alignment horizontal="center" vertical="center" wrapText="1"/>
    </xf>
    <xf numFmtId="10" fontId="33" fillId="0" borderId="35" xfId="0" applyNumberFormat="1" applyFont="1" applyFill="1" applyBorder="1" applyAlignment="1">
      <alignment horizontal="center" vertical="center" wrapText="1"/>
    </xf>
    <xf numFmtId="1" fontId="35" fillId="0" borderId="41" xfId="0" applyNumberFormat="1" applyFont="1" applyFill="1" applyBorder="1" applyAlignment="1">
      <alignment horizontal="center" vertical="center" wrapText="1"/>
    </xf>
    <xf numFmtId="10" fontId="33" fillId="0" borderId="37" xfId="0" applyNumberFormat="1" applyFont="1" applyFill="1" applyBorder="1" applyAlignment="1">
      <alignment horizontal="center" vertical="center" wrapText="1"/>
    </xf>
    <xf numFmtId="0" fontId="35" fillId="0" borderId="44" xfId="0" applyFont="1" applyFill="1" applyBorder="1" applyAlignment="1">
      <alignment horizontal="center" vertical="center" wrapText="1"/>
    </xf>
    <xf numFmtId="10" fontId="33" fillId="0" borderId="44" xfId="0" applyNumberFormat="1" applyFont="1" applyFill="1" applyBorder="1" applyAlignment="1">
      <alignment horizontal="center" vertical="center" wrapText="1"/>
    </xf>
    <xf numFmtId="0" fontId="35" fillId="0" borderId="41" xfId="0" applyFont="1" applyFill="1" applyBorder="1" applyAlignment="1">
      <alignment horizontal="center" vertical="center" wrapText="1"/>
    </xf>
    <xf numFmtId="0" fontId="21" fillId="16" borderId="0" xfId="0" applyFont="1" applyFill="1"/>
    <xf numFmtId="0" fontId="1" fillId="16" borderId="0" xfId="0" applyFont="1" applyFill="1"/>
    <xf numFmtId="0" fontId="13" fillId="16" borderId="0" xfId="0" applyFont="1" applyFill="1"/>
    <xf numFmtId="0" fontId="23" fillId="16" borderId="0" xfId="1" applyFont="1" applyFill="1" applyBorder="1" applyAlignment="1" applyProtection="1">
      <alignment horizontal="center"/>
    </xf>
    <xf numFmtId="10" fontId="13" fillId="16" borderId="0" xfId="0" applyNumberFormat="1" applyFont="1" applyFill="1" applyBorder="1" applyAlignment="1">
      <alignment horizontal="center" vertical="center"/>
    </xf>
    <xf numFmtId="0" fontId="24" fillId="16" borderId="0" xfId="0" applyFont="1" applyFill="1"/>
    <xf numFmtId="0" fontId="36" fillId="16" borderId="0" xfId="0" applyFont="1" applyFill="1"/>
    <xf numFmtId="0" fontId="7" fillId="16" borderId="0" xfId="0" applyFont="1" applyFill="1"/>
    <xf numFmtId="0" fontId="27" fillId="16" borderId="0" xfId="0" applyFont="1" applyFill="1"/>
    <xf numFmtId="0" fontId="14" fillId="16" borderId="0" xfId="0" applyFont="1" applyFill="1"/>
    <xf numFmtId="0" fontId="14" fillId="16" borderId="0" xfId="0" applyFont="1" applyFill="1" applyBorder="1"/>
    <xf numFmtId="0" fontId="28" fillId="16" borderId="6" xfId="0" applyFont="1" applyFill="1" applyBorder="1" applyAlignment="1">
      <alignment horizontal="center"/>
    </xf>
    <xf numFmtId="0" fontId="28" fillId="16" borderId="6" xfId="0" applyFont="1" applyFill="1" applyBorder="1"/>
    <xf numFmtId="10" fontId="14" fillId="16" borderId="6" xfId="0" applyNumberFormat="1" applyFont="1" applyFill="1" applyBorder="1" applyAlignment="1">
      <alignment horizontal="center" vertical="center"/>
    </xf>
    <xf numFmtId="0" fontId="28" fillId="16" borderId="0" xfId="0" applyFont="1" applyFill="1" applyBorder="1" applyAlignment="1">
      <alignment horizontal="center"/>
    </xf>
    <xf numFmtId="0" fontId="29" fillId="16" borderId="0" xfId="0" applyFont="1" applyFill="1" applyBorder="1"/>
    <xf numFmtId="10" fontId="14" fillId="16" borderId="0" xfId="0" applyNumberFormat="1" applyFont="1" applyFill="1" applyBorder="1" applyAlignment="1">
      <alignment horizontal="center" vertical="center"/>
    </xf>
    <xf numFmtId="0" fontId="28" fillId="16" borderId="0" xfId="0" applyFont="1" applyFill="1"/>
    <xf numFmtId="0" fontId="28" fillId="16" borderId="0" xfId="0" applyFont="1" applyFill="1" applyBorder="1"/>
    <xf numFmtId="0" fontId="7" fillId="16" borderId="0" xfId="0" applyFont="1" applyFill="1" applyBorder="1"/>
    <xf numFmtId="0" fontId="1" fillId="16" borderId="0" xfId="0" applyFont="1" applyFill="1" applyBorder="1"/>
    <xf numFmtId="0" fontId="27" fillId="16" borderId="0" xfId="0" applyFont="1" applyFill="1" applyBorder="1"/>
    <xf numFmtId="0" fontId="37" fillId="0" borderId="0" xfId="1" applyFont="1" applyFill="1" applyBorder="1" applyAlignment="1" applyProtection="1">
      <alignment horizontal="left"/>
    </xf>
    <xf numFmtId="0" fontId="38" fillId="6" borderId="0" xfId="0" applyFont="1" applyFill="1" applyProtection="1"/>
    <xf numFmtId="0" fontId="38" fillId="6" borderId="0" xfId="0" applyFont="1" applyFill="1" applyAlignment="1" applyProtection="1">
      <alignment horizontal="left" vertical="top" wrapText="1"/>
    </xf>
    <xf numFmtId="0" fontId="41" fillId="6" borderId="0" xfId="0" applyFont="1" applyFill="1" applyProtection="1"/>
    <xf numFmtId="0" fontId="41" fillId="0" borderId="0" xfId="0" applyFont="1" applyProtection="1"/>
    <xf numFmtId="0" fontId="10" fillId="6" borderId="0" xfId="0" applyFont="1" applyFill="1" applyBorder="1" applyAlignment="1" applyProtection="1">
      <alignment horizontal="center" vertical="center" wrapText="1"/>
    </xf>
    <xf numFmtId="1" fontId="4" fillId="14" borderId="6" xfId="0" applyNumberFormat="1" applyFont="1" applyFill="1" applyBorder="1" applyAlignment="1" applyProtection="1">
      <alignment horizontal="center" vertical="center" wrapText="1"/>
    </xf>
    <xf numFmtId="0" fontId="43" fillId="6" borderId="6" xfId="0" applyFont="1" applyFill="1" applyBorder="1" applyAlignment="1" applyProtection="1">
      <alignment horizontal="center" vertical="center" wrapText="1"/>
    </xf>
    <xf numFmtId="0" fontId="44" fillId="6" borderId="6" xfId="0" applyFont="1" applyFill="1" applyBorder="1" applyAlignment="1" applyProtection="1">
      <alignment horizontal="center" vertical="center"/>
    </xf>
    <xf numFmtId="0" fontId="0" fillId="6" borderId="0" xfId="0" applyFill="1" applyProtection="1"/>
    <xf numFmtId="0" fontId="45" fillId="6" borderId="51" xfId="0" applyFont="1" applyFill="1" applyBorder="1" applyAlignment="1" applyProtection="1">
      <alignment horizontal="center" vertical="center" wrapText="1"/>
    </xf>
    <xf numFmtId="0" fontId="0" fillId="0" borderId="0" xfId="0" applyProtection="1"/>
    <xf numFmtId="0" fontId="46" fillId="6" borderId="0" xfId="0" applyFont="1" applyFill="1" applyProtection="1"/>
    <xf numFmtId="0" fontId="44" fillId="0" borderId="6" xfId="0" applyFont="1" applyFill="1" applyBorder="1" applyAlignment="1" applyProtection="1">
      <alignment horizontal="center" vertical="center"/>
    </xf>
    <xf numFmtId="0" fontId="43" fillId="6" borderId="51" xfId="0" applyFont="1" applyFill="1" applyBorder="1" applyAlignment="1" applyProtection="1">
      <alignment horizontal="center" vertical="center" wrapText="1"/>
    </xf>
    <xf numFmtId="0" fontId="47" fillId="6" borderId="0" xfId="0" applyFont="1" applyFill="1" applyAlignment="1" applyProtection="1">
      <alignment horizontal="center" vertical="center"/>
    </xf>
    <xf numFmtId="0" fontId="48" fillId="6" borderId="49" xfId="0" applyFont="1" applyFill="1" applyBorder="1" applyAlignment="1" applyProtection="1">
      <alignment horizontal="center" vertical="center"/>
    </xf>
    <xf numFmtId="0" fontId="18" fillId="6" borderId="0" xfId="0" applyFont="1" applyFill="1" applyBorder="1" applyAlignment="1" applyProtection="1">
      <alignment horizontal="left" vertical="top"/>
    </xf>
    <xf numFmtId="0" fontId="18" fillId="6" borderId="0" xfId="0" applyFont="1" applyFill="1" applyBorder="1" applyAlignment="1" applyProtection="1">
      <alignment horizontal="left" vertical="center"/>
    </xf>
    <xf numFmtId="0" fontId="18" fillId="6" borderId="0" xfId="0" applyFont="1" applyFill="1" applyBorder="1" applyAlignment="1" applyProtection="1">
      <alignment horizontal="center" vertical="center"/>
    </xf>
    <xf numFmtId="0" fontId="0" fillId="6" borderId="0" xfId="0" applyFill="1" applyBorder="1" applyAlignment="1" applyProtection="1">
      <alignment horizontal="center" vertical="center" wrapText="1"/>
    </xf>
    <xf numFmtId="0" fontId="0" fillId="6" borderId="0" xfId="0" applyFill="1" applyBorder="1" applyAlignment="1" applyProtection="1">
      <alignment wrapText="1"/>
    </xf>
    <xf numFmtId="0" fontId="0" fillId="0" borderId="0" xfId="0" applyBorder="1" applyAlignment="1" applyProtection="1">
      <alignment wrapText="1"/>
    </xf>
    <xf numFmtId="0" fontId="44" fillId="6" borderId="9" xfId="0" applyFont="1" applyFill="1" applyBorder="1" applyAlignment="1" applyProtection="1">
      <alignment horizontal="center" vertical="center"/>
    </xf>
    <xf numFmtId="1" fontId="4" fillId="14" borderId="49" xfId="0" applyNumberFormat="1" applyFont="1" applyFill="1" applyBorder="1" applyAlignment="1" applyProtection="1">
      <alignment horizontal="center" vertical="center" wrapText="1"/>
    </xf>
    <xf numFmtId="0" fontId="49" fillId="0" borderId="52" xfId="0" applyFont="1" applyFill="1" applyBorder="1" applyAlignment="1" applyProtection="1">
      <alignment horizontal="center" vertical="center"/>
    </xf>
    <xf numFmtId="0" fontId="50" fillId="6" borderId="0" xfId="0" applyFont="1" applyFill="1" applyProtection="1"/>
    <xf numFmtId="0" fontId="50" fillId="0" borderId="0" xfId="0" applyFont="1" applyProtection="1"/>
    <xf numFmtId="0" fontId="4" fillId="6" borderId="0" xfId="0" applyFont="1" applyFill="1" applyBorder="1" applyAlignment="1" applyProtection="1">
      <alignment horizontal="left" vertical="top" wrapText="1"/>
    </xf>
    <xf numFmtId="0" fontId="4" fillId="6" borderId="0" xfId="0" applyFont="1" applyFill="1" applyBorder="1" applyAlignment="1" applyProtection="1">
      <alignment horizontal="center" vertical="center" wrapText="1"/>
    </xf>
    <xf numFmtId="0" fontId="4" fillId="6" borderId="0" xfId="0" applyFont="1" applyFill="1" applyBorder="1" applyAlignment="1" applyProtection="1">
      <alignment horizontal="left" vertical="center" wrapText="1"/>
    </xf>
    <xf numFmtId="0" fontId="51" fillId="6" borderId="0" xfId="0" applyFont="1" applyFill="1" applyBorder="1" applyAlignment="1" applyProtection="1">
      <alignment horizontal="center" vertical="center" wrapText="1"/>
    </xf>
    <xf numFmtId="0" fontId="49" fillId="0" borderId="7" xfId="0" applyFont="1" applyFill="1" applyBorder="1" applyAlignment="1" applyProtection="1">
      <alignment horizontal="center" vertical="center"/>
    </xf>
    <xf numFmtId="0" fontId="0" fillId="6" borderId="0" xfId="0" applyFill="1" applyAlignment="1" applyProtection="1">
      <alignment horizontal="left" vertical="top" wrapText="1"/>
    </xf>
    <xf numFmtId="0" fontId="0" fillId="0" borderId="0" xfId="0" applyAlignment="1" applyProtection="1">
      <alignment horizontal="left" vertical="top" wrapText="1"/>
    </xf>
    <xf numFmtId="17" fontId="42" fillId="19" borderId="49" xfId="0" applyNumberFormat="1" applyFont="1" applyFill="1" applyBorder="1" applyAlignment="1" applyProtection="1">
      <alignment horizontal="center" vertical="center" wrapText="1"/>
    </xf>
    <xf numFmtId="17" fontId="42" fillId="19" borderId="50" xfId="0" applyNumberFormat="1" applyFont="1" applyFill="1" applyBorder="1" applyAlignment="1" applyProtection="1">
      <alignment horizontal="center" vertical="center" wrapText="1"/>
    </xf>
    <xf numFmtId="17" fontId="42" fillId="19" borderId="6" xfId="0" applyNumberFormat="1" applyFont="1" applyFill="1" applyBorder="1" applyAlignment="1" applyProtection="1">
      <alignment horizontal="center" vertical="center" wrapText="1"/>
    </xf>
    <xf numFmtId="0" fontId="52" fillId="17" borderId="49" xfId="0" applyFont="1" applyFill="1" applyBorder="1" applyAlignment="1" applyProtection="1">
      <alignment horizontal="left" vertical="center" wrapText="1"/>
    </xf>
    <xf numFmtId="0" fontId="53" fillId="18" borderId="6" xfId="0" applyFont="1" applyFill="1" applyBorder="1" applyAlignment="1" applyProtection="1">
      <alignment horizontal="left" vertical="center" wrapText="1"/>
    </xf>
    <xf numFmtId="0" fontId="53" fillId="18" borderId="49" xfId="0" applyFont="1" applyFill="1" applyBorder="1" applyAlignment="1" applyProtection="1">
      <alignment horizontal="left" vertical="center" wrapText="1"/>
    </xf>
    <xf numFmtId="0" fontId="43" fillId="6" borderId="49" xfId="0" applyFont="1" applyFill="1" applyBorder="1" applyAlignment="1" applyProtection="1">
      <alignment horizontal="center" vertical="center" wrapText="1"/>
    </xf>
    <xf numFmtId="0" fontId="44" fillId="6" borderId="49" xfId="0" applyFont="1" applyFill="1" applyBorder="1" applyAlignment="1" applyProtection="1">
      <alignment horizontal="center" vertical="center"/>
    </xf>
    <xf numFmtId="0" fontId="39" fillId="5" borderId="6" xfId="0" applyFont="1" applyFill="1" applyBorder="1" applyAlignment="1" applyProtection="1">
      <alignment horizontal="center" vertical="center" wrapText="1"/>
    </xf>
    <xf numFmtId="49" fontId="12" fillId="5" borderId="6" xfId="2" applyNumberFormat="1" applyFont="1" applyFill="1" applyBorder="1" applyAlignment="1" applyProtection="1">
      <alignment horizontal="center" vertical="center" wrapText="1"/>
    </xf>
    <xf numFmtId="0" fontId="0" fillId="0" borderId="62" xfId="0" applyBorder="1"/>
    <xf numFmtId="0" fontId="0" fillId="0" borderId="63" xfId="0" applyBorder="1"/>
    <xf numFmtId="0" fontId="0" fillId="0" borderId="64" xfId="0" applyBorder="1"/>
    <xf numFmtId="0" fontId="0" fillId="0" borderId="65" xfId="0" applyBorder="1"/>
    <xf numFmtId="0" fontId="0" fillId="0" borderId="66" xfId="0" applyBorder="1"/>
    <xf numFmtId="0" fontId="0" fillId="0" borderId="67" xfId="0" applyBorder="1"/>
    <xf numFmtId="0" fontId="0" fillId="0" borderId="68" xfId="0" applyBorder="1"/>
    <xf numFmtId="0" fontId="0" fillId="0" borderId="69" xfId="0" applyBorder="1"/>
    <xf numFmtId="0" fontId="0" fillId="0" borderId="70" xfId="0" applyBorder="1"/>
    <xf numFmtId="0" fontId="35" fillId="6" borderId="41" xfId="0" applyFont="1" applyFill="1" applyBorder="1" applyAlignment="1">
      <alignment horizontal="center" vertical="center" wrapText="1"/>
    </xf>
    <xf numFmtId="0" fontId="12" fillId="4" borderId="0" xfId="0" applyFont="1" applyFill="1" applyBorder="1" applyAlignment="1" applyProtection="1">
      <alignment horizontal="left" vertical="center"/>
    </xf>
    <xf numFmtId="0" fontId="12" fillId="4" borderId="0" xfId="0" applyFont="1" applyFill="1" applyBorder="1" applyAlignment="1" applyProtection="1">
      <alignment horizontal="center" vertical="center"/>
    </xf>
    <xf numFmtId="0" fontId="4" fillId="4" borderId="0" xfId="0" applyFont="1" applyFill="1" applyBorder="1" applyAlignment="1" applyProtection="1">
      <alignment horizontal="center" vertical="center" wrapText="1"/>
    </xf>
    <xf numFmtId="0" fontId="13" fillId="6" borderId="0" xfId="0" applyFont="1" applyFill="1" applyAlignment="1" applyProtection="1">
      <alignment horizontal="center" vertical="center"/>
    </xf>
    <xf numFmtId="0" fontId="12" fillId="4" borderId="0" xfId="0" applyFont="1" applyFill="1" applyBorder="1" applyAlignment="1" applyProtection="1">
      <alignment vertical="center"/>
    </xf>
    <xf numFmtId="0" fontId="12" fillId="4" borderId="0" xfId="0" applyFont="1" applyFill="1" applyBorder="1" applyAlignment="1" applyProtection="1">
      <alignment horizontal="left" vertical="center" wrapText="1"/>
    </xf>
    <xf numFmtId="0" fontId="12" fillId="4" borderId="0" xfId="0" applyFont="1" applyFill="1" applyBorder="1" applyAlignment="1" applyProtection="1">
      <alignment horizontal="center" vertical="center" wrapText="1"/>
    </xf>
    <xf numFmtId="10" fontId="12" fillId="4" borderId="0" xfId="0" applyNumberFormat="1" applyFont="1" applyFill="1" applyBorder="1" applyAlignment="1" applyProtection="1">
      <alignment horizontal="center" vertical="center" wrapText="1"/>
    </xf>
    <xf numFmtId="0" fontId="13" fillId="6" borderId="0" xfId="0" applyFont="1" applyFill="1" applyAlignment="1" applyProtection="1">
      <alignment vertical="center"/>
    </xf>
    <xf numFmtId="0" fontId="2" fillId="6" borderId="0" xfId="0" applyFont="1" applyFill="1" applyAlignment="1" applyProtection="1">
      <alignment vertical="center"/>
    </xf>
    <xf numFmtId="0" fontId="2" fillId="6" borderId="0" xfId="0" applyFont="1" applyFill="1" applyAlignment="1" applyProtection="1">
      <alignment horizontal="center" vertical="center"/>
    </xf>
    <xf numFmtId="0" fontId="15" fillId="6" borderId="0" xfId="0" applyFont="1" applyFill="1" applyAlignment="1" applyProtection="1">
      <alignment horizontal="center" vertical="center"/>
    </xf>
    <xf numFmtId="0" fontId="16" fillId="6" borderId="0" xfId="0" applyFont="1" applyFill="1" applyAlignment="1" applyProtection="1">
      <alignment horizontal="center" vertical="center"/>
    </xf>
    <xf numFmtId="10" fontId="16" fillId="6" borderId="0" xfId="0" applyNumberFormat="1" applyFont="1" applyFill="1" applyAlignment="1" applyProtection="1">
      <alignment horizontal="center" vertical="center"/>
    </xf>
    <xf numFmtId="0" fontId="15" fillId="6" borderId="0" xfId="0" applyFont="1" applyFill="1" applyAlignment="1" applyProtection="1">
      <alignment vertical="center"/>
    </xf>
    <xf numFmtId="0" fontId="4" fillId="5" borderId="9" xfId="0" applyFont="1" applyFill="1" applyBorder="1" applyAlignment="1" applyProtection="1">
      <alignment vertical="center" wrapText="1"/>
    </xf>
    <xf numFmtId="0" fontId="10" fillId="5" borderId="11" xfId="0" applyFont="1" applyFill="1" applyBorder="1" applyAlignment="1" applyProtection="1">
      <alignment horizontal="center" vertical="center"/>
    </xf>
    <xf numFmtId="0" fontId="10" fillId="5" borderId="17" xfId="0" applyFont="1" applyFill="1" applyBorder="1" applyAlignment="1" applyProtection="1">
      <alignment horizontal="center" vertical="center"/>
    </xf>
    <xf numFmtId="0" fontId="4" fillId="5" borderId="6" xfId="0" applyFont="1" applyFill="1" applyBorder="1" applyAlignment="1" applyProtection="1">
      <alignment horizontal="left" vertical="center"/>
    </xf>
    <xf numFmtId="0" fontId="10" fillId="5" borderId="0" xfId="0" applyFont="1" applyFill="1" applyAlignment="1" applyProtection="1">
      <alignment horizontal="center" vertical="center"/>
    </xf>
    <xf numFmtId="10" fontId="10" fillId="5" borderId="0" xfId="0" applyNumberFormat="1" applyFont="1" applyFill="1" applyAlignment="1" applyProtection="1">
      <alignment horizontal="center" vertical="center"/>
    </xf>
    <xf numFmtId="0" fontId="5" fillId="2" borderId="13" xfId="0" applyFont="1" applyFill="1" applyBorder="1" applyAlignment="1" applyProtection="1">
      <alignment horizontal="center" vertical="center" wrapText="1"/>
    </xf>
    <xf numFmtId="0" fontId="15" fillId="6" borderId="0" xfId="0" applyFont="1" applyFill="1" applyBorder="1" applyAlignment="1" applyProtection="1">
      <alignment horizontal="center" vertical="center"/>
    </xf>
    <xf numFmtId="0" fontId="15" fillId="6" borderId="0" xfId="0" applyFont="1" applyFill="1" applyBorder="1" applyAlignment="1" applyProtection="1">
      <alignment vertical="center"/>
    </xf>
    <xf numFmtId="0" fontId="2" fillId="0" borderId="13" xfId="0" applyFont="1" applyFill="1" applyBorder="1" applyAlignment="1" applyProtection="1">
      <alignment horizontal="center" vertical="center" wrapText="1"/>
    </xf>
    <xf numFmtId="10" fontId="2" fillId="0" borderId="13" xfId="0" applyNumberFormat="1" applyFont="1" applyFill="1" applyBorder="1" applyAlignment="1" applyProtection="1">
      <alignment horizontal="center" vertical="center" wrapText="1"/>
    </xf>
    <xf numFmtId="0" fontId="5" fillId="8" borderId="13" xfId="0" applyFont="1" applyFill="1" applyBorder="1" applyAlignment="1" applyProtection="1">
      <alignment horizontal="left" vertical="center"/>
    </xf>
    <xf numFmtId="0" fontId="5" fillId="0" borderId="13" xfId="0" applyFont="1" applyFill="1" applyBorder="1" applyAlignment="1" applyProtection="1">
      <alignment horizontal="center" vertical="center" wrapText="1"/>
    </xf>
    <xf numFmtId="0" fontId="4" fillId="9" borderId="13" xfId="0" applyFont="1" applyFill="1" applyBorder="1" applyAlignment="1" applyProtection="1">
      <alignment vertical="center" wrapText="1"/>
    </xf>
    <xf numFmtId="0" fontId="5" fillId="0" borderId="13" xfId="0" applyFont="1" applyFill="1" applyBorder="1" applyAlignment="1" applyProtection="1">
      <alignment vertical="center" wrapText="1"/>
    </xf>
    <xf numFmtId="10" fontId="2" fillId="0" borderId="13" xfId="0" applyNumberFormat="1" applyFont="1" applyFill="1" applyBorder="1" applyAlignment="1" applyProtection="1">
      <alignment horizontal="center" vertical="center"/>
    </xf>
    <xf numFmtId="10" fontId="2" fillId="6" borderId="0" xfId="0" applyNumberFormat="1" applyFont="1" applyFill="1" applyBorder="1" applyAlignment="1" applyProtection="1">
      <alignment horizontal="center" vertical="center"/>
    </xf>
    <xf numFmtId="0" fontId="10" fillId="6" borderId="13" xfId="0" applyFont="1" applyFill="1" applyBorder="1" applyAlignment="1" applyProtection="1">
      <alignment vertical="center" wrapText="1"/>
    </xf>
    <xf numFmtId="10" fontId="10" fillId="6" borderId="13" xfId="0" applyNumberFormat="1" applyFont="1" applyFill="1" applyBorder="1" applyAlignment="1" applyProtection="1">
      <alignment horizontal="center" vertical="center"/>
    </xf>
    <xf numFmtId="10" fontId="10" fillId="6" borderId="0" xfId="0" applyNumberFormat="1" applyFont="1" applyFill="1" applyBorder="1" applyAlignment="1" applyProtection="1">
      <alignment horizontal="center" vertical="center"/>
    </xf>
    <xf numFmtId="0" fontId="20" fillId="6" borderId="13" xfId="0" applyFont="1" applyFill="1" applyBorder="1" applyAlignment="1" applyProtection="1">
      <alignment vertical="center" wrapText="1"/>
    </xf>
    <xf numFmtId="0" fontId="2" fillId="6" borderId="13" xfId="0" applyFont="1" applyFill="1" applyBorder="1" applyAlignment="1" applyProtection="1">
      <alignment horizontal="center" vertical="center"/>
    </xf>
    <xf numFmtId="0" fontId="15" fillId="6" borderId="0" xfId="0" applyFont="1" applyFill="1" applyAlignment="1" applyProtection="1">
      <alignment horizontal="left" vertical="center" wrapText="1"/>
    </xf>
    <xf numFmtId="10" fontId="15" fillId="6" borderId="0" xfId="0" applyNumberFormat="1" applyFont="1" applyFill="1" applyAlignment="1" applyProtection="1">
      <alignment horizontal="center" vertical="center"/>
    </xf>
    <xf numFmtId="0" fontId="4" fillId="5" borderId="18" xfId="0" applyFont="1" applyFill="1" applyBorder="1" applyAlignment="1" applyProtection="1">
      <alignment vertical="center"/>
    </xf>
    <xf numFmtId="0" fontId="4" fillId="5" borderId="11" xfId="0" applyFont="1" applyFill="1" applyBorder="1" applyAlignment="1" applyProtection="1">
      <alignment horizontal="center" vertical="center"/>
    </xf>
    <xf numFmtId="0" fontId="4" fillId="5" borderId="17" xfId="0" applyFont="1" applyFill="1" applyBorder="1" applyAlignment="1" applyProtection="1">
      <alignment horizontal="center" vertical="center"/>
    </xf>
    <xf numFmtId="0" fontId="4" fillId="5" borderId="12" xfId="0" applyFont="1" applyFill="1" applyBorder="1" applyAlignment="1" applyProtection="1">
      <alignment horizontal="left" vertical="center"/>
    </xf>
    <xf numFmtId="0" fontId="20" fillId="6" borderId="0" xfId="0" applyFont="1" applyFill="1" applyBorder="1" applyAlignment="1" applyProtection="1">
      <alignment horizontal="left" vertical="center" wrapText="1"/>
    </xf>
    <xf numFmtId="10" fontId="15" fillId="6" borderId="0" xfId="0" applyNumberFormat="1" applyFont="1" applyFill="1" applyBorder="1" applyAlignment="1" applyProtection="1">
      <alignment horizontal="center" vertical="center"/>
    </xf>
    <xf numFmtId="0" fontId="20" fillId="6" borderId="0" xfId="0" applyFont="1" applyFill="1" applyBorder="1" applyAlignment="1" applyProtection="1">
      <alignment vertical="center" wrapText="1"/>
    </xf>
    <xf numFmtId="0" fontId="4" fillId="5" borderId="10" xfId="0" applyFont="1" applyFill="1" applyBorder="1" applyAlignment="1" applyProtection="1">
      <alignment vertical="center"/>
    </xf>
    <xf numFmtId="0" fontId="4" fillId="5" borderId="7" xfId="0" applyFont="1" applyFill="1" applyBorder="1" applyAlignment="1" applyProtection="1">
      <alignment horizontal="center" vertical="center"/>
    </xf>
    <xf numFmtId="0" fontId="10" fillId="5" borderId="7" xfId="0" applyFont="1" applyFill="1" applyBorder="1" applyAlignment="1" applyProtection="1">
      <alignment horizontal="center" vertical="center"/>
    </xf>
    <xf numFmtId="0" fontId="4" fillId="5" borderId="8" xfId="0" applyFont="1" applyFill="1" applyBorder="1" applyAlignment="1" applyProtection="1">
      <alignment horizontal="center" vertical="center"/>
    </xf>
    <xf numFmtId="0" fontId="2" fillId="0" borderId="19" xfId="0" applyFont="1" applyFill="1" applyBorder="1" applyAlignment="1" applyProtection="1">
      <alignment horizontal="center" vertical="center" wrapText="1"/>
    </xf>
    <xf numFmtId="0" fontId="20" fillId="6" borderId="20" xfId="0" applyFont="1" applyFill="1" applyBorder="1" applyAlignment="1" applyProtection="1">
      <alignment vertical="center" wrapText="1"/>
    </xf>
    <xf numFmtId="0" fontId="14" fillId="6" borderId="0" xfId="0" applyFont="1" applyFill="1" applyAlignment="1" applyProtection="1">
      <alignment horizontal="center" vertical="center"/>
    </xf>
    <xf numFmtId="0" fontId="8" fillId="5" borderId="0" xfId="0" applyFont="1" applyFill="1" applyAlignment="1" applyProtection="1">
      <alignment horizontal="center" vertical="center"/>
    </xf>
    <xf numFmtId="0" fontId="12" fillId="5" borderId="0" xfId="0" applyFont="1" applyFill="1" applyBorder="1" applyAlignment="1" applyProtection="1">
      <alignment horizontal="left" vertical="center"/>
    </xf>
    <xf numFmtId="0" fontId="12" fillId="5" borderId="0" xfId="0" applyFont="1" applyFill="1" applyBorder="1" applyAlignment="1" applyProtection="1">
      <alignment horizontal="center" vertical="center"/>
    </xf>
    <xf numFmtId="0" fontId="4" fillId="5" borderId="0" xfId="0" applyFont="1" applyFill="1" applyBorder="1" applyAlignment="1" applyProtection="1">
      <alignment horizontal="center" vertical="center" wrapText="1"/>
    </xf>
    <xf numFmtId="0" fontId="4" fillId="5" borderId="0" xfId="0" applyFont="1" applyFill="1" applyBorder="1" applyAlignment="1" applyProtection="1">
      <alignment vertical="center" wrapText="1"/>
    </xf>
    <xf numFmtId="0" fontId="12" fillId="5" borderId="0" xfId="0" applyFont="1" applyFill="1" applyBorder="1" applyAlignment="1" applyProtection="1">
      <alignment horizontal="left" vertical="center" wrapText="1"/>
    </xf>
    <xf numFmtId="0" fontId="12" fillId="5" borderId="0" xfId="0" applyFont="1" applyFill="1" applyBorder="1" applyAlignment="1" applyProtection="1">
      <alignment horizontal="center" vertical="center" wrapText="1"/>
    </xf>
    <xf numFmtId="10" fontId="12" fillId="5" borderId="0" xfId="0" applyNumberFormat="1" applyFont="1" applyFill="1" applyBorder="1" applyAlignment="1" applyProtection="1">
      <alignment horizontal="center" vertical="center" wrapText="1"/>
    </xf>
    <xf numFmtId="0" fontId="4" fillId="12" borderId="45" xfId="0" applyFont="1" applyFill="1" applyBorder="1" applyAlignment="1" applyProtection="1">
      <alignment vertical="center" wrapText="1"/>
    </xf>
    <xf numFmtId="0" fontId="10" fillId="12" borderId="45" xfId="0" applyFont="1" applyFill="1" applyBorder="1" applyAlignment="1" applyProtection="1">
      <alignment horizontal="center" vertical="center"/>
    </xf>
    <xf numFmtId="0" fontId="10" fillId="12" borderId="45" xfId="0" applyFont="1" applyFill="1" applyBorder="1" applyAlignment="1" applyProtection="1">
      <alignment vertical="center"/>
    </xf>
    <xf numFmtId="0" fontId="5" fillId="7" borderId="45" xfId="0" applyFont="1" applyFill="1" applyBorder="1" applyAlignment="1" applyProtection="1">
      <alignment vertical="center" wrapText="1"/>
    </xf>
    <xf numFmtId="0" fontId="5" fillId="7" borderId="45" xfId="0" applyFont="1" applyFill="1" applyBorder="1" applyAlignment="1" applyProtection="1">
      <alignment horizontal="center" vertical="center" wrapText="1"/>
    </xf>
    <xf numFmtId="0" fontId="2" fillId="0" borderId="45" xfId="0" applyFont="1" applyFill="1" applyBorder="1" applyAlignment="1" applyProtection="1">
      <alignment horizontal="center" vertical="center" wrapText="1"/>
    </xf>
    <xf numFmtId="10" fontId="2" fillId="0" borderId="45" xfId="0" applyNumberFormat="1" applyFont="1" applyFill="1" applyBorder="1" applyAlignment="1" applyProtection="1">
      <alignment horizontal="center" vertical="center" wrapText="1"/>
    </xf>
    <xf numFmtId="10" fontId="2" fillId="0" borderId="45" xfId="0" applyNumberFormat="1" applyFont="1" applyFill="1" applyBorder="1" applyAlignment="1" applyProtection="1">
      <alignment vertical="center" wrapText="1"/>
    </xf>
    <xf numFmtId="0" fontId="4" fillId="9" borderId="45" xfId="0" applyFont="1" applyFill="1" applyBorder="1" applyAlignment="1" applyProtection="1">
      <alignment vertical="center" wrapText="1"/>
    </xf>
    <xf numFmtId="0" fontId="5" fillId="0" borderId="45" xfId="0" applyFont="1" applyFill="1" applyBorder="1" applyAlignment="1" applyProtection="1">
      <alignment vertical="center" wrapText="1"/>
    </xf>
    <xf numFmtId="10" fontId="2" fillId="0" borderId="45" xfId="0" applyNumberFormat="1" applyFont="1" applyFill="1" applyBorder="1" applyAlignment="1" applyProtection="1">
      <alignment horizontal="center" vertical="center"/>
    </xf>
    <xf numFmtId="10" fontId="2" fillId="6" borderId="0" xfId="0" applyNumberFormat="1" applyFont="1" applyFill="1" applyBorder="1" applyAlignment="1" applyProtection="1">
      <alignment vertical="center"/>
    </xf>
    <xf numFmtId="0" fontId="10" fillId="6" borderId="45" xfId="0" applyFont="1" applyFill="1" applyBorder="1" applyAlignment="1" applyProtection="1">
      <alignment vertical="center" wrapText="1"/>
    </xf>
    <xf numFmtId="10" fontId="10" fillId="6" borderId="45" xfId="0" applyNumberFormat="1" applyFont="1" applyFill="1" applyBorder="1" applyAlignment="1" applyProtection="1">
      <alignment horizontal="center" vertical="center"/>
    </xf>
    <xf numFmtId="10" fontId="10" fillId="6" borderId="0" xfId="0" applyNumberFormat="1" applyFont="1" applyFill="1" applyBorder="1" applyAlignment="1" applyProtection="1">
      <alignment vertical="center"/>
    </xf>
    <xf numFmtId="0" fontId="20" fillId="6" borderId="45" xfId="0" applyFont="1" applyFill="1" applyBorder="1" applyAlignment="1" applyProtection="1">
      <alignment vertical="center" wrapText="1"/>
    </xf>
    <xf numFmtId="0" fontId="2" fillId="6" borderId="45" xfId="0" applyFont="1" applyFill="1" applyBorder="1" applyAlignment="1" applyProtection="1">
      <alignment horizontal="center" vertical="center"/>
    </xf>
    <xf numFmtId="0" fontId="10" fillId="6" borderId="0" xfId="0" applyFont="1" applyFill="1" applyBorder="1" applyAlignment="1" applyProtection="1">
      <alignment vertical="center"/>
    </xf>
    <xf numFmtId="0" fontId="4" fillId="6" borderId="0" xfId="0" applyFont="1" applyFill="1" applyBorder="1" applyAlignment="1" applyProtection="1">
      <alignment horizontal="left" vertical="center"/>
    </xf>
    <xf numFmtId="0" fontId="14" fillId="6" borderId="0" xfId="0" applyFont="1" applyFill="1" applyBorder="1" applyAlignment="1" applyProtection="1">
      <alignment horizontal="center" vertical="center"/>
    </xf>
    <xf numFmtId="0" fontId="4" fillId="6" borderId="0" xfId="0" applyFont="1" applyFill="1" applyBorder="1" applyAlignment="1" applyProtection="1">
      <alignment horizontal="center" vertical="center"/>
    </xf>
    <xf numFmtId="0" fontId="8" fillId="6" borderId="0" xfId="0" applyFont="1" applyFill="1" applyBorder="1" applyAlignment="1" applyProtection="1">
      <alignment horizontal="center" vertical="center"/>
    </xf>
    <xf numFmtId="0" fontId="4" fillId="12" borderId="45" xfId="0" applyFont="1" applyFill="1" applyBorder="1" applyAlignment="1" applyProtection="1">
      <alignment vertical="center"/>
    </xf>
    <xf numFmtId="10" fontId="7" fillId="6" borderId="0" xfId="0" applyNumberFormat="1" applyFont="1" applyFill="1" applyAlignment="1">
      <alignment vertical="center"/>
    </xf>
    <xf numFmtId="0" fontId="10" fillId="6" borderId="4" xfId="0" applyNumberFormat="1" applyFont="1" applyFill="1" applyBorder="1" applyAlignment="1" applyProtection="1">
      <alignment horizontal="left" vertical="center" wrapText="1"/>
    </xf>
    <xf numFmtId="0" fontId="10" fillId="6" borderId="53" xfId="0" applyNumberFormat="1" applyFont="1" applyFill="1" applyBorder="1" applyAlignment="1" applyProtection="1">
      <alignment horizontal="left" vertical="center" wrapText="1"/>
    </xf>
    <xf numFmtId="0" fontId="4" fillId="10" borderId="13" xfId="0" applyFont="1" applyFill="1" applyBorder="1" applyAlignment="1" applyProtection="1">
      <alignment vertical="center" wrapText="1"/>
    </xf>
    <xf numFmtId="0" fontId="4" fillId="15" borderId="45" xfId="0" applyFont="1" applyFill="1" applyBorder="1" applyAlignment="1" applyProtection="1">
      <alignment vertical="center" wrapText="1"/>
    </xf>
    <xf numFmtId="0" fontId="8" fillId="6" borderId="54" xfId="0" applyNumberFormat="1" applyFont="1" applyFill="1" applyBorder="1" applyAlignment="1" applyProtection="1">
      <alignment horizontal="left" vertical="center" wrapText="1"/>
      <protection locked="0"/>
    </xf>
    <xf numFmtId="0" fontId="59" fillId="0" borderId="1" xfId="0" applyNumberFormat="1" applyFont="1" applyBorder="1" applyAlignment="1" applyProtection="1">
      <alignment horizontal="left" vertical="center" indent="1"/>
    </xf>
    <xf numFmtId="0" fontId="0" fillId="0" borderId="1" xfId="0" applyNumberFormat="1" applyBorder="1" applyAlignment="1" applyProtection="1">
      <alignment horizontal="left" vertical="center" wrapText="1" indent="1"/>
    </xf>
    <xf numFmtId="0" fontId="0" fillId="0" borderId="1" xfId="0" applyNumberFormat="1" applyBorder="1" applyAlignment="1" applyProtection="1">
      <alignment horizontal="left" vertical="center" wrapText="1"/>
    </xf>
    <xf numFmtId="0" fontId="0" fillId="0" borderId="3" xfId="0" applyNumberFormat="1" applyBorder="1" applyAlignment="1" applyProtection="1">
      <alignment horizontal="center" vertical="center" wrapText="1"/>
    </xf>
    <xf numFmtId="0" fontId="6" fillId="0" borderId="1" xfId="0" applyNumberFormat="1" applyFont="1" applyBorder="1" applyAlignment="1" applyProtection="1">
      <alignment horizontal="left" vertical="center" wrapText="1" indent="1"/>
    </xf>
    <xf numFmtId="0" fontId="0" fillId="0" borderId="1" xfId="0" applyNumberFormat="1" applyBorder="1" applyAlignment="1" applyProtection="1">
      <alignment horizontal="center" vertical="center" wrapText="1"/>
    </xf>
    <xf numFmtId="0" fontId="0" fillId="0" borderId="0" xfId="0" applyNumberFormat="1" applyAlignment="1" applyProtection="1">
      <alignment wrapText="1"/>
    </xf>
    <xf numFmtId="0" fontId="4" fillId="4" borderId="1" xfId="0" applyNumberFormat="1" applyFont="1" applyFill="1" applyBorder="1" applyAlignment="1" applyProtection="1">
      <alignment horizontal="left" vertical="center" wrapText="1" indent="1"/>
    </xf>
    <xf numFmtId="0" fontId="4" fillId="10" borderId="1" xfId="0" applyNumberFormat="1" applyFont="1" applyFill="1" applyBorder="1" applyAlignment="1" applyProtection="1">
      <alignment horizontal="center" vertical="center" wrapText="1"/>
    </xf>
    <xf numFmtId="0" fontId="4" fillId="10" borderId="1" xfId="0" applyNumberFormat="1" applyFont="1" applyFill="1" applyBorder="1" applyAlignment="1" applyProtection="1">
      <alignment horizontal="left" vertical="center" wrapText="1" indent="1"/>
    </xf>
    <xf numFmtId="0" fontId="4" fillId="10" borderId="1" xfId="0" applyNumberFormat="1" applyFont="1" applyFill="1" applyBorder="1" applyAlignment="1" applyProtection="1">
      <alignment horizontal="left" vertical="center" wrapText="1"/>
    </xf>
    <xf numFmtId="0" fontId="4" fillId="22" borderId="5" xfId="0" applyNumberFormat="1" applyFont="1" applyFill="1" applyBorder="1" applyAlignment="1" applyProtection="1">
      <alignment horizontal="center" vertical="center" wrapText="1"/>
    </xf>
    <xf numFmtId="0" fontId="4" fillId="5" borderId="5" xfId="0" applyNumberFormat="1" applyFont="1" applyFill="1" applyBorder="1" applyAlignment="1" applyProtection="1">
      <alignment horizontal="center" vertical="center" wrapText="1"/>
    </xf>
    <xf numFmtId="0" fontId="4" fillId="4" borderId="3" xfId="0" applyNumberFormat="1" applyFont="1" applyFill="1" applyBorder="1" applyAlignment="1" applyProtection="1">
      <alignment horizontal="center" vertical="center" wrapText="1"/>
    </xf>
    <xf numFmtId="0" fontId="58" fillId="26" borderId="79" xfId="0" applyNumberFormat="1" applyFont="1" applyFill="1" applyBorder="1" applyAlignment="1" applyProtection="1">
      <alignment horizontal="center" vertical="center" wrapText="1"/>
    </xf>
    <xf numFmtId="0" fontId="4" fillId="4" borderId="1" xfId="0" applyNumberFormat="1" applyFont="1" applyFill="1" applyBorder="1" applyAlignment="1" applyProtection="1">
      <alignment horizontal="center" vertical="center" wrapText="1"/>
    </xf>
    <xf numFmtId="0" fontId="1" fillId="0" borderId="0" xfId="0" applyNumberFormat="1" applyFont="1" applyAlignment="1" applyProtection="1">
      <alignment wrapText="1"/>
    </xf>
    <xf numFmtId="0" fontId="2" fillId="21" borderId="71" xfId="0" applyNumberFormat="1" applyFont="1" applyFill="1" applyBorder="1" applyAlignment="1" applyProtection="1">
      <alignment horizontal="center" vertical="center" wrapText="1"/>
    </xf>
    <xf numFmtId="0" fontId="2" fillId="20" borderId="71" xfId="0" applyNumberFormat="1" applyFont="1" applyFill="1" applyBorder="1" applyAlignment="1" applyProtection="1">
      <alignment horizontal="center" vertical="center" wrapText="1"/>
    </xf>
    <xf numFmtId="0" fontId="3" fillId="24" borderId="72" xfId="0" applyNumberFormat="1" applyFont="1" applyFill="1" applyBorder="1" applyAlignment="1" applyProtection="1">
      <alignment vertical="center" wrapText="1"/>
    </xf>
    <xf numFmtId="0" fontId="3" fillId="25" borderId="72" xfId="0" applyNumberFormat="1" applyFont="1" applyFill="1" applyBorder="1" applyAlignment="1" applyProtection="1">
      <alignment vertical="center" wrapText="1"/>
    </xf>
    <xf numFmtId="0" fontId="8" fillId="6" borderId="4" xfId="0" applyNumberFormat="1" applyFont="1" applyFill="1" applyBorder="1" applyAlignment="1" applyProtection="1">
      <alignment horizontal="left" vertical="center" wrapText="1"/>
    </xf>
    <xf numFmtId="0" fontId="10" fillId="6" borderId="4" xfId="0" applyNumberFormat="1" applyFont="1" applyFill="1" applyBorder="1" applyAlignment="1" applyProtection="1">
      <alignment horizontal="center" vertical="center" wrapText="1"/>
    </xf>
    <xf numFmtId="0" fontId="10" fillId="6" borderId="54" xfId="0" applyNumberFormat="1" applyFont="1" applyFill="1" applyBorder="1" applyAlignment="1" applyProtection="1">
      <alignment horizontal="left" vertical="center" wrapText="1"/>
    </xf>
    <xf numFmtId="0" fontId="9" fillId="6" borderId="4" xfId="0" applyNumberFormat="1" applyFont="1" applyFill="1" applyBorder="1" applyAlignment="1" applyProtection="1">
      <alignment horizontal="center" vertical="center" wrapText="1"/>
    </xf>
    <xf numFmtId="0" fontId="2" fillId="2" borderId="3" xfId="0" applyNumberFormat="1" applyFont="1" applyFill="1" applyBorder="1" applyAlignment="1" applyProtection="1">
      <alignment horizontal="center" vertical="center" wrapText="1"/>
    </xf>
    <xf numFmtId="0" fontId="2" fillId="3" borderId="71" xfId="0" applyNumberFormat="1" applyFont="1" applyFill="1" applyBorder="1" applyAlignment="1" applyProtection="1">
      <alignment horizontal="center" vertical="center" wrapText="1"/>
    </xf>
    <xf numFmtId="0" fontId="2" fillId="3" borderId="71" xfId="0" applyNumberFormat="1" applyFont="1" applyFill="1" applyBorder="1" applyAlignment="1" applyProtection="1">
      <alignment horizontal="left" vertical="center" wrapText="1"/>
    </xf>
    <xf numFmtId="0" fontId="3" fillId="20" borderId="80"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wrapText="1"/>
    </xf>
    <xf numFmtId="0" fontId="9" fillId="6" borderId="53" xfId="0" applyNumberFormat="1" applyFont="1" applyFill="1" applyBorder="1" applyAlignment="1" applyProtection="1">
      <alignment horizontal="left" vertical="center" wrapText="1"/>
    </xf>
    <xf numFmtId="0" fontId="9" fillId="6" borderId="54" xfId="0" applyNumberFormat="1" applyFont="1" applyFill="1" applyBorder="1" applyAlignment="1" applyProtection="1">
      <alignment horizontal="left" vertical="center" wrapText="1"/>
    </xf>
    <xf numFmtId="0" fontId="55" fillId="6" borderId="53" xfId="0" applyNumberFormat="1" applyFont="1" applyFill="1" applyBorder="1" applyAlignment="1" applyProtection="1">
      <alignment horizontal="left" vertical="center" wrapText="1"/>
    </xf>
    <xf numFmtId="0" fontId="9" fillId="6" borderId="4" xfId="0" applyNumberFormat="1" applyFont="1" applyFill="1" applyBorder="1" applyAlignment="1" applyProtection="1">
      <alignment horizontal="left" vertical="center" wrapText="1"/>
    </xf>
    <xf numFmtId="0" fontId="3" fillId="2" borderId="3"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left" vertical="center" wrapText="1"/>
    </xf>
    <xf numFmtId="0" fontId="8" fillId="6" borderId="53" xfId="0" applyNumberFormat="1" applyFont="1" applyFill="1" applyBorder="1" applyAlignment="1" applyProtection="1">
      <alignment horizontal="left" vertical="center" wrapText="1"/>
    </xf>
    <xf numFmtId="0" fontId="5" fillId="2" borderId="3" xfId="0" applyNumberFormat="1" applyFont="1" applyFill="1" applyBorder="1" applyAlignment="1" applyProtection="1">
      <alignment horizontal="center" vertical="center" wrapText="1"/>
    </xf>
    <xf numFmtId="0" fontId="3" fillId="24" borderId="73" xfId="0" applyNumberFormat="1" applyFont="1" applyFill="1" applyBorder="1" applyAlignment="1" applyProtection="1">
      <alignment vertical="center" wrapText="1"/>
    </xf>
    <xf numFmtId="0" fontId="10" fillId="0" borderId="54" xfId="0" applyNumberFormat="1" applyFont="1" applyFill="1" applyBorder="1" applyAlignment="1" applyProtection="1">
      <alignment horizontal="left" vertical="center" wrapText="1"/>
    </xf>
    <xf numFmtId="0" fontId="3" fillId="25" borderId="76" xfId="0" applyNumberFormat="1" applyFont="1" applyFill="1" applyBorder="1" applyAlignment="1" applyProtection="1">
      <alignment vertical="center" wrapText="1"/>
    </xf>
    <xf numFmtId="0" fontId="8" fillId="6" borderId="54" xfId="0" applyNumberFormat="1" applyFont="1" applyFill="1" applyBorder="1" applyAlignment="1" applyProtection="1">
      <alignment horizontal="left" vertical="center" wrapText="1"/>
    </xf>
    <xf numFmtId="0" fontId="3" fillId="24" borderId="78" xfId="0" applyNumberFormat="1" applyFont="1" applyFill="1" applyBorder="1" applyAlignment="1" applyProtection="1">
      <alignment vertical="center" wrapText="1"/>
    </xf>
    <xf numFmtId="0" fontId="3" fillId="25" borderId="78" xfId="0" applyNumberFormat="1" applyFont="1" applyFill="1" applyBorder="1" applyAlignment="1" applyProtection="1">
      <alignment vertical="center" wrapText="1"/>
    </xf>
    <xf numFmtId="0" fontId="3" fillId="20" borderId="76" xfId="0" applyNumberFormat="1" applyFont="1" applyFill="1" applyBorder="1" applyAlignment="1" applyProtection="1">
      <alignment horizontal="center" vertical="center" wrapText="1"/>
    </xf>
    <xf numFmtId="0" fontId="8" fillId="6" borderId="1" xfId="0" applyNumberFormat="1" applyFont="1" applyFill="1" applyBorder="1" applyAlignment="1" applyProtection="1">
      <alignment horizontal="left" vertical="center" wrapText="1"/>
    </xf>
    <xf numFmtId="0" fontId="5" fillId="3" borderId="71" xfId="0" applyNumberFormat="1" applyFont="1" applyFill="1" applyBorder="1" applyAlignment="1" applyProtection="1">
      <alignment horizontal="center" vertical="center" wrapText="1"/>
    </xf>
    <xf numFmtId="0" fontId="60" fillId="6" borderId="4" xfId="0" applyNumberFormat="1" applyFont="1" applyFill="1" applyBorder="1" applyAlignment="1" applyProtection="1">
      <alignment horizontal="left" vertical="center" wrapText="1"/>
    </xf>
    <xf numFmtId="0" fontId="11" fillId="6" borderId="53" xfId="0" applyNumberFormat="1" applyFont="1" applyFill="1" applyBorder="1" applyAlignment="1" applyProtection="1">
      <alignment horizontal="left" vertical="center" wrapText="1"/>
    </xf>
    <xf numFmtId="0" fontId="11" fillId="6" borderId="4" xfId="0" applyNumberFormat="1" applyFont="1" applyFill="1" applyBorder="1" applyAlignment="1" applyProtection="1">
      <alignment horizontal="left" vertical="center" wrapText="1"/>
    </xf>
    <xf numFmtId="0" fontId="11" fillId="6" borderId="54" xfId="0" applyNumberFormat="1" applyFont="1" applyFill="1" applyBorder="1" applyAlignment="1" applyProtection="1">
      <alignment horizontal="left" vertical="center" wrapText="1"/>
    </xf>
    <xf numFmtId="0" fontId="11" fillId="6" borderId="4" xfId="0" applyNumberFormat="1" applyFont="1" applyFill="1" applyBorder="1" applyAlignment="1" applyProtection="1">
      <alignment horizontal="center" vertical="center" wrapText="1"/>
    </xf>
    <xf numFmtId="0" fontId="8" fillId="6" borderId="0" xfId="0" applyNumberFormat="1" applyFont="1" applyFill="1" applyAlignment="1" applyProtection="1">
      <alignment horizontal="left" vertical="top"/>
    </xf>
    <xf numFmtId="0" fontId="7" fillId="0" borderId="1" xfId="0" applyNumberFormat="1" applyFont="1" applyBorder="1" applyAlignment="1" applyProtection="1">
      <alignment horizontal="left" vertical="center" wrapText="1"/>
    </xf>
    <xf numFmtId="0" fontId="7" fillId="6" borderId="0" xfId="0" applyNumberFormat="1" applyFont="1" applyFill="1" applyAlignment="1" applyProtection="1">
      <alignment horizontal="left" wrapText="1"/>
    </xf>
    <xf numFmtId="0" fontId="1" fillId="6" borderId="0" xfId="0" applyNumberFormat="1" applyFont="1" applyFill="1" applyAlignment="1" applyProtection="1">
      <alignment horizontal="left" wrapText="1"/>
    </xf>
    <xf numFmtId="0" fontId="8" fillId="6" borderId="0" xfId="0" applyNumberFormat="1" applyFont="1" applyFill="1" applyAlignment="1" applyProtection="1"/>
    <xf numFmtId="0" fontId="8" fillId="6" borderId="0" xfId="0" applyNumberFormat="1" applyFont="1" applyFill="1" applyAlignment="1" applyProtection="1">
      <alignment vertical="center"/>
    </xf>
    <xf numFmtId="0" fontId="8" fillId="6" borderId="0" xfId="0" applyNumberFormat="1" applyFont="1" applyFill="1" applyAlignment="1" applyProtection="1">
      <alignment wrapText="1"/>
    </xf>
    <xf numFmtId="0" fontId="4" fillId="5" borderId="5" xfId="0" applyNumberFormat="1" applyFont="1" applyFill="1" applyBorder="1" applyAlignment="1" applyProtection="1">
      <alignment horizontal="center" vertical="center" wrapText="1"/>
      <protection locked="0"/>
    </xf>
    <xf numFmtId="0" fontId="10" fillId="6" borderId="53" xfId="0" applyNumberFormat="1" applyFont="1" applyFill="1" applyBorder="1" applyAlignment="1" applyProtection="1">
      <alignment horizontal="left" vertical="center" wrapText="1"/>
      <protection locked="0"/>
    </xf>
    <xf numFmtId="0" fontId="10" fillId="6" borderId="4" xfId="0" applyNumberFormat="1" applyFont="1" applyFill="1" applyBorder="1" applyAlignment="1" applyProtection="1">
      <alignment horizontal="left" vertical="center" wrapText="1"/>
      <protection locked="0"/>
    </xf>
    <xf numFmtId="0" fontId="10" fillId="6" borderId="4" xfId="0" applyNumberFormat="1" applyFont="1" applyFill="1" applyBorder="1" applyAlignment="1" applyProtection="1">
      <alignment horizontal="center" vertical="center" wrapText="1"/>
      <protection locked="0"/>
    </xf>
    <xf numFmtId="0" fontId="10" fillId="6" borderId="54" xfId="0" applyNumberFormat="1" applyFont="1" applyFill="1" applyBorder="1" applyAlignment="1" applyProtection="1">
      <alignment horizontal="left" vertical="center" wrapText="1"/>
      <protection locked="0"/>
    </xf>
    <xf numFmtId="0" fontId="55" fillId="6" borderId="4" xfId="0" applyNumberFormat="1" applyFont="1" applyFill="1" applyBorder="1" applyAlignment="1" applyProtection="1">
      <alignment horizontal="left" vertical="center" wrapText="1"/>
      <protection locked="0"/>
    </xf>
    <xf numFmtId="0" fontId="9" fillId="6" borderId="54" xfId="0" applyNumberFormat="1" applyFont="1" applyFill="1" applyBorder="1" applyAlignment="1" applyProtection="1">
      <alignment horizontal="left" vertical="center" wrapText="1"/>
      <protection locked="0"/>
    </xf>
    <xf numFmtId="0" fontId="9" fillId="6" borderId="53" xfId="0" applyNumberFormat="1" applyFont="1" applyFill="1" applyBorder="1" applyAlignment="1" applyProtection="1">
      <alignment horizontal="left" vertical="center" wrapText="1"/>
      <protection locked="0"/>
    </xf>
    <xf numFmtId="0" fontId="9" fillId="6" borderId="4" xfId="0" applyNumberFormat="1" applyFont="1" applyFill="1" applyBorder="1" applyAlignment="1" applyProtection="1">
      <alignment horizontal="left" vertical="center" wrapText="1"/>
      <protection locked="0"/>
    </xf>
    <xf numFmtId="0" fontId="55" fillId="6" borderId="53" xfId="0" applyNumberFormat="1" applyFont="1" applyFill="1" applyBorder="1" applyAlignment="1" applyProtection="1">
      <alignment horizontal="left" vertical="center" wrapText="1"/>
      <protection locked="0"/>
    </xf>
    <xf numFmtId="0" fontId="10" fillId="6" borderId="53" xfId="0" applyNumberFormat="1" applyFont="1" applyFill="1" applyBorder="1" applyAlignment="1" applyProtection="1">
      <alignment horizontal="center" vertical="center" wrapText="1"/>
      <protection locked="0"/>
    </xf>
    <xf numFmtId="0" fontId="56" fillId="6" borderId="54" xfId="0" applyNumberFormat="1" applyFont="1" applyFill="1" applyBorder="1" applyAlignment="1" applyProtection="1">
      <alignment horizontal="left" vertical="center" wrapText="1"/>
      <protection locked="0"/>
    </xf>
    <xf numFmtId="0" fontId="19" fillId="6" borderId="54" xfId="1" applyNumberFormat="1" applyFill="1" applyBorder="1" applyAlignment="1" applyProtection="1">
      <alignment horizontal="left" vertical="center" wrapText="1"/>
      <protection locked="0"/>
    </xf>
    <xf numFmtId="0" fontId="9" fillId="6" borderId="53" xfId="0" quotePrefix="1" applyNumberFormat="1" applyFont="1" applyFill="1" applyBorder="1" applyAlignment="1" applyProtection="1">
      <alignment horizontal="left" vertical="center" wrapText="1"/>
      <protection locked="0"/>
    </xf>
    <xf numFmtId="0" fontId="9" fillId="6" borderId="4" xfId="0" quotePrefix="1" applyNumberFormat="1" applyFont="1" applyFill="1" applyBorder="1" applyAlignment="1" applyProtection="1">
      <alignment horizontal="left" vertical="center" wrapText="1"/>
      <protection locked="0"/>
    </xf>
    <xf numFmtId="0" fontId="11" fillId="6" borderId="54" xfId="0" applyNumberFormat="1" applyFont="1" applyFill="1" applyBorder="1" applyAlignment="1" applyProtection="1">
      <alignment horizontal="left" vertical="center" wrapText="1"/>
      <protection locked="0"/>
    </xf>
    <xf numFmtId="0" fontId="0" fillId="0" borderId="1" xfId="0" applyNumberFormat="1" applyBorder="1" applyAlignment="1" applyProtection="1">
      <alignment horizontal="left" vertical="center" wrapText="1"/>
      <protection locked="0"/>
    </xf>
    <xf numFmtId="164" fontId="0" fillId="0" borderId="2" xfId="0" applyNumberFormat="1" applyBorder="1" applyAlignment="1" applyProtection="1">
      <alignment horizontal="center" vertical="center" wrapText="1"/>
    </xf>
    <xf numFmtId="164" fontId="4" fillId="10" borderId="2" xfId="0" applyNumberFormat="1" applyFont="1" applyFill="1" applyBorder="1" applyAlignment="1" applyProtection="1">
      <alignment horizontal="center" vertical="center" wrapText="1"/>
    </xf>
    <xf numFmtId="164" fontId="3" fillId="25" borderId="72" xfId="0" applyNumberFormat="1" applyFont="1" applyFill="1" applyBorder="1" applyAlignment="1" applyProtection="1">
      <alignment horizontal="center" vertical="center" wrapText="1"/>
    </xf>
    <xf numFmtId="164" fontId="3" fillId="25" borderId="73" xfId="0" applyNumberFormat="1" applyFont="1" applyFill="1" applyBorder="1" applyAlignment="1" applyProtection="1">
      <alignment horizontal="center" vertical="center" wrapText="1"/>
    </xf>
    <xf numFmtId="164" fontId="3" fillId="25" borderId="74" xfId="0" applyNumberFormat="1" applyFont="1" applyFill="1" applyBorder="1" applyAlignment="1" applyProtection="1">
      <alignment horizontal="center" vertical="center" wrapText="1"/>
    </xf>
    <xf numFmtId="164" fontId="3" fillId="25" borderId="75" xfId="0" applyNumberFormat="1" applyFont="1" applyFill="1" applyBorder="1" applyAlignment="1" applyProtection="1">
      <alignment horizontal="center" vertical="center" wrapText="1"/>
    </xf>
    <xf numFmtId="164" fontId="3" fillId="25" borderId="77" xfId="0" applyNumberFormat="1" applyFont="1" applyFill="1" applyBorder="1" applyAlignment="1" applyProtection="1">
      <alignment horizontal="center" vertical="center" wrapText="1"/>
    </xf>
    <xf numFmtId="164" fontId="2" fillId="25" borderId="72" xfId="0" applyNumberFormat="1" applyFont="1" applyFill="1" applyBorder="1" applyAlignment="1" applyProtection="1">
      <alignment horizontal="center" vertical="center" wrapText="1"/>
    </xf>
    <xf numFmtId="164" fontId="54" fillId="25" borderId="72" xfId="0" applyNumberFormat="1" applyFont="1" applyFill="1" applyBorder="1" applyAlignment="1" applyProtection="1">
      <alignment horizontal="center" vertical="center" wrapText="1"/>
    </xf>
    <xf numFmtId="164" fontId="0" fillId="0" borderId="1" xfId="0" applyNumberFormat="1" applyBorder="1" applyAlignment="1" applyProtection="1">
      <alignment horizontal="center" vertical="center" wrapText="1"/>
    </xf>
    <xf numFmtId="10" fontId="10" fillId="6" borderId="53" xfId="0" applyNumberFormat="1" applyFont="1" applyFill="1" applyBorder="1" applyAlignment="1" applyProtection="1">
      <alignment horizontal="left" vertical="center" wrapText="1"/>
      <protection locked="0"/>
    </xf>
    <xf numFmtId="9" fontId="10" fillId="6" borderId="53" xfId="0" applyNumberFormat="1" applyFont="1" applyFill="1" applyBorder="1" applyAlignment="1" applyProtection="1">
      <alignment horizontal="left" vertical="center" wrapText="1"/>
      <protection locked="0"/>
    </xf>
    <xf numFmtId="9" fontId="10" fillId="6" borderId="4" xfId="0" applyNumberFormat="1" applyFont="1" applyFill="1" applyBorder="1" applyAlignment="1" applyProtection="1">
      <alignment horizontal="left" vertical="center" wrapText="1"/>
      <protection locked="0"/>
    </xf>
    <xf numFmtId="0" fontId="10" fillId="0" borderId="4" xfId="0" applyNumberFormat="1" applyFont="1" applyFill="1" applyBorder="1" applyAlignment="1" applyProtection="1">
      <alignment horizontal="left" vertical="center" wrapText="1"/>
    </xf>
    <xf numFmtId="0" fontId="7" fillId="0" borderId="4" xfId="0" applyNumberFormat="1" applyFont="1" applyBorder="1" applyAlignment="1" applyProtection="1">
      <alignment horizontal="left" vertical="center" wrapText="1"/>
    </xf>
    <xf numFmtId="0" fontId="10" fillId="0" borderId="4" xfId="0" applyNumberFormat="1" applyFont="1" applyFill="1" applyBorder="1" applyAlignment="1" applyProtection="1">
      <alignment horizontal="left" vertical="center" wrapText="1"/>
      <protection locked="0"/>
    </xf>
    <xf numFmtId="0" fontId="9" fillId="6" borderId="60" xfId="0" applyNumberFormat="1" applyFont="1" applyFill="1" applyBorder="1" applyAlignment="1" applyProtection="1">
      <alignment horizontal="left" vertical="center" wrapText="1"/>
    </xf>
    <xf numFmtId="0" fontId="9" fillId="6" borderId="61" xfId="0" applyNumberFormat="1" applyFont="1" applyFill="1" applyBorder="1" applyAlignment="1" applyProtection="1">
      <alignment horizontal="left" vertical="center" wrapText="1"/>
    </xf>
    <xf numFmtId="0" fontId="11" fillId="6" borderId="53" xfId="0" applyNumberFormat="1" applyFont="1" applyFill="1" applyBorder="1" applyAlignment="1" applyProtection="1">
      <alignment horizontal="center" vertical="center" wrapText="1"/>
    </xf>
    <xf numFmtId="10" fontId="9" fillId="6" borderId="53" xfId="3" applyNumberFormat="1" applyFont="1" applyFill="1" applyBorder="1" applyAlignment="1" applyProtection="1">
      <alignment horizontal="left" vertical="center" wrapText="1"/>
      <protection locked="0"/>
    </xf>
    <xf numFmtId="9" fontId="8" fillId="6" borderId="4" xfId="3" applyFont="1" applyFill="1" applyBorder="1" applyAlignment="1" applyProtection="1">
      <alignment horizontal="left" vertical="center" wrapText="1"/>
    </xf>
    <xf numFmtId="165" fontId="8" fillId="6" borderId="4" xfId="0" applyNumberFormat="1" applyFont="1" applyFill="1" applyBorder="1" applyAlignment="1" applyProtection="1">
      <alignment horizontal="left" vertical="center" wrapText="1"/>
    </xf>
    <xf numFmtId="0" fontId="9" fillId="0" borderId="53" xfId="0" applyNumberFormat="1" applyFont="1" applyFill="1" applyBorder="1" applyAlignment="1" applyProtection="1">
      <alignment horizontal="left" vertical="center" wrapText="1"/>
      <protection locked="0"/>
    </xf>
    <xf numFmtId="10" fontId="9" fillId="0" borderId="53" xfId="0" applyNumberFormat="1" applyFont="1" applyFill="1" applyBorder="1" applyAlignment="1" applyProtection="1">
      <alignment horizontal="left" vertical="center" wrapText="1"/>
      <protection locked="0"/>
    </xf>
    <xf numFmtId="0" fontId="9" fillId="0" borderId="4" xfId="0" applyNumberFormat="1" applyFont="1" applyFill="1" applyBorder="1" applyAlignment="1" applyProtection="1">
      <alignment horizontal="left" vertical="center" wrapText="1"/>
      <protection locked="0"/>
    </xf>
    <xf numFmtId="10" fontId="9" fillId="6" borderId="53" xfId="0" applyNumberFormat="1" applyFont="1" applyFill="1" applyBorder="1" applyAlignment="1" applyProtection="1">
      <alignment horizontal="left" vertical="center" wrapText="1"/>
      <protection locked="0"/>
    </xf>
    <xf numFmtId="0" fontId="4" fillId="22" borderId="1" xfId="0" applyNumberFormat="1" applyFont="1" applyFill="1" applyBorder="1" applyAlignment="1" applyProtection="1">
      <alignment horizontal="center" vertical="center" wrapText="1"/>
    </xf>
    <xf numFmtId="0" fontId="4" fillId="5" borderId="1" xfId="0" applyNumberFormat="1" applyFont="1" applyFill="1" applyBorder="1" applyAlignment="1" applyProtection="1">
      <alignment horizontal="center" vertical="center" wrapText="1"/>
      <protection locked="0"/>
    </xf>
    <xf numFmtId="0" fontId="4" fillId="5" borderId="1" xfId="0" applyNumberFormat="1" applyFont="1" applyFill="1" applyBorder="1" applyAlignment="1" applyProtection="1">
      <alignment horizontal="center" vertical="center" wrapText="1"/>
    </xf>
    <xf numFmtId="0" fontId="22" fillId="6" borderId="29" xfId="0" applyFont="1" applyFill="1" applyBorder="1" applyAlignment="1">
      <alignment horizontal="center" vertical="center" wrapText="1"/>
    </xf>
    <xf numFmtId="0" fontId="22" fillId="6" borderId="34" xfId="0" applyFont="1" applyFill="1" applyBorder="1" applyAlignment="1">
      <alignment horizontal="center" vertical="center" wrapText="1"/>
    </xf>
    <xf numFmtId="0" fontId="31" fillId="14" borderId="30" xfId="0" applyFont="1" applyFill="1" applyBorder="1" applyAlignment="1">
      <alignment horizontal="center" vertical="center" wrapText="1"/>
    </xf>
    <xf numFmtId="0" fontId="31" fillId="14" borderId="31" xfId="0" applyFont="1" applyFill="1" applyBorder="1" applyAlignment="1">
      <alignment horizontal="center" vertical="center" wrapText="1"/>
    </xf>
    <xf numFmtId="0" fontId="32" fillId="8" borderId="32" xfId="0" applyFont="1" applyFill="1" applyBorder="1" applyAlignment="1">
      <alignment horizontal="center" vertical="center" wrapText="1"/>
    </xf>
    <xf numFmtId="0" fontId="32" fillId="8" borderId="33" xfId="0" applyFont="1" applyFill="1" applyBorder="1" applyAlignment="1">
      <alignment horizontal="center" vertical="center" wrapText="1"/>
    </xf>
    <xf numFmtId="0" fontId="31" fillId="9" borderId="43" xfId="0" applyFont="1" applyFill="1" applyBorder="1" applyAlignment="1">
      <alignment horizontal="center" vertical="center" wrapText="1"/>
    </xf>
    <xf numFmtId="10" fontId="2" fillId="0" borderId="13" xfId="0" applyNumberFormat="1" applyFont="1" applyFill="1" applyBorder="1" applyAlignment="1" applyProtection="1">
      <alignment horizontal="center" vertical="center" wrapText="1"/>
    </xf>
    <xf numFmtId="10" fontId="17" fillId="8" borderId="13" xfId="0" applyNumberFormat="1" applyFont="1" applyFill="1" applyBorder="1" applyAlignment="1" applyProtection="1">
      <alignment horizontal="center" vertical="center" wrapText="1"/>
    </xf>
    <xf numFmtId="10" fontId="18" fillId="9" borderId="13" xfId="0" applyNumberFormat="1" applyFont="1" applyFill="1" applyBorder="1" applyAlignment="1" applyProtection="1">
      <alignment horizontal="center" vertical="center" wrapText="1"/>
    </xf>
    <xf numFmtId="0" fontId="5" fillId="11" borderId="14" xfId="0" applyFont="1" applyFill="1" applyBorder="1" applyAlignment="1" applyProtection="1">
      <alignment vertical="center" wrapText="1"/>
    </xf>
    <xf numFmtId="0" fontId="5" fillId="11" borderId="15" xfId="0" applyFont="1" applyFill="1" applyBorder="1" applyAlignment="1" applyProtection="1">
      <alignment vertical="center" wrapText="1"/>
    </xf>
    <xf numFmtId="0" fontId="5" fillId="11" borderId="16" xfId="0" applyFont="1" applyFill="1" applyBorder="1" applyAlignment="1" applyProtection="1">
      <alignment vertical="center" wrapText="1"/>
    </xf>
    <xf numFmtId="0" fontId="5" fillId="0" borderId="19" xfId="0" applyFont="1" applyFill="1" applyBorder="1" applyAlignment="1" applyProtection="1">
      <alignment horizontal="center" vertical="center" wrapText="1"/>
    </xf>
    <xf numFmtId="0" fontId="5" fillId="0" borderId="55" xfId="0" applyFont="1" applyFill="1" applyBorder="1" applyAlignment="1" applyProtection="1">
      <alignment horizontal="center" vertical="center" wrapText="1"/>
    </xf>
    <xf numFmtId="0" fontId="5" fillId="0" borderId="56" xfId="0" applyFont="1" applyFill="1" applyBorder="1" applyAlignment="1" applyProtection="1">
      <alignment horizontal="center" vertical="center" wrapText="1"/>
    </xf>
    <xf numFmtId="10" fontId="2" fillId="0" borderId="14" xfId="0" applyNumberFormat="1" applyFont="1" applyFill="1" applyBorder="1" applyAlignment="1" applyProtection="1">
      <alignment horizontal="center" vertical="center" wrapText="1"/>
    </xf>
    <xf numFmtId="10" fontId="2" fillId="0" borderId="15" xfId="0" applyNumberFormat="1" applyFont="1" applyFill="1" applyBorder="1" applyAlignment="1" applyProtection="1">
      <alignment horizontal="center" vertical="center" wrapText="1"/>
    </xf>
    <xf numFmtId="10" fontId="2" fillId="0" borderId="16" xfId="0" applyNumberFormat="1" applyFont="1" applyFill="1" applyBorder="1" applyAlignment="1" applyProtection="1">
      <alignment horizontal="center" vertical="center" wrapText="1"/>
    </xf>
    <xf numFmtId="10" fontId="17" fillId="8" borderId="14" xfId="0" applyNumberFormat="1" applyFont="1" applyFill="1" applyBorder="1" applyAlignment="1" applyProtection="1">
      <alignment horizontal="center" vertical="center" wrapText="1"/>
    </xf>
    <xf numFmtId="10" fontId="17" fillId="8" borderId="15" xfId="0" applyNumberFormat="1" applyFont="1" applyFill="1" applyBorder="1" applyAlignment="1" applyProtection="1">
      <alignment horizontal="center" vertical="center" wrapText="1"/>
    </xf>
    <xf numFmtId="10" fontId="17" fillId="8" borderId="16" xfId="0" applyNumberFormat="1" applyFont="1" applyFill="1" applyBorder="1" applyAlignment="1" applyProtection="1">
      <alignment horizontal="center" vertical="center" wrapText="1"/>
    </xf>
    <xf numFmtId="10" fontId="18" fillId="10" borderId="13" xfId="0" applyNumberFormat="1" applyFont="1" applyFill="1" applyBorder="1" applyAlignment="1" applyProtection="1">
      <alignment horizontal="center" vertical="center" wrapText="1"/>
    </xf>
    <xf numFmtId="10" fontId="18" fillId="10" borderId="19" xfId="0" applyNumberFormat="1" applyFont="1" applyFill="1" applyBorder="1" applyAlignment="1" applyProtection="1">
      <alignment horizontal="center" vertical="center" wrapText="1"/>
    </xf>
    <xf numFmtId="10" fontId="18" fillId="10" borderId="56" xfId="0" applyNumberFormat="1" applyFont="1" applyFill="1" applyBorder="1" applyAlignment="1" applyProtection="1">
      <alignment horizontal="center" vertical="center" wrapText="1"/>
    </xf>
    <xf numFmtId="10" fontId="24" fillId="23" borderId="0" xfId="0" applyNumberFormat="1" applyFont="1" applyFill="1" applyAlignment="1" applyProtection="1">
      <alignment horizontal="center" vertical="center"/>
    </xf>
    <xf numFmtId="0" fontId="24" fillId="23" borderId="0" xfId="0" applyFont="1" applyFill="1" applyAlignment="1" applyProtection="1">
      <alignment horizontal="center" vertical="center"/>
    </xf>
    <xf numFmtId="0" fontId="22" fillId="13" borderId="21" xfId="0" applyFont="1" applyFill="1" applyBorder="1" applyAlignment="1">
      <alignment horizontal="left" vertical="center" wrapText="1"/>
    </xf>
    <xf numFmtId="0" fontId="22" fillId="13" borderId="22" xfId="0" applyFont="1" applyFill="1" applyBorder="1" applyAlignment="1">
      <alignment horizontal="left" vertical="center" wrapText="1"/>
    </xf>
    <xf numFmtId="0" fontId="22" fillId="13" borderId="23" xfId="0" applyFont="1" applyFill="1" applyBorder="1" applyAlignment="1">
      <alignment horizontal="left" vertical="center" wrapText="1"/>
    </xf>
    <xf numFmtId="0" fontId="22" fillId="13" borderId="24" xfId="0" applyFont="1" applyFill="1" applyBorder="1" applyAlignment="1">
      <alignment horizontal="left" vertical="center" wrapText="1"/>
    </xf>
    <xf numFmtId="0" fontId="22" fillId="13" borderId="0" xfId="0" applyFont="1" applyFill="1" applyBorder="1" applyAlignment="1">
      <alignment horizontal="left" vertical="center" wrapText="1"/>
    </xf>
    <xf numFmtId="0" fontId="22" fillId="13" borderId="25" xfId="0" applyFont="1" applyFill="1" applyBorder="1" applyAlignment="1">
      <alignment horizontal="left" vertical="center" wrapText="1"/>
    </xf>
    <xf numFmtId="0" fontId="22" fillId="13" borderId="26" xfId="0" applyFont="1" applyFill="1" applyBorder="1" applyAlignment="1">
      <alignment horizontal="left" vertical="center" wrapText="1"/>
    </xf>
    <xf numFmtId="0" fontId="22" fillId="13" borderId="27" xfId="0" applyFont="1" applyFill="1" applyBorder="1" applyAlignment="1">
      <alignment horizontal="left" vertical="center" wrapText="1"/>
    </xf>
    <xf numFmtId="0" fontId="22" fillId="13" borderId="28" xfId="0" applyFont="1" applyFill="1" applyBorder="1" applyAlignment="1">
      <alignment horizontal="left" vertical="center" wrapText="1"/>
    </xf>
    <xf numFmtId="10" fontId="2" fillId="0" borderId="46" xfId="0" applyNumberFormat="1" applyFont="1" applyFill="1" applyBorder="1" applyAlignment="1" applyProtection="1">
      <alignment vertical="center" wrapText="1"/>
    </xf>
    <xf numFmtId="10" fontId="2" fillId="0" borderId="47" xfId="0" applyNumberFormat="1" applyFont="1" applyFill="1" applyBorder="1" applyAlignment="1" applyProtection="1">
      <alignment vertical="center" wrapText="1"/>
    </xf>
    <xf numFmtId="10" fontId="2" fillId="0" borderId="48" xfId="0" applyNumberFormat="1" applyFont="1" applyFill="1" applyBorder="1" applyAlignment="1" applyProtection="1">
      <alignment vertical="center" wrapText="1"/>
    </xf>
    <xf numFmtId="10" fontId="17" fillId="8" borderId="46" xfId="0" applyNumberFormat="1" applyFont="1" applyFill="1" applyBorder="1" applyAlignment="1" applyProtection="1">
      <alignment horizontal="center" vertical="center" wrapText="1"/>
    </xf>
    <xf numFmtId="10" fontId="17" fillId="8" borderId="47" xfId="0" applyNumberFormat="1" applyFont="1" applyFill="1" applyBorder="1" applyAlignment="1" applyProtection="1">
      <alignment horizontal="center" vertical="center" wrapText="1"/>
    </xf>
    <xf numFmtId="10" fontId="17" fillId="8" borderId="48" xfId="0" applyNumberFormat="1" applyFont="1" applyFill="1" applyBorder="1" applyAlignment="1" applyProtection="1">
      <alignment horizontal="center" vertical="center" wrapText="1"/>
    </xf>
    <xf numFmtId="0" fontId="5" fillId="8" borderId="46" xfId="0" applyFont="1" applyFill="1" applyBorder="1" applyAlignment="1" applyProtection="1">
      <alignment vertical="center" wrapText="1"/>
    </xf>
    <xf numFmtId="0" fontId="5" fillId="8" borderId="47" xfId="0" applyFont="1" applyFill="1" applyBorder="1" applyAlignment="1" applyProtection="1">
      <alignment vertical="center" wrapText="1"/>
    </xf>
    <xf numFmtId="0" fontId="5" fillId="8" borderId="48" xfId="0" applyFont="1" applyFill="1" applyBorder="1" applyAlignment="1" applyProtection="1">
      <alignment vertical="center" wrapText="1"/>
    </xf>
    <xf numFmtId="0" fontId="5" fillId="0" borderId="57" xfId="0" applyFont="1" applyFill="1" applyBorder="1" applyAlignment="1" applyProtection="1">
      <alignment horizontal="center" vertical="center" wrapText="1"/>
    </xf>
    <xf numFmtId="0" fontId="5" fillId="0" borderId="58" xfId="0" applyFont="1" applyFill="1" applyBorder="1" applyAlignment="1" applyProtection="1">
      <alignment horizontal="center" vertical="center" wrapText="1"/>
    </xf>
    <xf numFmtId="0" fontId="5" fillId="0" borderId="59" xfId="0" applyFont="1" applyFill="1" applyBorder="1" applyAlignment="1" applyProtection="1">
      <alignment horizontal="center" vertical="center" wrapText="1"/>
    </xf>
    <xf numFmtId="10" fontId="2" fillId="0" borderId="45" xfId="0" applyNumberFormat="1" applyFont="1" applyFill="1" applyBorder="1" applyAlignment="1" applyProtection="1">
      <alignment horizontal="center" vertical="center" wrapText="1"/>
    </xf>
    <xf numFmtId="10" fontId="18" fillId="9" borderId="45" xfId="0" applyNumberFormat="1" applyFont="1" applyFill="1" applyBorder="1" applyAlignment="1" applyProtection="1">
      <alignment horizontal="center" vertical="center" wrapText="1"/>
    </xf>
    <xf numFmtId="10" fontId="2" fillId="0" borderId="46" xfId="0" applyNumberFormat="1" applyFont="1" applyFill="1" applyBorder="1" applyAlignment="1" applyProtection="1">
      <alignment horizontal="center" vertical="center" wrapText="1"/>
    </xf>
    <xf numFmtId="10" fontId="2" fillId="0" borderId="47" xfId="0" applyNumberFormat="1" applyFont="1" applyFill="1" applyBorder="1" applyAlignment="1" applyProtection="1">
      <alignment horizontal="center" vertical="center" wrapText="1"/>
    </xf>
    <xf numFmtId="10" fontId="2" fillId="0" borderId="48" xfId="0" applyNumberFormat="1" applyFont="1" applyFill="1" applyBorder="1" applyAlignment="1" applyProtection="1">
      <alignment horizontal="center" vertical="center" wrapText="1"/>
    </xf>
    <xf numFmtId="10" fontId="18" fillId="15" borderId="45" xfId="0" applyNumberFormat="1" applyFont="1" applyFill="1" applyBorder="1" applyAlignment="1" applyProtection="1">
      <alignment horizontal="center" vertical="center" wrapText="1"/>
    </xf>
    <xf numFmtId="0" fontId="22" fillId="16" borderId="21" xfId="0" applyFont="1" applyFill="1" applyBorder="1" applyAlignment="1">
      <alignment horizontal="left" vertical="center" wrapText="1"/>
    </xf>
    <xf numFmtId="0" fontId="22" fillId="16" borderId="22" xfId="0" applyFont="1" applyFill="1" applyBorder="1" applyAlignment="1">
      <alignment horizontal="left" vertical="center" wrapText="1"/>
    </xf>
    <xf numFmtId="0" fontId="22" fillId="16" borderId="23" xfId="0" applyFont="1" applyFill="1" applyBorder="1" applyAlignment="1">
      <alignment horizontal="left" vertical="center" wrapText="1"/>
    </xf>
    <xf numFmtId="0" fontId="22" fillId="16" borderId="24" xfId="0" applyFont="1" applyFill="1" applyBorder="1" applyAlignment="1">
      <alignment horizontal="left" vertical="center" wrapText="1"/>
    </xf>
    <xf numFmtId="0" fontId="22" fillId="16" borderId="0" xfId="0" applyFont="1" applyFill="1" applyBorder="1" applyAlignment="1">
      <alignment horizontal="left" vertical="center" wrapText="1"/>
    </xf>
    <xf numFmtId="0" fontId="22" fillId="16" borderId="25" xfId="0" applyFont="1" applyFill="1" applyBorder="1" applyAlignment="1">
      <alignment horizontal="left" vertical="center" wrapText="1"/>
    </xf>
    <xf numFmtId="0" fontId="22" fillId="16" borderId="26" xfId="0" applyFont="1" applyFill="1" applyBorder="1" applyAlignment="1">
      <alignment horizontal="left" vertical="center" wrapText="1"/>
    </xf>
    <xf numFmtId="0" fontId="22" fillId="16" borderId="27" xfId="0" applyFont="1" applyFill="1" applyBorder="1" applyAlignment="1">
      <alignment horizontal="left" vertical="center" wrapText="1"/>
    </xf>
    <xf numFmtId="0" fontId="22" fillId="16" borderId="28" xfId="0" applyFont="1" applyFill="1" applyBorder="1" applyAlignment="1">
      <alignment horizontal="left" vertical="center" wrapText="1"/>
    </xf>
  </cellXfs>
  <cellStyles count="4">
    <cellStyle name="Hyperlink" xfId="1" builtinId="8"/>
    <cellStyle name="Normal" xfId="0" builtinId="0"/>
    <cellStyle name="Normal 2 2" xfId="2"/>
    <cellStyle name="Percent" xfId="3" builtinId="5"/>
  </cellStyles>
  <dxfs count="4201">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FF0000"/>
        </patternFill>
      </fill>
    </dxf>
    <dxf>
      <fill>
        <patternFill>
          <bgColor rgb="FFFFC0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00B0F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s>
  <tableStyles count="0" defaultTableStyle="TableStyleMedium2" defaultPivotStyle="PivotStyleLight16"/>
  <colors>
    <mruColors>
      <color rgb="FF006600"/>
      <color rgb="FF339933"/>
      <color rgb="FFFF3300"/>
      <color rgb="FF003366"/>
      <color rgb="FFCC0000"/>
      <color rgb="FF99CCFF"/>
      <color rgb="FF0099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OVERALL PERFORMANCE</a:t>
            </a:r>
          </a:p>
          <a:p>
            <a:pPr>
              <a:defRPr lang="en-US"/>
            </a:pPr>
            <a:r>
              <a:rPr lang="en-US" sz="1100">
                <a:latin typeface="Arial" pitchFamily="34" charset="0"/>
                <a:cs typeface="Arial" pitchFamily="34" charset="0"/>
              </a:rPr>
              <a:t>% of all Corporate Plan indicators that are Red, Amber or Green</a:t>
            </a:r>
          </a:p>
        </c:rich>
      </c:tx>
      <c:layout/>
      <c:overlay val="0"/>
    </c:title>
    <c:autoTitleDeleted val="0"/>
    <c:plotArea>
      <c:layout/>
      <c:lineChart>
        <c:grouping val="standard"/>
        <c:varyColors val="0"/>
        <c:ser>
          <c:idx val="0"/>
          <c:order val="0"/>
          <c:tx>
            <c:strRef>
              <c:f>'2b. Charts by Priority'!$AY$7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'2b. Charts by Priority'!$AZ$6:$BC$6</c:f>
              <c:strCache>
                <c:ptCount val="4"/>
                <c:pt idx="0">
                  <c:v>Q1</c:v>
                </c:pt>
                <c:pt idx="1">
                  <c:v>Q2</c:v>
                </c:pt>
                <c:pt idx="2">
                  <c:v>Q3</c:v>
                </c:pt>
                <c:pt idx="3">
                  <c:v>Q4</c:v>
                </c:pt>
              </c:strCache>
            </c:strRef>
          </c:cat>
          <c:val>
            <c:numRef>
              <c:f>'2b. Charts by Priority'!$AZ$7:$BC$7</c:f>
              <c:numCache>
                <c:formatCode>0.00%</c:formatCode>
                <c:ptCount val="4"/>
                <c:pt idx="0">
                  <c:v>0.96703296703296704</c:v>
                </c:pt>
                <c:pt idx="1">
                  <c:v>0.95327102803738306</c:v>
                </c:pt>
                <c:pt idx="2">
                  <c:v>0</c:v>
                </c:pt>
                <c:pt idx="3">
                  <c:v>0</c:v>
                </c:pt>
              </c:numCache>
            </c:numRef>
          </c:val>
          <c:smooth val="0"/>
          <c:extLst>
            <c:ext xmlns:c16="http://schemas.microsoft.com/office/drawing/2014/chart" uri="{C3380CC4-5D6E-409C-BE32-E72D297353CC}">
              <c16:uniqueId val="{00000000-50E2-458F-8C24-A0159BB694B2}"/>
            </c:ext>
          </c:extLst>
        </c:ser>
        <c:ser>
          <c:idx val="1"/>
          <c:order val="1"/>
          <c:tx>
            <c:strRef>
              <c:f>'2b. Charts by Priority'!$AY$8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0E2-458F-8C24-A0159BB694B2}"/>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'2b. Charts by Priority'!$AZ$6:$BC$6</c:f>
              <c:strCache>
                <c:ptCount val="4"/>
                <c:pt idx="0">
                  <c:v>Q1</c:v>
                </c:pt>
                <c:pt idx="1">
                  <c:v>Q2</c:v>
                </c:pt>
                <c:pt idx="2">
                  <c:v>Q3</c:v>
                </c:pt>
                <c:pt idx="3">
                  <c:v>Q4</c:v>
                </c:pt>
              </c:strCache>
            </c:strRef>
          </c:cat>
          <c:val>
            <c:numRef>
              <c:f>'2b. Charts by Priority'!$AZ$8:$BC$8</c:f>
              <c:numCache>
                <c:formatCode>0.00%</c:formatCode>
                <c:ptCount val="4"/>
                <c:pt idx="0">
                  <c:v>3.2967032967032968E-2</c:v>
                </c:pt>
                <c:pt idx="1">
                  <c:v>3.7383177570093455E-2</c:v>
                </c:pt>
                <c:pt idx="2">
                  <c:v>0</c:v>
                </c:pt>
                <c:pt idx="3">
                  <c:v>0</c:v>
                </c:pt>
              </c:numCache>
            </c:numRef>
          </c:val>
          <c:smooth val="0"/>
          <c:extLst>
            <c:ext xmlns:c16="http://schemas.microsoft.com/office/drawing/2014/chart" uri="{C3380CC4-5D6E-409C-BE32-E72D297353CC}">
              <c16:uniqueId val="{00000002-50E2-458F-8C24-A0159BB694B2}"/>
            </c:ext>
          </c:extLst>
        </c:ser>
        <c:ser>
          <c:idx val="2"/>
          <c:order val="2"/>
          <c:tx>
            <c:strRef>
              <c:f>'2b. Charts by Priority'!$AY$9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0E2-458F-8C24-A0159BB694B2}"/>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'2b. Charts by Priority'!$AZ$6:$BC$6</c:f>
              <c:strCache>
                <c:ptCount val="4"/>
                <c:pt idx="0">
                  <c:v>Q1</c:v>
                </c:pt>
                <c:pt idx="1">
                  <c:v>Q2</c:v>
                </c:pt>
                <c:pt idx="2">
                  <c:v>Q3</c:v>
                </c:pt>
                <c:pt idx="3">
                  <c:v>Q4</c:v>
                </c:pt>
              </c:strCache>
            </c:strRef>
          </c:cat>
          <c:val>
            <c:numRef>
              <c:f>'2b. Charts by Priority'!$AZ$9:$BC$9</c:f>
              <c:numCache>
                <c:formatCode>0.00%</c:formatCode>
                <c:ptCount val="4"/>
                <c:pt idx="0">
                  <c:v>0</c:v>
                </c:pt>
                <c:pt idx="1">
                  <c:v>9.3457943925233638E-3</c:v>
                </c:pt>
                <c:pt idx="2">
                  <c:v>0</c:v>
                </c:pt>
                <c:pt idx="3">
                  <c:v>0</c:v>
                </c:pt>
              </c:numCache>
            </c:numRef>
          </c:val>
          <c:smooth val="0"/>
          <c:extLst>
            <c:ext xmlns:c16="http://schemas.microsoft.com/office/drawing/2014/chart" uri="{C3380CC4-5D6E-409C-BE32-E72D297353CC}">
              <c16:uniqueId val="{00000004-50E2-458F-8C24-A0159BB694B2}"/>
            </c:ext>
          </c:extLst>
        </c:ser>
        <c:dLbls>
          <c:showLegendKey val="0"/>
          <c:showVal val="1"/>
          <c:showCatName val="0"/>
          <c:showSerName val="0"/>
          <c:showPercent val="0"/>
          <c:showBubbleSize val="0"/>
        </c:dLbls>
        <c:smooth val="0"/>
        <c:axId val="540241608"/>
        <c:axId val="540242000"/>
      </c:lineChart>
      <c:catAx>
        <c:axId val="540241608"/>
        <c:scaling>
          <c:orientation val="minMax"/>
        </c:scaling>
        <c:delete val="0"/>
        <c:axPos val="b"/>
        <c:numFmt formatCode="General" sourceLinked="0"/>
        <c:majorTickMark val="out"/>
        <c:minorTickMark val="none"/>
        <c:tickLblPos val="nextTo"/>
        <c:txPr>
          <a:bodyPr/>
          <a:lstStyle/>
          <a:p>
            <a:pPr>
              <a:defRPr lang="en-US"/>
            </a:pPr>
            <a:endParaRPr lang="en-US"/>
          </a:p>
        </c:txPr>
        <c:crossAx val="540242000"/>
        <c:crosses val="autoZero"/>
        <c:auto val="1"/>
        <c:lblAlgn val="ctr"/>
        <c:lblOffset val="100"/>
        <c:noMultiLvlLbl val="0"/>
      </c:catAx>
      <c:valAx>
        <c:axId val="540242000"/>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54024160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2</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7991-448C-94F6-A903985AC430}"/>
              </c:ext>
            </c:extLst>
          </c:dPt>
          <c:dPt>
            <c:idx val="1"/>
            <c:bubble3D val="0"/>
            <c:spPr>
              <a:solidFill>
                <a:srgbClr val="FFC000"/>
              </a:solidFill>
            </c:spPr>
            <c:extLst>
              <c:ext xmlns:c16="http://schemas.microsoft.com/office/drawing/2014/chart" uri="{C3380CC4-5D6E-409C-BE32-E72D297353CC}">
                <c16:uniqueId val="{00000001-7991-448C-94F6-A903985AC430}"/>
              </c:ext>
            </c:extLst>
          </c:dPt>
          <c:dPt>
            <c:idx val="2"/>
            <c:bubble3D val="0"/>
            <c:spPr>
              <a:solidFill>
                <a:srgbClr val="FF0000"/>
              </a:solidFill>
            </c:spPr>
            <c:extLst>
              <c:ext xmlns:c16="http://schemas.microsoft.com/office/drawing/2014/chart" uri="{C3380CC4-5D6E-409C-BE32-E72D297353CC}">
                <c16:uniqueId val="{00000002-7991-448C-94F6-A903985AC430}"/>
              </c:ext>
            </c:extLst>
          </c:dPt>
          <c:cat>
            <c:strRef>
              <c:f>'2b. Charts by Priority'!$AY$23:$AY$25</c:f>
              <c:strCache>
                <c:ptCount val="3"/>
                <c:pt idx="0">
                  <c:v>Green</c:v>
                </c:pt>
                <c:pt idx="1">
                  <c:v>Amber</c:v>
                </c:pt>
                <c:pt idx="2">
                  <c:v>Red</c:v>
                </c:pt>
              </c:strCache>
            </c:strRef>
          </c:cat>
          <c:val>
            <c:numRef>
              <c:f>'2b. Charts by Priority'!$BA$23:$BA$25</c:f>
              <c:numCache>
                <c:formatCode>0.00%</c:formatCode>
                <c:ptCount val="3"/>
                <c:pt idx="0">
                  <c:v>0.93939393939393945</c:v>
                </c:pt>
                <c:pt idx="1">
                  <c:v>4.5454545454545456E-2</c:v>
                </c:pt>
                <c:pt idx="2">
                  <c:v>1.5151515151515152E-2</c:v>
                </c:pt>
              </c:numCache>
            </c:numRef>
          </c:val>
          <c:extLst>
            <c:ext xmlns:c16="http://schemas.microsoft.com/office/drawing/2014/chart" uri="{C3380CC4-5D6E-409C-BE32-E72D297353CC}">
              <c16:uniqueId val="{00000003-7991-448C-94F6-A903985AC430}"/>
            </c:ext>
          </c:extLst>
        </c:ser>
        <c:dLbls>
          <c:showLegendKey val="0"/>
          <c:showVal val="0"/>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2</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7626-4C92-9DA5-F959AE20197F}"/>
              </c:ext>
            </c:extLst>
          </c:dPt>
          <c:dPt>
            <c:idx val="1"/>
            <c:bubble3D val="0"/>
            <c:spPr>
              <a:solidFill>
                <a:srgbClr val="FFC000"/>
              </a:solidFill>
            </c:spPr>
            <c:extLst>
              <c:ext xmlns:c16="http://schemas.microsoft.com/office/drawing/2014/chart" uri="{C3380CC4-5D6E-409C-BE32-E72D297353CC}">
                <c16:uniqueId val="{00000001-7626-4C92-9DA5-F959AE20197F}"/>
              </c:ext>
            </c:extLst>
          </c:dPt>
          <c:dPt>
            <c:idx val="2"/>
            <c:bubble3D val="0"/>
            <c:spPr>
              <a:solidFill>
                <a:srgbClr val="FF0000"/>
              </a:solidFill>
            </c:spPr>
            <c:extLst>
              <c:ext xmlns:c16="http://schemas.microsoft.com/office/drawing/2014/chart" uri="{C3380CC4-5D6E-409C-BE32-E72D297353CC}">
                <c16:uniqueId val="{00000002-7626-4C92-9DA5-F959AE20197F}"/>
              </c:ext>
            </c:extLst>
          </c:dPt>
          <c:cat>
            <c:strRef>
              <c:f>'2b. Charts by Priority'!$AY$39:$AY$41</c:f>
              <c:strCache>
                <c:ptCount val="3"/>
                <c:pt idx="0">
                  <c:v>Green</c:v>
                </c:pt>
                <c:pt idx="1">
                  <c:v>Amber</c:v>
                </c:pt>
                <c:pt idx="2">
                  <c:v>Red</c:v>
                </c:pt>
              </c:strCache>
            </c:strRef>
          </c:cat>
          <c:val>
            <c:numRef>
              <c:f>'2b. Charts by Priority'!$BA$39:$BA$41</c:f>
              <c:numCache>
                <c:formatCode>0.00%</c:formatCode>
                <c:ptCount val="3"/>
                <c:pt idx="0">
                  <c:v>1</c:v>
                </c:pt>
                <c:pt idx="1">
                  <c:v>0</c:v>
                </c:pt>
                <c:pt idx="2">
                  <c:v>0</c:v>
                </c:pt>
              </c:numCache>
            </c:numRef>
          </c:val>
          <c:extLst>
            <c:ext xmlns:c16="http://schemas.microsoft.com/office/drawing/2014/chart" uri="{C3380CC4-5D6E-409C-BE32-E72D297353CC}">
              <c16:uniqueId val="{00000003-7626-4C92-9DA5-F959AE20197F}"/>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2</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88C3-4D15-B08D-6B38A26E9AA9}"/>
              </c:ext>
            </c:extLst>
          </c:dPt>
          <c:dPt>
            <c:idx val="1"/>
            <c:bubble3D val="0"/>
            <c:spPr>
              <a:solidFill>
                <a:srgbClr val="FFC000"/>
              </a:solidFill>
            </c:spPr>
            <c:extLst>
              <c:ext xmlns:c16="http://schemas.microsoft.com/office/drawing/2014/chart" uri="{C3380CC4-5D6E-409C-BE32-E72D297353CC}">
                <c16:uniqueId val="{00000001-88C3-4D15-B08D-6B38A26E9AA9}"/>
              </c:ext>
            </c:extLst>
          </c:dPt>
          <c:dPt>
            <c:idx val="2"/>
            <c:bubble3D val="0"/>
            <c:spPr>
              <a:solidFill>
                <a:srgbClr val="FF0000"/>
              </a:solidFill>
            </c:spPr>
            <c:extLst>
              <c:ext xmlns:c16="http://schemas.microsoft.com/office/drawing/2014/chart" uri="{C3380CC4-5D6E-409C-BE32-E72D297353CC}">
                <c16:uniqueId val="{00000002-88C3-4D15-B08D-6B38A26E9AA9}"/>
              </c:ext>
            </c:extLst>
          </c:dPt>
          <c:cat>
            <c:strRef>
              <c:f>'2b. Charts by Priority'!$AY$55:$AY$57</c:f>
              <c:strCache>
                <c:ptCount val="3"/>
                <c:pt idx="0">
                  <c:v>Green</c:v>
                </c:pt>
                <c:pt idx="1">
                  <c:v>Amber</c:v>
                </c:pt>
                <c:pt idx="2">
                  <c:v>Red</c:v>
                </c:pt>
              </c:strCache>
            </c:strRef>
          </c:cat>
          <c:val>
            <c:numRef>
              <c:f>'2b. Charts by Priority'!$BA$55:$BA$57</c:f>
              <c:numCache>
                <c:formatCode>0.00%</c:formatCode>
                <c:ptCount val="3"/>
                <c:pt idx="0">
                  <c:v>0.95454545454545459</c:v>
                </c:pt>
                <c:pt idx="1">
                  <c:v>4.5454545454545456E-2</c:v>
                </c:pt>
                <c:pt idx="2">
                  <c:v>0</c:v>
                </c:pt>
              </c:numCache>
            </c:numRef>
          </c:val>
          <c:extLst>
            <c:ext xmlns:c16="http://schemas.microsoft.com/office/drawing/2014/chart" uri="{C3380CC4-5D6E-409C-BE32-E72D297353CC}">
              <c16:uniqueId val="{00000003-88C3-4D15-B08D-6B38A26E9AA9}"/>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A76D-4A4D-AF29-27A678BFA3C0}"/>
              </c:ext>
            </c:extLst>
          </c:dPt>
          <c:dPt>
            <c:idx val="1"/>
            <c:bubble3D val="0"/>
            <c:spPr>
              <a:solidFill>
                <a:srgbClr val="FFC000"/>
              </a:solidFill>
            </c:spPr>
            <c:extLst>
              <c:ext xmlns:c16="http://schemas.microsoft.com/office/drawing/2014/chart" uri="{C3380CC4-5D6E-409C-BE32-E72D297353CC}">
                <c16:uniqueId val="{00000001-A76D-4A4D-AF29-27A678BFA3C0}"/>
              </c:ext>
            </c:extLst>
          </c:dPt>
          <c:dPt>
            <c:idx val="2"/>
            <c:bubble3D val="0"/>
            <c:spPr>
              <a:solidFill>
                <a:srgbClr val="FF0000"/>
              </a:solidFill>
            </c:spPr>
            <c:extLst>
              <c:ext xmlns:c16="http://schemas.microsoft.com/office/drawing/2014/chart" uri="{C3380CC4-5D6E-409C-BE32-E72D297353CC}">
                <c16:uniqueId val="{00000002-A76D-4A4D-AF29-27A678BFA3C0}"/>
              </c:ext>
            </c:extLst>
          </c:dPt>
          <c:dLbls>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'2b. Charts by Priority'!$AY$7:$AY$9</c:f>
              <c:strCache>
                <c:ptCount val="3"/>
                <c:pt idx="0">
                  <c:v>Green</c:v>
                </c:pt>
                <c:pt idx="1">
                  <c:v>Amber</c:v>
                </c:pt>
                <c:pt idx="2">
                  <c:v>Red</c:v>
                </c:pt>
              </c:strCache>
            </c:strRef>
          </c:cat>
          <c:val>
            <c:numRef>
              <c:f>'2b. Charts by Priority'!$BB$7:$BB$9</c:f>
              <c:numCache>
                <c:formatCode>0.00%</c:formatCode>
                <c:ptCount val="3"/>
                <c:pt idx="0">
                  <c:v>0</c:v>
                </c:pt>
                <c:pt idx="1">
                  <c:v>0</c:v>
                </c:pt>
                <c:pt idx="2">
                  <c:v>0</c:v>
                </c:pt>
              </c:numCache>
            </c:numRef>
          </c:val>
          <c:extLst>
            <c:ext xmlns:c16="http://schemas.microsoft.com/office/drawing/2014/chart" uri="{C3380CC4-5D6E-409C-BE32-E72D297353CC}">
              <c16:uniqueId val="{00000003-A76D-4A4D-AF29-27A678BFA3C0}"/>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51C-4A11-9328-12E5957BA4BE}"/>
              </c:ext>
            </c:extLst>
          </c:dPt>
          <c:dPt>
            <c:idx val="1"/>
            <c:bubble3D val="0"/>
            <c:spPr>
              <a:solidFill>
                <a:srgbClr val="FFC000"/>
              </a:solidFill>
            </c:spPr>
            <c:extLst>
              <c:ext xmlns:c16="http://schemas.microsoft.com/office/drawing/2014/chart" uri="{C3380CC4-5D6E-409C-BE32-E72D297353CC}">
                <c16:uniqueId val="{00000001-951C-4A11-9328-12E5957BA4BE}"/>
              </c:ext>
            </c:extLst>
          </c:dPt>
          <c:dPt>
            <c:idx val="2"/>
            <c:bubble3D val="0"/>
            <c:spPr>
              <a:solidFill>
                <a:srgbClr val="FF0000"/>
              </a:solidFill>
            </c:spPr>
            <c:extLst>
              <c:ext xmlns:c16="http://schemas.microsoft.com/office/drawing/2014/chart" uri="{C3380CC4-5D6E-409C-BE32-E72D297353CC}">
                <c16:uniqueId val="{00000002-951C-4A11-9328-12E5957BA4BE}"/>
              </c:ext>
            </c:extLst>
          </c:dPt>
          <c:cat>
            <c:strRef>
              <c:f>'2b. Charts by Priority'!$AY$7:$AY$9</c:f>
              <c:strCache>
                <c:ptCount val="3"/>
                <c:pt idx="0">
                  <c:v>Green</c:v>
                </c:pt>
                <c:pt idx="1">
                  <c:v>Amber</c:v>
                </c:pt>
                <c:pt idx="2">
                  <c:v>Red</c:v>
                </c:pt>
              </c:strCache>
            </c:strRef>
          </c:cat>
          <c:val>
            <c:numRef>
              <c:f>'2b. Charts by Priority'!$BC$7:$BC$9</c:f>
              <c:numCache>
                <c:formatCode>0.00%</c:formatCode>
                <c:ptCount val="3"/>
                <c:pt idx="0">
                  <c:v>0</c:v>
                </c:pt>
                <c:pt idx="1">
                  <c:v>0</c:v>
                </c:pt>
                <c:pt idx="2">
                  <c:v>0</c:v>
                </c:pt>
              </c:numCache>
            </c:numRef>
          </c:val>
          <c:extLst>
            <c:ext xmlns:c16="http://schemas.microsoft.com/office/drawing/2014/chart" uri="{C3380CC4-5D6E-409C-BE32-E72D297353CC}">
              <c16:uniqueId val="{00000003-951C-4A11-9328-12E5957BA4B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7641-4598-B934-C23B09C1EA21}"/>
              </c:ext>
            </c:extLst>
          </c:dPt>
          <c:dPt>
            <c:idx val="1"/>
            <c:bubble3D val="0"/>
            <c:spPr>
              <a:solidFill>
                <a:srgbClr val="FFC000"/>
              </a:solidFill>
            </c:spPr>
            <c:extLst>
              <c:ext xmlns:c16="http://schemas.microsoft.com/office/drawing/2014/chart" uri="{C3380CC4-5D6E-409C-BE32-E72D297353CC}">
                <c16:uniqueId val="{00000001-7641-4598-B934-C23B09C1EA21}"/>
              </c:ext>
            </c:extLst>
          </c:dPt>
          <c:dPt>
            <c:idx val="2"/>
            <c:bubble3D val="0"/>
            <c:spPr>
              <a:solidFill>
                <a:srgbClr val="FF0000"/>
              </a:solidFill>
            </c:spPr>
            <c:extLst>
              <c:ext xmlns:c16="http://schemas.microsoft.com/office/drawing/2014/chart" uri="{C3380CC4-5D6E-409C-BE32-E72D297353CC}">
                <c16:uniqueId val="{00000002-7641-4598-B934-C23B09C1EA21}"/>
              </c:ext>
            </c:extLst>
          </c:dPt>
          <c:cat>
            <c:strRef>
              <c:f>'2b. Charts by Priority'!$AY$23:$AY$25</c:f>
              <c:strCache>
                <c:ptCount val="3"/>
                <c:pt idx="0">
                  <c:v>Green</c:v>
                </c:pt>
                <c:pt idx="1">
                  <c:v>Amber</c:v>
                </c:pt>
                <c:pt idx="2">
                  <c:v>Red</c:v>
                </c:pt>
              </c:strCache>
            </c:strRef>
          </c:cat>
          <c:val>
            <c:numRef>
              <c:f>'2b. Charts by Priority'!$BB$23:$BB$25</c:f>
              <c:numCache>
                <c:formatCode>0.00%</c:formatCode>
                <c:ptCount val="3"/>
                <c:pt idx="0">
                  <c:v>0</c:v>
                </c:pt>
                <c:pt idx="1">
                  <c:v>0</c:v>
                </c:pt>
                <c:pt idx="2">
                  <c:v>0</c:v>
                </c:pt>
              </c:numCache>
            </c:numRef>
          </c:val>
          <c:extLst>
            <c:ext xmlns:c16="http://schemas.microsoft.com/office/drawing/2014/chart" uri="{C3380CC4-5D6E-409C-BE32-E72D297353CC}">
              <c16:uniqueId val="{00000003-7641-4598-B934-C23B09C1EA21}"/>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0A41-4000-A8E2-478BCE1665AD}"/>
              </c:ext>
            </c:extLst>
          </c:dPt>
          <c:dPt>
            <c:idx val="1"/>
            <c:bubble3D val="0"/>
            <c:spPr>
              <a:solidFill>
                <a:srgbClr val="FFC000"/>
              </a:solidFill>
            </c:spPr>
            <c:extLst>
              <c:ext xmlns:c16="http://schemas.microsoft.com/office/drawing/2014/chart" uri="{C3380CC4-5D6E-409C-BE32-E72D297353CC}">
                <c16:uniqueId val="{00000001-0A41-4000-A8E2-478BCE1665AD}"/>
              </c:ext>
            </c:extLst>
          </c:dPt>
          <c:dPt>
            <c:idx val="2"/>
            <c:bubble3D val="0"/>
            <c:spPr>
              <a:solidFill>
                <a:srgbClr val="FF0000"/>
              </a:solidFill>
            </c:spPr>
            <c:extLst>
              <c:ext xmlns:c16="http://schemas.microsoft.com/office/drawing/2014/chart" uri="{C3380CC4-5D6E-409C-BE32-E72D297353CC}">
                <c16:uniqueId val="{00000002-0A41-4000-A8E2-478BCE1665AD}"/>
              </c:ext>
            </c:extLst>
          </c:dPt>
          <c:cat>
            <c:strRef>
              <c:f>'2b. Charts by Priority'!$AY$23:$AY$25</c:f>
              <c:strCache>
                <c:ptCount val="3"/>
                <c:pt idx="0">
                  <c:v>Green</c:v>
                </c:pt>
                <c:pt idx="1">
                  <c:v>Amber</c:v>
                </c:pt>
                <c:pt idx="2">
                  <c:v>Red</c:v>
                </c:pt>
              </c:strCache>
            </c:strRef>
          </c:cat>
          <c:val>
            <c:numRef>
              <c:f>'2b. Charts by Priority'!$BC$23:$BC$25</c:f>
              <c:numCache>
                <c:formatCode>0.00%</c:formatCode>
                <c:ptCount val="3"/>
                <c:pt idx="0">
                  <c:v>0</c:v>
                </c:pt>
                <c:pt idx="1">
                  <c:v>0</c:v>
                </c:pt>
                <c:pt idx="2">
                  <c:v>0</c:v>
                </c:pt>
              </c:numCache>
            </c:numRef>
          </c:val>
          <c:extLst>
            <c:ext xmlns:c16="http://schemas.microsoft.com/office/drawing/2014/chart" uri="{C3380CC4-5D6E-409C-BE32-E72D297353CC}">
              <c16:uniqueId val="{00000003-0A41-4000-A8E2-478BCE1665A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BA9B-478A-B2A9-1B9D10175A4B}"/>
              </c:ext>
            </c:extLst>
          </c:dPt>
          <c:dPt>
            <c:idx val="1"/>
            <c:bubble3D val="0"/>
            <c:spPr>
              <a:solidFill>
                <a:srgbClr val="FFC000"/>
              </a:solidFill>
            </c:spPr>
            <c:extLst>
              <c:ext xmlns:c16="http://schemas.microsoft.com/office/drawing/2014/chart" uri="{C3380CC4-5D6E-409C-BE32-E72D297353CC}">
                <c16:uniqueId val="{00000001-BA9B-478A-B2A9-1B9D10175A4B}"/>
              </c:ext>
            </c:extLst>
          </c:dPt>
          <c:dPt>
            <c:idx val="2"/>
            <c:bubble3D val="0"/>
            <c:spPr>
              <a:solidFill>
                <a:srgbClr val="FF0000"/>
              </a:solidFill>
            </c:spPr>
            <c:extLst>
              <c:ext xmlns:c16="http://schemas.microsoft.com/office/drawing/2014/chart" uri="{C3380CC4-5D6E-409C-BE32-E72D297353CC}">
                <c16:uniqueId val="{00000002-BA9B-478A-B2A9-1B9D10175A4B}"/>
              </c:ext>
            </c:extLst>
          </c:dPt>
          <c:cat>
            <c:strRef>
              <c:f>'2b. Charts by Priority'!$AY$39:$AY$41</c:f>
              <c:strCache>
                <c:ptCount val="3"/>
                <c:pt idx="0">
                  <c:v>Green</c:v>
                </c:pt>
                <c:pt idx="1">
                  <c:v>Amber</c:v>
                </c:pt>
                <c:pt idx="2">
                  <c:v>Red</c:v>
                </c:pt>
              </c:strCache>
            </c:strRef>
          </c:cat>
          <c:val>
            <c:numRef>
              <c:f>'2b. Charts by Priority'!$BB$39:$BB$41</c:f>
              <c:numCache>
                <c:formatCode>0.00%</c:formatCode>
                <c:ptCount val="3"/>
                <c:pt idx="0">
                  <c:v>0</c:v>
                </c:pt>
                <c:pt idx="1">
                  <c:v>0</c:v>
                </c:pt>
                <c:pt idx="2">
                  <c:v>0</c:v>
                </c:pt>
              </c:numCache>
            </c:numRef>
          </c:val>
          <c:extLst>
            <c:ext xmlns:c16="http://schemas.microsoft.com/office/drawing/2014/chart" uri="{C3380CC4-5D6E-409C-BE32-E72D297353CC}">
              <c16:uniqueId val="{00000003-BA9B-478A-B2A9-1B9D10175A4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t>ENVIRONMENT AND HEALTH &amp; WELL BEING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E504-44CE-97B2-C7B1FE600C20}"/>
              </c:ext>
            </c:extLst>
          </c:dPt>
          <c:dPt>
            <c:idx val="1"/>
            <c:bubble3D val="0"/>
            <c:spPr>
              <a:solidFill>
                <a:srgbClr val="FFC000"/>
              </a:solidFill>
            </c:spPr>
            <c:extLst>
              <c:ext xmlns:c16="http://schemas.microsoft.com/office/drawing/2014/chart" uri="{C3380CC4-5D6E-409C-BE32-E72D297353CC}">
                <c16:uniqueId val="{00000001-E504-44CE-97B2-C7B1FE600C20}"/>
              </c:ext>
            </c:extLst>
          </c:dPt>
          <c:dPt>
            <c:idx val="2"/>
            <c:bubble3D val="0"/>
            <c:spPr>
              <a:solidFill>
                <a:srgbClr val="FF0000"/>
              </a:solidFill>
            </c:spPr>
            <c:extLst>
              <c:ext xmlns:c16="http://schemas.microsoft.com/office/drawing/2014/chart" uri="{C3380CC4-5D6E-409C-BE32-E72D297353CC}">
                <c16:uniqueId val="{00000002-E504-44CE-97B2-C7B1FE600C20}"/>
              </c:ext>
            </c:extLst>
          </c:dPt>
          <c:cat>
            <c:strRef>
              <c:f>'2b. Charts by Priority'!$AY$39:$AY$41</c:f>
              <c:strCache>
                <c:ptCount val="3"/>
                <c:pt idx="0">
                  <c:v>Green</c:v>
                </c:pt>
                <c:pt idx="1">
                  <c:v>Amber</c:v>
                </c:pt>
                <c:pt idx="2">
                  <c:v>Red</c:v>
                </c:pt>
              </c:strCache>
            </c:strRef>
          </c:cat>
          <c:val>
            <c:numRef>
              <c:f>'2b. Charts by Priority'!$BC$39:$BC$41</c:f>
              <c:numCache>
                <c:formatCode>0.00%</c:formatCode>
                <c:ptCount val="3"/>
                <c:pt idx="0">
                  <c:v>0</c:v>
                </c:pt>
                <c:pt idx="1">
                  <c:v>0</c:v>
                </c:pt>
                <c:pt idx="2">
                  <c:v>0</c:v>
                </c:pt>
              </c:numCache>
            </c:numRef>
          </c:val>
          <c:extLst>
            <c:ext xmlns:c16="http://schemas.microsoft.com/office/drawing/2014/chart" uri="{C3380CC4-5D6E-409C-BE32-E72D297353CC}">
              <c16:uniqueId val="{00000003-E504-44CE-97B2-C7B1FE600C2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B67C-498C-8367-702B3FC4C53B}"/>
              </c:ext>
            </c:extLst>
          </c:dPt>
          <c:dPt>
            <c:idx val="1"/>
            <c:bubble3D val="0"/>
            <c:spPr>
              <a:solidFill>
                <a:srgbClr val="FFC000"/>
              </a:solidFill>
            </c:spPr>
            <c:extLst>
              <c:ext xmlns:c16="http://schemas.microsoft.com/office/drawing/2014/chart" uri="{C3380CC4-5D6E-409C-BE32-E72D297353CC}">
                <c16:uniqueId val="{00000001-B67C-498C-8367-702B3FC4C53B}"/>
              </c:ext>
            </c:extLst>
          </c:dPt>
          <c:dPt>
            <c:idx val="2"/>
            <c:bubble3D val="0"/>
            <c:spPr>
              <a:solidFill>
                <a:srgbClr val="FF0000"/>
              </a:solidFill>
            </c:spPr>
            <c:extLst>
              <c:ext xmlns:c16="http://schemas.microsoft.com/office/drawing/2014/chart" uri="{C3380CC4-5D6E-409C-BE32-E72D297353CC}">
                <c16:uniqueId val="{00000002-B67C-498C-8367-702B3FC4C53B}"/>
              </c:ext>
            </c:extLst>
          </c:dPt>
          <c:cat>
            <c:strRef>
              <c:f>'2b. Charts by Priority'!$AY$55:$AY$57</c:f>
              <c:strCache>
                <c:ptCount val="3"/>
                <c:pt idx="0">
                  <c:v>Green</c:v>
                </c:pt>
                <c:pt idx="1">
                  <c:v>Amber</c:v>
                </c:pt>
                <c:pt idx="2">
                  <c:v>Red</c:v>
                </c:pt>
              </c:strCache>
            </c:strRef>
          </c:cat>
          <c:val>
            <c:numRef>
              <c:f>'2b. Charts by Priority'!$BB$55:$BB$57</c:f>
              <c:numCache>
                <c:formatCode>0.00%</c:formatCode>
                <c:ptCount val="3"/>
                <c:pt idx="0">
                  <c:v>0</c:v>
                </c:pt>
                <c:pt idx="1">
                  <c:v>0</c:v>
                </c:pt>
                <c:pt idx="2">
                  <c:v>0</c:v>
                </c:pt>
              </c:numCache>
            </c:numRef>
          </c:val>
          <c:extLst>
            <c:ext xmlns:c16="http://schemas.microsoft.com/office/drawing/2014/chart" uri="{C3380CC4-5D6E-409C-BE32-E72D297353CC}">
              <c16:uniqueId val="{00000003-B67C-498C-8367-702B3FC4C53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VALUE FOR</a:t>
            </a:r>
            <a:r>
              <a:rPr lang="en-GB" sz="1200" u="sng" baseline="0">
                <a:latin typeface="Arial" pitchFamily="34" charset="0"/>
                <a:cs typeface="Arial" pitchFamily="34" charset="0"/>
              </a:rPr>
              <a:t> MONEY COUNCIL</a:t>
            </a:r>
            <a:endParaRPr lang="en-GB" sz="1200" u="sng">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layout/>
      <c:overlay val="0"/>
    </c:title>
    <c:autoTitleDeleted val="0"/>
    <c:plotArea>
      <c:layout/>
      <c:lineChart>
        <c:grouping val="standard"/>
        <c:varyColors val="0"/>
        <c:ser>
          <c:idx val="0"/>
          <c:order val="0"/>
          <c:tx>
            <c:strRef>
              <c:f>'2b. Charts by Priority'!$AY$23</c:f>
              <c:strCache>
                <c:ptCount val="1"/>
                <c:pt idx="0">
                  <c:v>Green</c:v>
                </c:pt>
              </c:strCache>
            </c:strRef>
          </c:tx>
          <c:spPr>
            <a:ln>
              <a:solidFill>
                <a:srgbClr val="92D050"/>
              </a:solidFill>
            </a:ln>
          </c:spPr>
          <c:marker>
            <c:symbol val="none"/>
          </c:marker>
          <c:dLbls>
            <c:dLbl>
              <c:idx val="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C7C-4B39-A234-8A7576CDE4FF}"/>
                </c:ext>
              </c:extLst>
            </c:dLbl>
            <c:dLbl>
              <c:idx val="3"/>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C7C-4B39-A234-8A7576CDE4FF}"/>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'2b. Charts by Priority'!$AZ$22:$BC$22</c:f>
              <c:strCache>
                <c:ptCount val="4"/>
                <c:pt idx="0">
                  <c:v>Q1</c:v>
                </c:pt>
                <c:pt idx="1">
                  <c:v>Q2</c:v>
                </c:pt>
                <c:pt idx="2">
                  <c:v>Q3</c:v>
                </c:pt>
                <c:pt idx="3">
                  <c:v>Q4</c:v>
                </c:pt>
              </c:strCache>
            </c:strRef>
          </c:cat>
          <c:val>
            <c:numRef>
              <c:f>'2b. Charts by Priority'!$AZ$23:$BC$23</c:f>
              <c:numCache>
                <c:formatCode>0.00%</c:formatCode>
                <c:ptCount val="4"/>
                <c:pt idx="0">
                  <c:v>0.96610169491525422</c:v>
                </c:pt>
                <c:pt idx="1">
                  <c:v>0.93939393939393945</c:v>
                </c:pt>
                <c:pt idx="2">
                  <c:v>0</c:v>
                </c:pt>
                <c:pt idx="3">
                  <c:v>0</c:v>
                </c:pt>
              </c:numCache>
            </c:numRef>
          </c:val>
          <c:smooth val="0"/>
          <c:extLst>
            <c:ext xmlns:c16="http://schemas.microsoft.com/office/drawing/2014/chart" uri="{C3380CC4-5D6E-409C-BE32-E72D297353CC}">
              <c16:uniqueId val="{00000002-AC7C-4B39-A234-8A7576CDE4FF}"/>
            </c:ext>
          </c:extLst>
        </c:ser>
        <c:ser>
          <c:idx val="1"/>
          <c:order val="1"/>
          <c:tx>
            <c:strRef>
              <c:f>'2b. Charts by Priority'!$AY$24</c:f>
              <c:strCache>
                <c:ptCount val="1"/>
                <c:pt idx="0">
                  <c:v>Amber</c:v>
                </c:pt>
              </c:strCache>
            </c:strRef>
          </c:tx>
          <c:spPr>
            <a:ln>
              <a:solidFill>
                <a:srgbClr val="FFC000"/>
              </a:solidFill>
            </a:ln>
          </c:spPr>
          <c:marker>
            <c:symbol val="none"/>
          </c:marker>
          <c:dLbls>
            <c:dLbl>
              <c:idx val="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C7C-4B39-A234-8A7576CDE4FF}"/>
                </c:ext>
              </c:extLst>
            </c:dLbl>
            <c:dLbl>
              <c:idx val="3"/>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C7C-4B39-A234-8A7576CDE4FF}"/>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'2b. Charts by Priority'!$AZ$22:$BC$22</c:f>
              <c:strCache>
                <c:ptCount val="4"/>
                <c:pt idx="0">
                  <c:v>Q1</c:v>
                </c:pt>
                <c:pt idx="1">
                  <c:v>Q2</c:v>
                </c:pt>
                <c:pt idx="2">
                  <c:v>Q3</c:v>
                </c:pt>
                <c:pt idx="3">
                  <c:v>Q4</c:v>
                </c:pt>
              </c:strCache>
            </c:strRef>
          </c:cat>
          <c:val>
            <c:numRef>
              <c:f>'2b. Charts by Priority'!$AZ$24:$BC$24</c:f>
              <c:numCache>
                <c:formatCode>0.00%</c:formatCode>
                <c:ptCount val="4"/>
                <c:pt idx="0">
                  <c:v>3.3898305084745763E-2</c:v>
                </c:pt>
                <c:pt idx="1">
                  <c:v>4.5454545454545456E-2</c:v>
                </c:pt>
                <c:pt idx="2">
                  <c:v>0</c:v>
                </c:pt>
                <c:pt idx="3">
                  <c:v>0</c:v>
                </c:pt>
              </c:numCache>
            </c:numRef>
          </c:val>
          <c:smooth val="0"/>
          <c:extLst>
            <c:ext xmlns:c16="http://schemas.microsoft.com/office/drawing/2014/chart" uri="{C3380CC4-5D6E-409C-BE32-E72D297353CC}">
              <c16:uniqueId val="{00000005-AC7C-4B39-A234-8A7576CDE4FF}"/>
            </c:ext>
          </c:extLst>
        </c:ser>
        <c:ser>
          <c:idx val="2"/>
          <c:order val="2"/>
          <c:tx>
            <c:strRef>
              <c:f>'2b. Charts by Priority'!$AY$25</c:f>
              <c:strCache>
                <c:ptCount val="1"/>
                <c:pt idx="0">
                  <c:v>Red</c:v>
                </c:pt>
              </c:strCache>
            </c:strRef>
          </c:tx>
          <c:spPr>
            <a:ln>
              <a:solidFill>
                <a:srgbClr val="FF0000"/>
              </a:solidFill>
            </a:ln>
          </c:spPr>
          <c:marker>
            <c:symbol val="none"/>
          </c:marker>
          <c:dLbls>
            <c:dLbl>
              <c:idx val="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AC7C-4B39-A234-8A7576CDE4FF}"/>
                </c:ext>
              </c:extLst>
            </c:dLbl>
            <c:dLbl>
              <c:idx val="3"/>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AC7C-4B39-A234-8A7576CDE4FF}"/>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'2b. Charts by Priority'!$AZ$22:$BC$22</c:f>
              <c:strCache>
                <c:ptCount val="4"/>
                <c:pt idx="0">
                  <c:v>Q1</c:v>
                </c:pt>
                <c:pt idx="1">
                  <c:v>Q2</c:v>
                </c:pt>
                <c:pt idx="2">
                  <c:v>Q3</c:v>
                </c:pt>
                <c:pt idx="3">
                  <c:v>Q4</c:v>
                </c:pt>
              </c:strCache>
            </c:strRef>
          </c:cat>
          <c:val>
            <c:numRef>
              <c:f>'2b. Charts by Priority'!$AZ$25:$BC$25</c:f>
              <c:numCache>
                <c:formatCode>0.00%</c:formatCode>
                <c:ptCount val="4"/>
                <c:pt idx="0">
                  <c:v>0</c:v>
                </c:pt>
                <c:pt idx="1">
                  <c:v>1.5151515151515152E-2</c:v>
                </c:pt>
                <c:pt idx="2">
                  <c:v>0</c:v>
                </c:pt>
                <c:pt idx="3">
                  <c:v>0</c:v>
                </c:pt>
              </c:numCache>
            </c:numRef>
          </c:val>
          <c:smooth val="0"/>
          <c:extLst>
            <c:ext xmlns:c16="http://schemas.microsoft.com/office/drawing/2014/chart" uri="{C3380CC4-5D6E-409C-BE32-E72D297353CC}">
              <c16:uniqueId val="{00000008-AC7C-4B39-A234-8A7576CDE4FF}"/>
            </c:ext>
          </c:extLst>
        </c:ser>
        <c:dLbls>
          <c:showLegendKey val="0"/>
          <c:showVal val="1"/>
          <c:showCatName val="0"/>
          <c:showSerName val="0"/>
          <c:showPercent val="0"/>
          <c:showBubbleSize val="0"/>
        </c:dLbls>
        <c:smooth val="0"/>
        <c:axId val="529465512"/>
        <c:axId val="529466296"/>
      </c:lineChart>
      <c:catAx>
        <c:axId val="529465512"/>
        <c:scaling>
          <c:orientation val="minMax"/>
        </c:scaling>
        <c:delete val="0"/>
        <c:axPos val="b"/>
        <c:numFmt formatCode="General" sourceLinked="0"/>
        <c:majorTickMark val="out"/>
        <c:minorTickMark val="none"/>
        <c:tickLblPos val="nextTo"/>
        <c:txPr>
          <a:bodyPr/>
          <a:lstStyle/>
          <a:p>
            <a:pPr>
              <a:defRPr lang="en-US"/>
            </a:pPr>
            <a:endParaRPr lang="en-US"/>
          </a:p>
        </c:txPr>
        <c:crossAx val="529466296"/>
        <c:crosses val="autoZero"/>
        <c:auto val="1"/>
        <c:lblAlgn val="ctr"/>
        <c:lblOffset val="100"/>
        <c:noMultiLvlLbl val="0"/>
      </c:catAx>
      <c:valAx>
        <c:axId val="52946629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52946551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End of Year</a:t>
            </a:r>
            <a:endParaRPr lang="en-GB"/>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8796159124774768E-2"/>
          <c:y val="0.33291514146016032"/>
          <c:w val="0.81796323866694998"/>
          <c:h val="0.57029011841750465"/>
        </c:manualLayout>
      </c:layout>
      <c:pie3DChart>
        <c:varyColors val="1"/>
        <c:ser>
          <c:idx val="0"/>
          <c:order val="0"/>
          <c:dPt>
            <c:idx val="0"/>
            <c:bubble3D val="0"/>
            <c:spPr>
              <a:solidFill>
                <a:srgbClr val="92D050"/>
              </a:solidFill>
            </c:spPr>
            <c:extLst>
              <c:ext xmlns:c16="http://schemas.microsoft.com/office/drawing/2014/chart" uri="{C3380CC4-5D6E-409C-BE32-E72D297353CC}">
                <c16:uniqueId val="{00000000-563A-496E-9601-7BADD816C91D}"/>
              </c:ext>
            </c:extLst>
          </c:dPt>
          <c:dPt>
            <c:idx val="1"/>
            <c:bubble3D val="0"/>
            <c:spPr>
              <a:solidFill>
                <a:srgbClr val="FFC000"/>
              </a:solidFill>
            </c:spPr>
            <c:extLst>
              <c:ext xmlns:c16="http://schemas.microsoft.com/office/drawing/2014/chart" uri="{C3380CC4-5D6E-409C-BE32-E72D297353CC}">
                <c16:uniqueId val="{00000001-563A-496E-9601-7BADD816C91D}"/>
              </c:ext>
            </c:extLst>
          </c:dPt>
          <c:dPt>
            <c:idx val="2"/>
            <c:bubble3D val="0"/>
            <c:spPr>
              <a:solidFill>
                <a:srgbClr val="FF0000"/>
              </a:solidFill>
            </c:spPr>
            <c:extLst>
              <c:ext xmlns:c16="http://schemas.microsoft.com/office/drawing/2014/chart" uri="{C3380CC4-5D6E-409C-BE32-E72D297353CC}">
                <c16:uniqueId val="{00000002-563A-496E-9601-7BADD816C91D}"/>
              </c:ext>
            </c:extLst>
          </c:dPt>
          <c:cat>
            <c:strRef>
              <c:f>'2b. Charts by Priority'!$AY$55:$AY$57</c:f>
              <c:strCache>
                <c:ptCount val="3"/>
                <c:pt idx="0">
                  <c:v>Green</c:v>
                </c:pt>
                <c:pt idx="1">
                  <c:v>Amber</c:v>
                </c:pt>
                <c:pt idx="2">
                  <c:v>Red</c:v>
                </c:pt>
              </c:strCache>
            </c:strRef>
          </c:cat>
          <c:val>
            <c:numRef>
              <c:f>'2b. Charts by Priority'!$BC$55:$BC$57</c:f>
              <c:numCache>
                <c:formatCode>0.00%</c:formatCode>
                <c:ptCount val="3"/>
                <c:pt idx="0">
                  <c:v>0</c:v>
                </c:pt>
                <c:pt idx="1">
                  <c:v>0</c:v>
                </c:pt>
                <c:pt idx="2">
                  <c:v>0</c:v>
                </c:pt>
              </c:numCache>
            </c:numRef>
          </c:val>
          <c:extLst>
            <c:ext xmlns:c16="http://schemas.microsoft.com/office/drawing/2014/chart" uri="{C3380CC4-5D6E-409C-BE32-E72D297353CC}">
              <c16:uniqueId val="{00000003-563A-496E-9601-7BADD816C91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LEADER OF THE COUNCIL</a:t>
            </a:r>
          </a:p>
          <a:p>
            <a:pPr>
              <a:defRPr lang="en-US"/>
            </a:pPr>
            <a:r>
              <a:rPr lang="en-GB" sz="1100" b="1" i="0" baseline="0">
                <a:latin typeface="Arial" pitchFamily="34" charset="0"/>
                <a:cs typeface="Arial" pitchFamily="34" charset="0"/>
              </a:rPr>
              <a:t>% of indicators for this portfolio that are Red, Amber or Green </a:t>
            </a:r>
            <a:endParaRPr lang="en-GB" sz="1100">
              <a:latin typeface="Arial" pitchFamily="34" charset="0"/>
              <a:cs typeface="Arial" pitchFamily="34" charset="0"/>
            </a:endParaRPr>
          </a:p>
        </c:rich>
      </c:tx>
      <c:overlay val="0"/>
    </c:title>
    <c:autoTitleDeleted val="0"/>
    <c:plotArea>
      <c:layout/>
      <c:lineChart>
        <c:grouping val="standard"/>
        <c:varyColors val="0"/>
        <c:ser>
          <c:idx val="0"/>
          <c:order val="0"/>
          <c:tx>
            <c:strRef>
              <c:f>'3b. Charts by Portfolio'!$AY$7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Portfolio'!$AZ$7:$BC$7</c:f>
              <c:numCache>
                <c:formatCode>0.00%</c:formatCode>
                <c:ptCount val="4"/>
                <c:pt idx="0">
                  <c:v>1</c:v>
                </c:pt>
                <c:pt idx="1">
                  <c:v>1</c:v>
                </c:pt>
                <c:pt idx="2">
                  <c:v>0</c:v>
                </c:pt>
                <c:pt idx="3">
                  <c:v>0</c:v>
                </c:pt>
              </c:numCache>
            </c:numRef>
          </c:val>
          <c:smooth val="0"/>
          <c:extLst>
            <c:ext xmlns:c16="http://schemas.microsoft.com/office/drawing/2014/chart" uri="{C3380CC4-5D6E-409C-BE32-E72D297353CC}">
              <c16:uniqueId val="{00000000-A7AA-4C01-967B-CC6BF4FF1F5B}"/>
            </c:ext>
          </c:extLst>
        </c:ser>
        <c:ser>
          <c:idx val="1"/>
          <c:order val="1"/>
          <c:tx>
            <c:strRef>
              <c:f>'3b. Charts by Portfolio'!$AY$8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BB1-4423-AA2D-71C03F81381C}"/>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Portfolio'!$AZ$8:$BC$8</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2-A7AA-4C01-967B-CC6BF4FF1F5B}"/>
            </c:ext>
          </c:extLst>
        </c:ser>
        <c:ser>
          <c:idx val="2"/>
          <c:order val="2"/>
          <c:tx>
            <c:strRef>
              <c:f>'3b. Charts by Portfolio'!$AY$9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BB1-4423-AA2D-71C03F81381C}"/>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Portfolio'!$AZ$9:$BC$9</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4-A7AA-4C01-967B-CC6BF4FF1F5B}"/>
            </c:ext>
          </c:extLst>
        </c:ser>
        <c:dLbls>
          <c:showLegendKey val="0"/>
          <c:showVal val="1"/>
          <c:showCatName val="0"/>
          <c:showSerName val="0"/>
          <c:showPercent val="0"/>
          <c:showBubbleSize val="0"/>
        </c:dLbls>
        <c:smooth val="0"/>
        <c:axId val="538875848"/>
        <c:axId val="538874672"/>
      </c:lineChart>
      <c:catAx>
        <c:axId val="538875848"/>
        <c:scaling>
          <c:orientation val="minMax"/>
        </c:scaling>
        <c:delete val="0"/>
        <c:axPos val="b"/>
        <c:numFmt formatCode="General" sourceLinked="1"/>
        <c:majorTickMark val="out"/>
        <c:minorTickMark val="none"/>
        <c:tickLblPos val="nextTo"/>
        <c:txPr>
          <a:bodyPr/>
          <a:lstStyle/>
          <a:p>
            <a:pPr>
              <a:defRPr lang="en-US"/>
            </a:pPr>
            <a:endParaRPr lang="en-US"/>
          </a:p>
        </c:txPr>
        <c:crossAx val="538874672"/>
        <c:crosses val="autoZero"/>
        <c:auto val="1"/>
        <c:lblAlgn val="ctr"/>
        <c:lblOffset val="100"/>
        <c:noMultiLvlLbl val="0"/>
      </c:catAx>
      <c:valAx>
        <c:axId val="53887467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53887584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ENVIRONMENT &amp; HOUSING</a:t>
            </a:r>
            <a:endParaRPr lang="en-GB" sz="11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EC1-42D6-A9C5-700482F9C12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Portfolio'!$AZ$23:$BC$23</c:f>
              <c:numCache>
                <c:formatCode>0.00%</c:formatCode>
                <c:ptCount val="4"/>
                <c:pt idx="0">
                  <c:v>0.96000000000000008</c:v>
                </c:pt>
                <c:pt idx="1">
                  <c:v>0.92592592592592582</c:v>
                </c:pt>
                <c:pt idx="2">
                  <c:v>0</c:v>
                </c:pt>
                <c:pt idx="3">
                  <c:v>0</c:v>
                </c:pt>
              </c:numCache>
            </c:numRef>
          </c:val>
          <c:smooth val="0"/>
          <c:extLst>
            <c:ext xmlns:c16="http://schemas.microsoft.com/office/drawing/2014/chart" uri="{C3380CC4-5D6E-409C-BE32-E72D297353CC}">
              <c16:uniqueId val="{00000002-4EC1-42D6-A9C5-700482F9C12B}"/>
            </c:ext>
          </c:extLst>
        </c:ser>
        <c:ser>
          <c:idx val="1"/>
          <c:order val="1"/>
          <c:tx>
            <c:strRef>
              <c:f>'3b. Charts by Portfolio'!$AY$24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EC1-42D6-A9C5-700482F9C12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Portfolio'!$AZ$24:$BC$24</c:f>
              <c:numCache>
                <c:formatCode>0.00%</c:formatCode>
                <c:ptCount val="4"/>
                <c:pt idx="0">
                  <c:v>0.04</c:v>
                </c:pt>
                <c:pt idx="1">
                  <c:v>7.407407407407407E-2</c:v>
                </c:pt>
                <c:pt idx="2">
                  <c:v>0</c:v>
                </c:pt>
                <c:pt idx="3">
                  <c:v>0</c:v>
                </c:pt>
              </c:numCache>
            </c:numRef>
          </c:val>
          <c:smooth val="0"/>
          <c:extLst>
            <c:ext xmlns:c16="http://schemas.microsoft.com/office/drawing/2014/chart" uri="{C3380CC4-5D6E-409C-BE32-E72D297353CC}">
              <c16:uniqueId val="{00000005-4EC1-42D6-A9C5-700482F9C12B}"/>
            </c:ext>
          </c:extLst>
        </c:ser>
        <c:ser>
          <c:idx val="2"/>
          <c:order val="2"/>
          <c:tx>
            <c:strRef>
              <c:f>'3b. Charts by Portfolio'!$AY$25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EC1-42D6-A9C5-700482F9C12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Portfolio'!$AZ$25:$BC$25</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8-4EC1-42D6-A9C5-700482F9C12B}"/>
            </c:ext>
          </c:extLst>
        </c:ser>
        <c:dLbls>
          <c:showLegendKey val="0"/>
          <c:showVal val="1"/>
          <c:showCatName val="0"/>
          <c:showSerName val="0"/>
          <c:showPercent val="0"/>
          <c:showBubbleSize val="0"/>
        </c:dLbls>
        <c:smooth val="0"/>
        <c:axId val="538874280"/>
        <c:axId val="538226808"/>
      </c:lineChart>
      <c:catAx>
        <c:axId val="538874280"/>
        <c:scaling>
          <c:orientation val="minMax"/>
        </c:scaling>
        <c:delete val="0"/>
        <c:axPos val="b"/>
        <c:numFmt formatCode="General" sourceLinked="0"/>
        <c:majorTickMark val="out"/>
        <c:minorTickMark val="none"/>
        <c:tickLblPos val="nextTo"/>
        <c:txPr>
          <a:bodyPr/>
          <a:lstStyle/>
          <a:p>
            <a:pPr>
              <a:defRPr lang="en-US"/>
            </a:pPr>
            <a:endParaRPr lang="en-US"/>
          </a:p>
        </c:txPr>
        <c:crossAx val="538226808"/>
        <c:crosses val="autoZero"/>
        <c:auto val="1"/>
        <c:lblAlgn val="ctr"/>
        <c:lblOffset val="100"/>
        <c:noMultiLvlLbl val="0"/>
      </c:catAx>
      <c:valAx>
        <c:axId val="538226808"/>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53887428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b="1" i="0" u="sng" baseline="0">
                <a:effectLst/>
                <a:latin typeface="Arial" panose="020B0604020202020204" pitchFamily="34" charset="0"/>
                <a:cs typeface="Arial" panose="020B0604020202020204" pitchFamily="34" charset="0"/>
              </a:rPr>
              <a:t>LEISURE, CULTURE &amp; TOURISM</a:t>
            </a:r>
            <a:endParaRPr lang="en-GB" sz="1200" u="sng">
              <a:effectLst/>
              <a:latin typeface="Arial" panose="020B0604020202020204" pitchFamily="34" charset="0"/>
              <a:cs typeface="Arial" panose="020B0604020202020204"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Portfolio'!$AZ$39:$BC$39</c:f>
              <c:numCache>
                <c:formatCode>0.00%</c:formatCode>
                <c:ptCount val="4"/>
                <c:pt idx="0">
                  <c:v>0.9</c:v>
                </c:pt>
                <c:pt idx="1">
                  <c:v>0.93333333333333335</c:v>
                </c:pt>
                <c:pt idx="2">
                  <c:v>0</c:v>
                </c:pt>
                <c:pt idx="3">
                  <c:v>0</c:v>
                </c:pt>
              </c:numCache>
            </c:numRef>
          </c:val>
          <c:smooth val="0"/>
          <c:extLst>
            <c:ext xmlns:c16="http://schemas.microsoft.com/office/drawing/2014/chart" uri="{C3380CC4-5D6E-409C-BE32-E72D297353CC}">
              <c16:uniqueId val="{00000002-E215-4B0B-B47F-FB16DB6996D9}"/>
            </c:ext>
          </c:extLst>
        </c:ser>
        <c:ser>
          <c:idx val="1"/>
          <c:order val="1"/>
          <c:tx>
            <c:strRef>
              <c:f>'3b. Charts by Portfolio'!$AY$40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Portfolio'!$AZ$40:$BC$40</c:f>
              <c:numCache>
                <c:formatCode>0.00%</c:formatCode>
                <c:ptCount val="4"/>
                <c:pt idx="0">
                  <c:v>0.1</c:v>
                </c:pt>
                <c:pt idx="1">
                  <c:v>0</c:v>
                </c:pt>
                <c:pt idx="2">
                  <c:v>0</c:v>
                </c:pt>
                <c:pt idx="3">
                  <c:v>0</c:v>
                </c:pt>
              </c:numCache>
            </c:numRef>
          </c:val>
          <c:smooth val="0"/>
          <c:extLst>
            <c:ext xmlns:c16="http://schemas.microsoft.com/office/drawing/2014/chart" uri="{C3380CC4-5D6E-409C-BE32-E72D297353CC}">
              <c16:uniqueId val="{00000005-E215-4B0B-B47F-FB16DB6996D9}"/>
            </c:ext>
          </c:extLst>
        </c:ser>
        <c:ser>
          <c:idx val="2"/>
          <c:order val="2"/>
          <c:tx>
            <c:strRef>
              <c:f>'3b. Charts by Portfolio'!$AY$41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215-4B0B-B47F-FB16DB6996D9}"/>
                </c:ext>
              </c:extLst>
            </c:dLbl>
            <c:dLbl>
              <c:idx val="1"/>
              <c:layout>
                <c:manualLayout>
                  <c:x val="-5.4644550522530692E-2"/>
                  <c:y val="-4.42967884828349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215-4B0B-B47F-FB16DB6996D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Portfolio'!$AZ$41:$BC$41</c:f>
              <c:numCache>
                <c:formatCode>0.00%</c:formatCode>
                <c:ptCount val="4"/>
                <c:pt idx="0">
                  <c:v>0</c:v>
                </c:pt>
                <c:pt idx="1">
                  <c:v>6.6666666666666666E-2</c:v>
                </c:pt>
                <c:pt idx="2">
                  <c:v>0</c:v>
                </c:pt>
                <c:pt idx="3">
                  <c:v>0</c:v>
                </c:pt>
              </c:numCache>
            </c:numRef>
          </c:val>
          <c:smooth val="0"/>
          <c:extLst>
            <c:ext xmlns:c16="http://schemas.microsoft.com/office/drawing/2014/chart" uri="{C3380CC4-5D6E-409C-BE32-E72D297353CC}">
              <c16:uniqueId val="{0000000A-E215-4B0B-B47F-FB16DB6996D9}"/>
            </c:ext>
          </c:extLst>
        </c:ser>
        <c:dLbls>
          <c:showLegendKey val="0"/>
          <c:showVal val="1"/>
          <c:showCatName val="0"/>
          <c:showSerName val="0"/>
          <c:showPercent val="0"/>
          <c:showBubbleSize val="0"/>
        </c:dLbls>
        <c:smooth val="0"/>
        <c:axId val="538227592"/>
        <c:axId val="538230336"/>
      </c:lineChart>
      <c:catAx>
        <c:axId val="538227592"/>
        <c:scaling>
          <c:orientation val="minMax"/>
        </c:scaling>
        <c:delete val="0"/>
        <c:axPos val="b"/>
        <c:numFmt formatCode="General" sourceLinked="0"/>
        <c:majorTickMark val="out"/>
        <c:minorTickMark val="none"/>
        <c:tickLblPos val="nextTo"/>
        <c:txPr>
          <a:bodyPr/>
          <a:lstStyle/>
          <a:p>
            <a:pPr>
              <a:defRPr lang="en-US"/>
            </a:pPr>
            <a:endParaRPr lang="en-US"/>
          </a:p>
        </c:txPr>
        <c:crossAx val="538230336"/>
        <c:crosses val="autoZero"/>
        <c:auto val="1"/>
        <c:lblAlgn val="ctr"/>
        <c:lblOffset val="100"/>
        <c:noMultiLvlLbl val="0"/>
      </c:catAx>
      <c:valAx>
        <c:axId val="53823033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53822759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600" b="1" i="0" u="sng" baseline="0">
                <a:effectLst/>
              </a:rPr>
              <a:t>REGENERATION &amp; PLANNING POLICY</a:t>
            </a:r>
            <a:endParaRPr lang="en-GB" sz="1100" u="sng">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Portfolio'!$AZ$55:$BC$55</c:f>
              <c:numCache>
                <c:formatCode>0.00%</c:formatCode>
                <c:ptCount val="4"/>
                <c:pt idx="0">
                  <c:v>0.95454545454545459</c:v>
                </c:pt>
                <c:pt idx="1">
                  <c:v>0.96000000000000008</c:v>
                </c:pt>
                <c:pt idx="2">
                  <c:v>0</c:v>
                </c:pt>
                <c:pt idx="3">
                  <c:v>0</c:v>
                </c:pt>
              </c:numCache>
            </c:numRef>
          </c:val>
          <c:smooth val="0"/>
          <c:extLst>
            <c:ext xmlns:c16="http://schemas.microsoft.com/office/drawing/2014/chart" uri="{C3380CC4-5D6E-409C-BE32-E72D297353CC}">
              <c16:uniqueId val="{00000002-422E-4855-963A-4506A3413D88}"/>
            </c:ext>
          </c:extLst>
        </c:ser>
        <c:ser>
          <c:idx val="1"/>
          <c:order val="1"/>
          <c:tx>
            <c:strRef>
              <c:f>'3b. Charts by Portfolio'!$AY$56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22E-4855-963A-4506A3413D88}"/>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22E-4855-963A-4506A3413D88}"/>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Portfolio'!$AZ$56:$BC$56</c:f>
              <c:numCache>
                <c:formatCode>0.00%</c:formatCode>
                <c:ptCount val="4"/>
                <c:pt idx="0">
                  <c:v>4.5454545454545456E-2</c:v>
                </c:pt>
                <c:pt idx="1">
                  <c:v>0.04</c:v>
                </c:pt>
                <c:pt idx="2">
                  <c:v>0</c:v>
                </c:pt>
                <c:pt idx="3">
                  <c:v>0</c:v>
                </c:pt>
              </c:numCache>
            </c:numRef>
          </c:val>
          <c:smooth val="0"/>
          <c:extLst>
            <c:ext xmlns:c16="http://schemas.microsoft.com/office/drawing/2014/chart" uri="{C3380CC4-5D6E-409C-BE32-E72D297353CC}">
              <c16:uniqueId val="{00000007-422E-4855-963A-4506A3413D88}"/>
            </c:ext>
          </c:extLst>
        </c:ser>
        <c:ser>
          <c:idx val="2"/>
          <c:order val="2"/>
          <c:tx>
            <c:strRef>
              <c:f>'3b. Charts by Portfolio'!$AY$57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22E-4855-963A-4506A3413D88}"/>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Portfolio'!$AZ$57:$BC$57</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B-422E-4855-963A-4506A3413D88}"/>
            </c:ext>
          </c:extLst>
        </c:ser>
        <c:dLbls>
          <c:showLegendKey val="0"/>
          <c:showVal val="1"/>
          <c:showCatName val="0"/>
          <c:showSerName val="0"/>
          <c:showPercent val="0"/>
          <c:showBubbleSize val="0"/>
        </c:dLbls>
        <c:smooth val="0"/>
        <c:axId val="538227984"/>
        <c:axId val="538227200"/>
      </c:lineChart>
      <c:catAx>
        <c:axId val="538227984"/>
        <c:scaling>
          <c:orientation val="minMax"/>
        </c:scaling>
        <c:delete val="0"/>
        <c:axPos val="b"/>
        <c:numFmt formatCode="General" sourceLinked="0"/>
        <c:majorTickMark val="out"/>
        <c:minorTickMark val="none"/>
        <c:tickLblPos val="nextTo"/>
        <c:txPr>
          <a:bodyPr/>
          <a:lstStyle/>
          <a:p>
            <a:pPr>
              <a:defRPr lang="en-US"/>
            </a:pPr>
            <a:endParaRPr lang="en-US"/>
          </a:p>
        </c:txPr>
        <c:crossAx val="538227200"/>
        <c:crosses val="autoZero"/>
        <c:auto val="1"/>
        <c:lblAlgn val="ctr"/>
        <c:lblOffset val="100"/>
        <c:noMultiLvlLbl val="0"/>
      </c:catAx>
      <c:valAx>
        <c:axId val="538227200"/>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53822798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endParaRPr lang="en-GB" u="none"/>
          </a:p>
          <a:p>
            <a:pPr>
              <a:defRPr lang="en-US" u="none"/>
            </a:pPr>
            <a:r>
              <a:rPr lang="en-US" u="none"/>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Portfolio'!$AZ$6</c:f>
              <c:strCache>
                <c:ptCount val="1"/>
                <c:pt idx="0">
                  <c:v>Q1</c:v>
                </c:pt>
              </c:strCache>
            </c:strRef>
          </c:tx>
          <c:dPt>
            <c:idx val="0"/>
            <c:bubble3D val="0"/>
            <c:spPr>
              <a:solidFill>
                <a:srgbClr val="92D050"/>
              </a:solidFill>
            </c:spPr>
            <c:extLst>
              <c:ext xmlns:c16="http://schemas.microsoft.com/office/drawing/2014/chart" uri="{C3380CC4-5D6E-409C-BE32-E72D297353CC}">
                <c16:uniqueId val="{00000000-55F9-476C-B40B-AE40098D7A18}"/>
              </c:ext>
            </c:extLst>
          </c:dPt>
          <c:dPt>
            <c:idx val="1"/>
            <c:bubble3D val="0"/>
            <c:spPr>
              <a:solidFill>
                <a:srgbClr val="FFC000"/>
              </a:solidFill>
            </c:spPr>
            <c:extLst>
              <c:ext xmlns:c16="http://schemas.microsoft.com/office/drawing/2014/chart" uri="{C3380CC4-5D6E-409C-BE32-E72D297353CC}">
                <c16:uniqueId val="{00000001-55F9-476C-B40B-AE40098D7A18}"/>
              </c:ext>
            </c:extLst>
          </c:dPt>
          <c:dPt>
            <c:idx val="2"/>
            <c:bubble3D val="0"/>
            <c:spPr>
              <a:solidFill>
                <a:srgbClr val="FF0000"/>
              </a:solidFill>
            </c:spPr>
            <c:extLst>
              <c:ext xmlns:c16="http://schemas.microsoft.com/office/drawing/2014/chart" uri="{C3380CC4-5D6E-409C-BE32-E72D297353CC}">
                <c16:uniqueId val="{00000002-55F9-476C-B40B-AE40098D7A18}"/>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Portfolio'!$AZ$7:$AZ$9</c:f>
              <c:numCache>
                <c:formatCode>0.00%</c:formatCode>
                <c:ptCount val="3"/>
                <c:pt idx="0">
                  <c:v>1</c:v>
                </c:pt>
                <c:pt idx="1">
                  <c:v>0</c:v>
                </c:pt>
                <c:pt idx="2">
                  <c:v>0</c:v>
                </c:pt>
              </c:numCache>
            </c:numRef>
          </c:val>
          <c:extLst>
            <c:ext xmlns:c16="http://schemas.microsoft.com/office/drawing/2014/chart" uri="{C3380CC4-5D6E-409C-BE32-E72D297353CC}">
              <c16:uniqueId val="{00000003-55F9-476C-B40B-AE40098D7A18}"/>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a:t>ENVIRONMENT</a:t>
            </a:r>
            <a:r>
              <a:rPr lang="en-US" baseline="0"/>
              <a:t> &amp; HOUSING</a:t>
            </a:r>
            <a:endParaRPr lang="en-US"/>
          </a:p>
          <a:p>
            <a:pPr algn="ctr">
              <a:defRPr lang="en-US"/>
            </a:pPr>
            <a:r>
              <a:rPr lang="en-US"/>
              <a:t>- Quarter 1</a:t>
            </a:r>
          </a:p>
        </c:rich>
      </c:tx>
      <c:layout>
        <c:manualLayout>
          <c:xMode val="edge"/>
          <c:yMode val="edge"/>
          <c:x val="0.27281229494763648"/>
          <c:y val="2.777777777779381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c:ext xmlns:c16="http://schemas.microsoft.com/office/drawing/2014/chart" uri="{C3380CC4-5D6E-409C-BE32-E72D297353CC}">
                <c16:uniqueId val="{00000001-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Portfolio'!$AZ$23</c:f>
              <c:numCache>
                <c:formatCode>0.00%</c:formatCode>
                <c:ptCount val="1"/>
                <c:pt idx="0">
                  <c:v>0.96000000000000008</c:v>
                </c:pt>
              </c:numCache>
            </c:numRef>
          </c:val>
          <c:extLst>
            <c:ext xmlns:c16="http://schemas.microsoft.com/office/drawing/2014/chart" uri="{C3380CC4-5D6E-409C-BE32-E72D297353CC}">
              <c16:uniqueId val="{00000002-9322-4A15-8F9B-7E05C26A6F5F}"/>
            </c:ext>
          </c:extLst>
        </c:ser>
        <c:ser>
          <c:idx val="1"/>
          <c:order val="1"/>
          <c:tx>
            <c:strRef>
              <c:f>'3b. Charts by Portfolio'!$AY$24</c:f>
              <c:strCache>
                <c:ptCount val="1"/>
                <c:pt idx="0">
                  <c:v>Amber</c:v>
                </c:pt>
              </c:strCache>
            </c:strRef>
          </c:tx>
          <c:dPt>
            <c:idx val="0"/>
            <c:bubble3D val="0"/>
            <c:spPr>
              <a:solidFill>
                <a:srgbClr val="FFC000"/>
              </a:solidFill>
            </c:spPr>
            <c:extLst>
              <c:ext xmlns:c16="http://schemas.microsoft.com/office/drawing/2014/chart" uri="{C3380CC4-5D6E-409C-BE32-E72D297353CC}">
                <c16:uniqueId val="{00000004-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Portfolio'!$AZ$24</c:f>
              <c:numCache>
                <c:formatCode>0.00%</c:formatCode>
                <c:ptCount val="1"/>
                <c:pt idx="0">
                  <c:v>0.04</c:v>
                </c:pt>
              </c:numCache>
            </c:numRef>
          </c:val>
          <c:extLst>
            <c:ext xmlns:c16="http://schemas.microsoft.com/office/drawing/2014/chart" uri="{C3380CC4-5D6E-409C-BE32-E72D297353CC}">
              <c16:uniqueId val="{00000005-9322-4A15-8F9B-7E05C26A6F5F}"/>
            </c:ext>
          </c:extLst>
        </c:ser>
        <c:ser>
          <c:idx val="2"/>
          <c:order val="2"/>
          <c:tx>
            <c:strRef>
              <c:f>'3b. Charts by Portfolio'!$AY$25</c:f>
              <c:strCache>
                <c:ptCount val="1"/>
                <c:pt idx="0">
                  <c:v>Red</c:v>
                </c:pt>
              </c:strCache>
            </c:strRef>
          </c:tx>
          <c:dPt>
            <c:idx val="0"/>
            <c:bubble3D val="0"/>
            <c:spPr>
              <a:solidFill>
                <a:srgbClr val="FF0000"/>
              </a:solidFill>
            </c:spPr>
            <c:extLst>
              <c:ext xmlns:c16="http://schemas.microsoft.com/office/drawing/2014/chart" uri="{C3380CC4-5D6E-409C-BE32-E72D297353CC}">
                <c16:uniqueId val="{00000007-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Portfolio'!$AZ$25</c:f>
              <c:numCache>
                <c:formatCode>0.00%</c:formatCode>
                <c:ptCount val="1"/>
                <c:pt idx="0">
                  <c:v>0</c:v>
                </c:pt>
              </c:numCache>
            </c:numRef>
          </c:val>
          <c:extLst>
            <c:ext xmlns:c16="http://schemas.microsoft.com/office/drawing/2014/chart" uri="{C3380CC4-5D6E-409C-BE32-E72D297353CC}">
              <c16:uniqueId val="{00000008-9322-4A15-8F9B-7E05C26A6F5F}"/>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US"/>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Portfolio'!$AZ$38</c:f>
              <c:strCache>
                <c:ptCount val="1"/>
                <c:pt idx="0">
                  <c:v>Q1</c:v>
                </c:pt>
              </c:strCache>
            </c:strRef>
          </c:tx>
          <c:dPt>
            <c:idx val="0"/>
            <c:bubble3D val="0"/>
            <c:spPr>
              <a:solidFill>
                <a:srgbClr val="92D050"/>
              </a:solidFill>
            </c:spPr>
            <c:extLst>
              <c:ext xmlns:c16="http://schemas.microsoft.com/office/drawing/2014/chart" uri="{C3380CC4-5D6E-409C-BE32-E72D297353CC}">
                <c16:uniqueId val="{00000000-9E2F-48C6-9FCA-4594776C5E51}"/>
              </c:ext>
            </c:extLst>
          </c:dPt>
          <c:dPt>
            <c:idx val="1"/>
            <c:bubble3D val="0"/>
            <c:spPr>
              <a:solidFill>
                <a:srgbClr val="FFC000"/>
              </a:solidFill>
            </c:spPr>
            <c:extLst>
              <c:ext xmlns:c16="http://schemas.microsoft.com/office/drawing/2014/chart" uri="{C3380CC4-5D6E-409C-BE32-E72D297353CC}">
                <c16:uniqueId val="{00000001-9E2F-48C6-9FCA-4594776C5E51}"/>
              </c:ext>
            </c:extLst>
          </c:dPt>
          <c:dPt>
            <c:idx val="2"/>
            <c:bubble3D val="0"/>
            <c:spPr>
              <a:solidFill>
                <a:srgbClr val="FF0000"/>
              </a:solidFill>
            </c:spPr>
            <c:extLst>
              <c:ext xmlns:c16="http://schemas.microsoft.com/office/drawing/2014/chart" uri="{C3380CC4-5D6E-409C-BE32-E72D297353CC}">
                <c16:uniqueId val="{00000002-9E2F-48C6-9FCA-4594776C5E51}"/>
              </c:ext>
            </c:extLst>
          </c:dPt>
          <c:dLbls>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Portfolio'!$AZ$39:$AZ$41</c:f>
              <c:numCache>
                <c:formatCode>0.00%</c:formatCode>
                <c:ptCount val="3"/>
                <c:pt idx="0">
                  <c:v>0.9</c:v>
                </c:pt>
                <c:pt idx="1">
                  <c:v>0.1</c:v>
                </c:pt>
                <c:pt idx="2">
                  <c:v>0</c:v>
                </c:pt>
              </c:numCache>
            </c:numRef>
          </c:val>
          <c:extLst>
            <c:ext xmlns:c16="http://schemas.microsoft.com/office/drawing/2014/chart" uri="{C3380CC4-5D6E-409C-BE32-E72D297353CC}">
              <c16:uniqueId val="{00000003-9E2F-48C6-9FCA-4594776C5E51}"/>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none" baseline="0">
                <a:effectLst/>
              </a:rPr>
              <a:t>REGENERATION &amp; PLANNING POLICY</a:t>
            </a:r>
            <a:endParaRPr lang="en-GB" u="none">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Portfolio'!$AZ$54</c:f>
              <c:strCache>
                <c:ptCount val="1"/>
                <c:pt idx="0">
                  <c:v>Q1</c:v>
                </c:pt>
              </c:strCache>
            </c:strRef>
          </c:tx>
          <c:dPt>
            <c:idx val="0"/>
            <c:bubble3D val="0"/>
            <c:spPr>
              <a:solidFill>
                <a:srgbClr val="92D050"/>
              </a:solidFill>
            </c:spPr>
            <c:extLst>
              <c:ext xmlns:c16="http://schemas.microsoft.com/office/drawing/2014/chart" uri="{C3380CC4-5D6E-409C-BE32-E72D297353CC}">
                <c16:uniqueId val="{00000000-8E56-4E55-85E3-CA2CD9C61B45}"/>
              </c:ext>
            </c:extLst>
          </c:dPt>
          <c:dPt>
            <c:idx val="1"/>
            <c:bubble3D val="0"/>
            <c:spPr>
              <a:solidFill>
                <a:srgbClr val="FFC000"/>
              </a:solidFill>
            </c:spPr>
            <c:extLst>
              <c:ext xmlns:c16="http://schemas.microsoft.com/office/drawing/2014/chart" uri="{C3380CC4-5D6E-409C-BE32-E72D297353CC}">
                <c16:uniqueId val="{00000001-8E56-4E55-85E3-CA2CD9C61B45}"/>
              </c:ext>
            </c:extLst>
          </c:dPt>
          <c:dPt>
            <c:idx val="2"/>
            <c:bubble3D val="0"/>
            <c:spPr>
              <a:solidFill>
                <a:srgbClr val="FF0000"/>
              </a:solidFill>
            </c:spPr>
            <c:extLst>
              <c:ext xmlns:c16="http://schemas.microsoft.com/office/drawing/2014/chart" uri="{C3380CC4-5D6E-409C-BE32-E72D297353CC}">
                <c16:uniqueId val="{00000002-8E56-4E55-85E3-CA2CD9C61B45}"/>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Portfolio'!$AZ$55:$AZ$57</c:f>
              <c:numCache>
                <c:formatCode>0.00%</c:formatCode>
                <c:ptCount val="3"/>
                <c:pt idx="0">
                  <c:v>0.95454545454545459</c:v>
                </c:pt>
                <c:pt idx="1">
                  <c:v>4.5454545454545456E-2</c:v>
                </c:pt>
                <c:pt idx="2">
                  <c:v>0</c:v>
                </c:pt>
              </c:numCache>
            </c:numRef>
          </c:val>
          <c:extLst>
            <c:ext xmlns:c16="http://schemas.microsoft.com/office/drawing/2014/chart" uri="{C3380CC4-5D6E-409C-BE32-E72D297353CC}">
              <c16:uniqueId val="{00000003-8E56-4E55-85E3-CA2CD9C61B45}"/>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endParaRPr lang="en-GB" u="none"/>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Portfolio'!$BA$6</c:f>
              <c:strCache>
                <c:ptCount val="1"/>
                <c:pt idx="0">
                  <c:v>Q2</c:v>
                </c:pt>
              </c:strCache>
            </c:strRef>
          </c:tx>
          <c:dPt>
            <c:idx val="0"/>
            <c:bubble3D val="0"/>
            <c:spPr>
              <a:solidFill>
                <a:srgbClr val="92D050"/>
              </a:solidFill>
            </c:spPr>
            <c:extLst>
              <c:ext xmlns:c16="http://schemas.microsoft.com/office/drawing/2014/chart" uri="{C3380CC4-5D6E-409C-BE32-E72D297353CC}">
                <c16:uniqueId val="{00000000-4F11-46D7-AF65-C0358BA75293}"/>
              </c:ext>
            </c:extLst>
          </c:dPt>
          <c:dPt>
            <c:idx val="1"/>
            <c:bubble3D val="0"/>
            <c:spPr>
              <a:solidFill>
                <a:srgbClr val="FFC000"/>
              </a:solidFill>
            </c:spPr>
            <c:extLst>
              <c:ext xmlns:c16="http://schemas.microsoft.com/office/drawing/2014/chart" uri="{C3380CC4-5D6E-409C-BE32-E72D297353CC}">
                <c16:uniqueId val="{00000001-4F11-46D7-AF65-C0358BA75293}"/>
              </c:ext>
            </c:extLst>
          </c:dPt>
          <c:dPt>
            <c:idx val="2"/>
            <c:bubble3D val="0"/>
            <c:spPr>
              <a:solidFill>
                <a:srgbClr val="FF0000"/>
              </a:solidFill>
            </c:spPr>
            <c:extLst>
              <c:ext xmlns:c16="http://schemas.microsoft.com/office/drawing/2014/chart" uri="{C3380CC4-5D6E-409C-BE32-E72D297353CC}">
                <c16:uniqueId val="{00000002-4F11-46D7-AF65-C0358BA75293}"/>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Portfolio'!$BA$7:$BA$9</c:f>
              <c:numCache>
                <c:formatCode>0.00%</c:formatCode>
                <c:ptCount val="3"/>
                <c:pt idx="0">
                  <c:v>1</c:v>
                </c:pt>
                <c:pt idx="1">
                  <c:v>0</c:v>
                </c:pt>
                <c:pt idx="2">
                  <c:v>0</c:v>
                </c:pt>
              </c:numCache>
            </c:numRef>
          </c:val>
          <c:extLst>
            <c:ext xmlns:c16="http://schemas.microsoft.com/office/drawing/2014/chart" uri="{C3380CC4-5D6E-409C-BE32-E72D297353CC}">
              <c16:uniqueId val="{00000003-4F11-46D7-AF65-C0358BA7529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ENVIRONMENT</a:t>
            </a:r>
            <a:r>
              <a:rPr lang="en-GB" sz="1100" baseline="0">
                <a:latin typeface="Arial" pitchFamily="34" charset="0"/>
                <a:cs typeface="Arial" pitchFamily="34" charset="0"/>
              </a:rPr>
              <a:t> AND HEALTH &amp; WELLBEING</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a:t>
            </a:r>
          </a:p>
        </c:rich>
      </c:tx>
      <c:layout/>
      <c:overlay val="0"/>
    </c:title>
    <c:autoTitleDeleted val="0"/>
    <c:plotArea>
      <c:layout/>
      <c:lineChart>
        <c:grouping val="standard"/>
        <c:varyColors val="0"/>
        <c:ser>
          <c:idx val="0"/>
          <c:order val="0"/>
          <c:tx>
            <c:strRef>
              <c:f>'2b. Charts by Priority'!$AY$39</c:f>
              <c:strCache>
                <c:ptCount val="1"/>
                <c:pt idx="0">
                  <c:v>Green</c:v>
                </c:pt>
              </c:strCache>
            </c:strRef>
          </c:tx>
          <c:spPr>
            <a:ln>
              <a:solidFill>
                <a:srgbClr val="92D050"/>
              </a:solidFill>
            </a:ln>
          </c:spPr>
          <c:marker>
            <c:symbol val="none"/>
          </c:marker>
          <c:dLbls>
            <c:dLbl>
              <c:idx val="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B5E-483E-BF55-1F0165B4F8D4}"/>
                </c:ext>
              </c:extLst>
            </c:dLbl>
            <c:dLbl>
              <c:idx val="3"/>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B5E-483E-BF55-1F0165B4F8D4}"/>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'2b. Charts by Priority'!$AZ$38:$BC$38</c:f>
              <c:strCache>
                <c:ptCount val="4"/>
                <c:pt idx="0">
                  <c:v>Q1</c:v>
                </c:pt>
                <c:pt idx="1">
                  <c:v>Q2</c:v>
                </c:pt>
                <c:pt idx="2">
                  <c:v>Q3</c:v>
                </c:pt>
                <c:pt idx="3">
                  <c:v>Q4</c:v>
                </c:pt>
              </c:strCache>
            </c:strRef>
          </c:cat>
          <c:val>
            <c:numRef>
              <c:f>'2b. Charts by Priority'!$AZ$39:$BC$39</c:f>
              <c:numCache>
                <c:formatCode>0.00%</c:formatCode>
                <c:ptCount val="4"/>
                <c:pt idx="0">
                  <c:v>1</c:v>
                </c:pt>
                <c:pt idx="1">
                  <c:v>1</c:v>
                </c:pt>
                <c:pt idx="2">
                  <c:v>0</c:v>
                </c:pt>
                <c:pt idx="3">
                  <c:v>0</c:v>
                </c:pt>
              </c:numCache>
            </c:numRef>
          </c:val>
          <c:smooth val="0"/>
          <c:extLst>
            <c:ext xmlns:c16="http://schemas.microsoft.com/office/drawing/2014/chart" uri="{C3380CC4-5D6E-409C-BE32-E72D297353CC}">
              <c16:uniqueId val="{00000002-CB5E-483E-BF55-1F0165B4F8D4}"/>
            </c:ext>
          </c:extLst>
        </c:ser>
        <c:ser>
          <c:idx val="1"/>
          <c:order val="1"/>
          <c:tx>
            <c:strRef>
              <c:f>'2b. Charts by Priority'!$AY$40</c:f>
              <c:strCache>
                <c:ptCount val="1"/>
                <c:pt idx="0">
                  <c:v>Amber</c:v>
                </c:pt>
              </c:strCache>
            </c:strRef>
          </c:tx>
          <c:spPr>
            <a:ln>
              <a:solidFill>
                <a:srgbClr val="FFC000"/>
              </a:solidFill>
            </a:ln>
          </c:spPr>
          <c:marker>
            <c:symbol val="none"/>
          </c:marker>
          <c:dLbls>
            <c:dLbl>
              <c:idx val="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B5E-483E-BF55-1F0165B4F8D4}"/>
                </c:ext>
              </c:extLst>
            </c:dLbl>
            <c:dLbl>
              <c:idx val="3"/>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B5E-483E-BF55-1F0165B4F8D4}"/>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'2b. Charts by Priority'!$AZ$38:$BC$38</c:f>
              <c:strCache>
                <c:ptCount val="4"/>
                <c:pt idx="0">
                  <c:v>Q1</c:v>
                </c:pt>
                <c:pt idx="1">
                  <c:v>Q2</c:v>
                </c:pt>
                <c:pt idx="2">
                  <c:v>Q3</c:v>
                </c:pt>
                <c:pt idx="3">
                  <c:v>Q4</c:v>
                </c:pt>
              </c:strCache>
            </c:strRef>
          </c:cat>
          <c:val>
            <c:numRef>
              <c:f>'2b. Charts by Priority'!$AZ$40:$BC$40</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5-CB5E-483E-BF55-1F0165B4F8D4}"/>
            </c:ext>
          </c:extLst>
        </c:ser>
        <c:ser>
          <c:idx val="2"/>
          <c:order val="2"/>
          <c:tx>
            <c:strRef>
              <c:f>'2b. Charts by Priority'!$AY$41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B5E-483E-BF55-1F0165B4F8D4}"/>
                </c:ext>
              </c:extLst>
            </c:dLbl>
            <c:dLbl>
              <c:idx val="1"/>
              <c:layout>
                <c:manualLayout>
                  <c:x val="-5.4644550522530692E-2"/>
                  <c:y val="-4.429678848283499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CB5E-483E-BF55-1F0165B4F8D4}"/>
                </c:ext>
              </c:extLst>
            </c:dLbl>
            <c:dLbl>
              <c:idx val="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CB5E-483E-BF55-1F0165B4F8D4}"/>
                </c:ext>
              </c:extLst>
            </c:dLbl>
            <c:dLbl>
              <c:idx val="3"/>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CB5E-483E-BF55-1F0165B4F8D4}"/>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Priority'!$AZ$41:$BC$41</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A-CB5E-483E-BF55-1F0165B4F8D4}"/>
            </c:ext>
          </c:extLst>
        </c:ser>
        <c:dLbls>
          <c:showLegendKey val="0"/>
          <c:showVal val="1"/>
          <c:showCatName val="0"/>
          <c:showSerName val="0"/>
          <c:showPercent val="0"/>
          <c:showBubbleSize val="0"/>
        </c:dLbls>
        <c:smooth val="0"/>
        <c:axId val="529468648"/>
        <c:axId val="529467472"/>
      </c:lineChart>
      <c:catAx>
        <c:axId val="529468648"/>
        <c:scaling>
          <c:orientation val="minMax"/>
        </c:scaling>
        <c:delete val="0"/>
        <c:axPos val="b"/>
        <c:numFmt formatCode="General" sourceLinked="0"/>
        <c:majorTickMark val="out"/>
        <c:minorTickMark val="none"/>
        <c:tickLblPos val="nextTo"/>
        <c:txPr>
          <a:bodyPr/>
          <a:lstStyle/>
          <a:p>
            <a:pPr>
              <a:defRPr lang="en-US"/>
            </a:pPr>
            <a:endParaRPr lang="en-US"/>
          </a:p>
        </c:txPr>
        <c:crossAx val="529467472"/>
        <c:crosses val="autoZero"/>
        <c:auto val="1"/>
        <c:lblAlgn val="ctr"/>
        <c:lblOffset val="100"/>
        <c:noMultiLvlLbl val="0"/>
      </c:catAx>
      <c:valAx>
        <c:axId val="52946747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52946864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baseline="0"/>
              <a:t>ENVIRONMENT &amp; HOUSING</a:t>
            </a:r>
            <a:endParaRPr lang="en-GB"/>
          </a:p>
          <a:p>
            <a:pPr>
              <a:defRPr lang="en-US"/>
            </a:pPr>
            <a:r>
              <a:rPr lang="en-US" sz="1800" b="1" i="0" baseline="0"/>
              <a:t>-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Portfolio'!$BA$22</c:f>
              <c:strCache>
                <c:ptCount val="1"/>
                <c:pt idx="0">
                  <c:v>Q2</c:v>
                </c:pt>
              </c:strCache>
            </c:strRef>
          </c:tx>
          <c:dPt>
            <c:idx val="0"/>
            <c:bubble3D val="0"/>
            <c:spPr>
              <a:solidFill>
                <a:srgbClr val="92D050"/>
              </a:solidFill>
            </c:spPr>
            <c:extLst>
              <c:ext xmlns:c16="http://schemas.microsoft.com/office/drawing/2014/chart" uri="{C3380CC4-5D6E-409C-BE32-E72D297353CC}">
                <c16:uniqueId val="{00000000-9981-4ECA-8145-38C665E1F7E9}"/>
              </c:ext>
            </c:extLst>
          </c:dPt>
          <c:dPt>
            <c:idx val="2"/>
            <c:bubble3D val="0"/>
            <c:spPr>
              <a:solidFill>
                <a:srgbClr val="FF0000"/>
              </a:solidFill>
            </c:spPr>
            <c:extLst>
              <c:ext xmlns:c16="http://schemas.microsoft.com/office/drawing/2014/chart" uri="{C3380CC4-5D6E-409C-BE32-E72D297353CC}">
                <c16:uniqueId val="{00000002-9981-4ECA-8145-38C665E1F7E9}"/>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Portfolio'!$BA$23:$BA$25</c:f>
              <c:numCache>
                <c:formatCode>0.00%</c:formatCode>
                <c:ptCount val="3"/>
                <c:pt idx="0">
                  <c:v>0.92592592592592582</c:v>
                </c:pt>
                <c:pt idx="1">
                  <c:v>7.407407407407407E-2</c:v>
                </c:pt>
                <c:pt idx="2">
                  <c:v>0</c:v>
                </c:pt>
              </c:numCache>
            </c:numRef>
          </c:val>
          <c:extLst>
            <c:ext xmlns:c16="http://schemas.microsoft.com/office/drawing/2014/chart" uri="{C3380CC4-5D6E-409C-BE32-E72D297353CC}">
              <c16:uniqueId val="{00000003-9981-4ECA-8145-38C665E1F7E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Portfolio'!$BA$38</c:f>
              <c:strCache>
                <c:ptCount val="1"/>
                <c:pt idx="0">
                  <c:v>Q2</c:v>
                </c:pt>
              </c:strCache>
            </c:strRef>
          </c:tx>
          <c:dPt>
            <c:idx val="0"/>
            <c:bubble3D val="0"/>
            <c:spPr>
              <a:solidFill>
                <a:srgbClr val="92D050"/>
              </a:solidFill>
            </c:spPr>
            <c:extLst>
              <c:ext xmlns:c16="http://schemas.microsoft.com/office/drawing/2014/chart" uri="{C3380CC4-5D6E-409C-BE32-E72D297353CC}">
                <c16:uniqueId val="{00000000-6647-440E-AD13-1330B422D0EF}"/>
              </c:ext>
            </c:extLst>
          </c:dPt>
          <c:dPt>
            <c:idx val="1"/>
            <c:bubble3D val="0"/>
            <c:spPr>
              <a:solidFill>
                <a:srgbClr val="FFC000"/>
              </a:solidFill>
            </c:spPr>
            <c:extLst>
              <c:ext xmlns:c16="http://schemas.microsoft.com/office/drawing/2014/chart" uri="{C3380CC4-5D6E-409C-BE32-E72D297353CC}">
                <c16:uniqueId val="{00000001-6647-440E-AD13-1330B422D0EF}"/>
              </c:ext>
            </c:extLst>
          </c:dPt>
          <c:dPt>
            <c:idx val="2"/>
            <c:bubble3D val="0"/>
            <c:spPr>
              <a:solidFill>
                <a:srgbClr val="FF0000"/>
              </a:solidFill>
            </c:spPr>
            <c:extLst>
              <c:ext xmlns:c16="http://schemas.microsoft.com/office/drawing/2014/chart" uri="{C3380CC4-5D6E-409C-BE32-E72D297353CC}">
                <c16:uniqueId val="{00000002-6647-440E-AD13-1330B422D0E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Portfolio'!$BA$39:$BA$41</c:f>
              <c:numCache>
                <c:formatCode>0.00%</c:formatCode>
                <c:ptCount val="3"/>
                <c:pt idx="0">
                  <c:v>0.93333333333333335</c:v>
                </c:pt>
                <c:pt idx="1">
                  <c:v>0</c:v>
                </c:pt>
                <c:pt idx="2">
                  <c:v>6.6666666666666666E-2</c:v>
                </c:pt>
              </c:numCache>
            </c:numRef>
          </c:val>
          <c:extLst>
            <c:ext xmlns:c16="http://schemas.microsoft.com/office/drawing/2014/chart" uri="{C3380CC4-5D6E-409C-BE32-E72D297353CC}">
              <c16:uniqueId val="{00000003-6647-440E-AD13-1330B422D0E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REGENERATION &amp; PLANNING POLICY</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Portfolio'!$BA$54</c:f>
              <c:strCache>
                <c:ptCount val="1"/>
                <c:pt idx="0">
                  <c:v>Q2</c:v>
                </c:pt>
              </c:strCache>
            </c:strRef>
          </c:tx>
          <c:dPt>
            <c:idx val="0"/>
            <c:bubble3D val="0"/>
            <c:spPr>
              <a:solidFill>
                <a:srgbClr val="92D050"/>
              </a:solidFill>
            </c:spPr>
            <c:extLst>
              <c:ext xmlns:c16="http://schemas.microsoft.com/office/drawing/2014/chart" uri="{C3380CC4-5D6E-409C-BE32-E72D297353CC}">
                <c16:uniqueId val="{00000000-1F5D-4394-8264-45F30C4E27AF}"/>
              </c:ext>
            </c:extLst>
          </c:dPt>
          <c:dPt>
            <c:idx val="1"/>
            <c:bubble3D val="0"/>
            <c:spPr>
              <a:solidFill>
                <a:srgbClr val="FFC000"/>
              </a:solidFill>
            </c:spPr>
            <c:extLst>
              <c:ext xmlns:c16="http://schemas.microsoft.com/office/drawing/2014/chart" uri="{C3380CC4-5D6E-409C-BE32-E72D297353CC}">
                <c16:uniqueId val="{00000001-1F5D-4394-8264-45F30C4E27AF}"/>
              </c:ext>
            </c:extLst>
          </c:dPt>
          <c:dPt>
            <c:idx val="2"/>
            <c:bubble3D val="0"/>
            <c:spPr>
              <a:solidFill>
                <a:srgbClr val="FF0000"/>
              </a:solidFill>
            </c:spPr>
            <c:extLst>
              <c:ext xmlns:c16="http://schemas.microsoft.com/office/drawing/2014/chart" uri="{C3380CC4-5D6E-409C-BE32-E72D297353CC}">
                <c16:uniqueId val="{00000002-1F5D-4394-8264-45F30C4E27A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Portfolio'!$BA$55:$BA$57</c:f>
              <c:numCache>
                <c:formatCode>0.00%</c:formatCode>
                <c:ptCount val="3"/>
                <c:pt idx="0">
                  <c:v>0.96000000000000008</c:v>
                </c:pt>
                <c:pt idx="1">
                  <c:v>0.04</c:v>
                </c:pt>
                <c:pt idx="2">
                  <c:v>0</c:v>
                </c:pt>
              </c:numCache>
            </c:numRef>
          </c:val>
          <c:extLst>
            <c:ext xmlns:c16="http://schemas.microsoft.com/office/drawing/2014/chart" uri="{C3380CC4-5D6E-409C-BE32-E72D297353CC}">
              <c16:uniqueId val="{00000003-1F5D-4394-8264-45F30C4E27A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p>
          <a:p>
            <a:pPr>
              <a:defRPr lang="en-US"/>
            </a:pPr>
            <a:r>
              <a:rPr lang="en-US" sz="1800" b="1" i="0" baseline="0"/>
              <a:t>- Quarter 3</a:t>
            </a:r>
            <a:endParaRPr lang="en-GB"/>
          </a:p>
        </c:rich>
      </c:tx>
      <c:layout>
        <c:manualLayout>
          <c:xMode val="edge"/>
          <c:yMode val="edge"/>
          <c:x val="0.28165148742830121"/>
          <c:y val="4.000000000000002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Portfolio'!$BB$6</c:f>
              <c:strCache>
                <c:ptCount val="1"/>
                <c:pt idx="0">
                  <c:v>Q3</c:v>
                </c:pt>
              </c:strCache>
            </c:strRef>
          </c:tx>
          <c:dPt>
            <c:idx val="0"/>
            <c:bubble3D val="0"/>
            <c:spPr>
              <a:solidFill>
                <a:srgbClr val="92D050"/>
              </a:solidFill>
            </c:spPr>
            <c:extLst>
              <c:ext xmlns:c16="http://schemas.microsoft.com/office/drawing/2014/chart" uri="{C3380CC4-5D6E-409C-BE32-E72D297353CC}">
                <c16:uniqueId val="{00000000-B8E1-4776-BA6B-5DBE755A9E39}"/>
              </c:ext>
            </c:extLst>
          </c:dPt>
          <c:dPt>
            <c:idx val="1"/>
            <c:bubble3D val="0"/>
            <c:spPr>
              <a:solidFill>
                <a:srgbClr val="FFC000"/>
              </a:solidFill>
            </c:spPr>
            <c:extLst>
              <c:ext xmlns:c16="http://schemas.microsoft.com/office/drawing/2014/chart" uri="{C3380CC4-5D6E-409C-BE32-E72D297353CC}">
                <c16:uniqueId val="{00000001-B8E1-4776-BA6B-5DBE755A9E39}"/>
              </c:ext>
            </c:extLst>
          </c:dPt>
          <c:dPt>
            <c:idx val="2"/>
            <c:bubble3D val="0"/>
            <c:spPr>
              <a:solidFill>
                <a:srgbClr val="FF0000"/>
              </a:solidFill>
            </c:spPr>
            <c:extLst>
              <c:ext xmlns:c16="http://schemas.microsoft.com/office/drawing/2014/chart" uri="{C3380CC4-5D6E-409C-BE32-E72D297353CC}">
                <c16:uniqueId val="{00000002-B8E1-4776-BA6B-5DBE755A9E39}"/>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ext>
            </c:extLst>
          </c:dLbls>
          <c:cat>
            <c:strRef>
              <c:f>'3b. Charts by Portfolio'!$AY$7:$AY$9</c:f>
              <c:strCache>
                <c:ptCount val="3"/>
                <c:pt idx="0">
                  <c:v>Green</c:v>
                </c:pt>
                <c:pt idx="1">
                  <c:v>Amber</c:v>
                </c:pt>
                <c:pt idx="2">
                  <c:v>Red</c:v>
                </c:pt>
              </c:strCache>
            </c:strRef>
          </c:cat>
          <c:val>
            <c:numRef>
              <c:f>'3b. Charts by Portfolio'!$BB$7:$BB$9</c:f>
              <c:numCache>
                <c:formatCode>0.00%</c:formatCode>
                <c:ptCount val="3"/>
                <c:pt idx="0">
                  <c:v>0</c:v>
                </c:pt>
                <c:pt idx="1">
                  <c:v>0</c:v>
                </c:pt>
                <c:pt idx="2">
                  <c:v>0</c:v>
                </c:pt>
              </c:numCache>
            </c:numRef>
          </c:val>
          <c:extLst>
            <c:ext xmlns:c16="http://schemas.microsoft.com/office/drawing/2014/chart" uri="{C3380CC4-5D6E-409C-BE32-E72D297353CC}">
              <c16:uniqueId val="{00000003-B8E1-4776-BA6B-5DBE755A9E3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p>
          <a:p>
            <a:pPr>
              <a:defRPr lang="en-US" u="none"/>
            </a:pPr>
            <a:r>
              <a:rPr lang="en-US" sz="1800" b="1" i="0" u="none" baseline="0"/>
              <a:t>- End of Year</a:t>
            </a:r>
            <a:endParaRPr lang="en-GB" u="none"/>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Portfolio'!$BC$6</c:f>
              <c:strCache>
                <c:ptCount val="1"/>
                <c:pt idx="0">
                  <c:v>Q4</c:v>
                </c:pt>
              </c:strCache>
            </c:strRef>
          </c:tx>
          <c:dPt>
            <c:idx val="0"/>
            <c:bubble3D val="0"/>
            <c:spPr>
              <a:solidFill>
                <a:srgbClr val="92D050"/>
              </a:solidFill>
            </c:spPr>
            <c:extLst>
              <c:ext xmlns:c16="http://schemas.microsoft.com/office/drawing/2014/chart" uri="{C3380CC4-5D6E-409C-BE32-E72D297353CC}">
                <c16:uniqueId val="{00000000-A044-4CDD-BEFC-B41AFA59B1A1}"/>
              </c:ext>
            </c:extLst>
          </c:dPt>
          <c:dPt>
            <c:idx val="1"/>
            <c:bubble3D val="0"/>
            <c:spPr>
              <a:solidFill>
                <a:srgbClr val="FFC000"/>
              </a:solidFill>
            </c:spPr>
            <c:extLst>
              <c:ext xmlns:c16="http://schemas.microsoft.com/office/drawing/2014/chart" uri="{C3380CC4-5D6E-409C-BE32-E72D297353CC}">
                <c16:uniqueId val="{00000001-A044-4CDD-BEFC-B41AFA59B1A1}"/>
              </c:ext>
            </c:extLst>
          </c:dPt>
          <c:dPt>
            <c:idx val="2"/>
            <c:bubble3D val="0"/>
            <c:spPr>
              <a:solidFill>
                <a:srgbClr val="FF0000"/>
              </a:solidFill>
            </c:spPr>
            <c:extLst>
              <c:ext xmlns:c16="http://schemas.microsoft.com/office/drawing/2014/chart" uri="{C3380CC4-5D6E-409C-BE32-E72D297353CC}">
                <c16:uniqueId val="{00000002-A044-4CDD-BEFC-B41AFA59B1A1}"/>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ext>
            </c:extLst>
          </c:dLbls>
          <c:cat>
            <c:strRef>
              <c:f>'3b. Charts by Portfolio'!$AY$7:$AY$9</c:f>
              <c:strCache>
                <c:ptCount val="3"/>
                <c:pt idx="0">
                  <c:v>Green</c:v>
                </c:pt>
                <c:pt idx="1">
                  <c:v>Amber</c:v>
                </c:pt>
                <c:pt idx="2">
                  <c:v>Red</c:v>
                </c:pt>
              </c:strCache>
            </c:strRef>
          </c:cat>
          <c:val>
            <c:numRef>
              <c:f>'3b. Charts by Portfolio'!$BC$7:$BC$9</c:f>
              <c:numCache>
                <c:formatCode>0.00%</c:formatCode>
                <c:ptCount val="3"/>
                <c:pt idx="0">
                  <c:v>0</c:v>
                </c:pt>
                <c:pt idx="1">
                  <c:v>0</c:v>
                </c:pt>
                <c:pt idx="2">
                  <c:v>0</c:v>
                </c:pt>
              </c:numCache>
            </c:numRef>
          </c:val>
          <c:extLst>
            <c:ext xmlns:c16="http://schemas.microsoft.com/office/drawing/2014/chart" uri="{C3380CC4-5D6E-409C-BE32-E72D297353CC}">
              <c16:uniqueId val="{00000003-A044-4CDD-BEFC-B41AFA59B1A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&amp; HOUSING </a:t>
            </a:r>
          </a:p>
          <a:p>
            <a:pPr>
              <a:defRPr lang="en-US"/>
            </a:pPr>
            <a:r>
              <a:rPr lang="en-US" sz="1800" b="1" i="0" baseline="0"/>
              <a:t>- Quarter 3</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c:ext xmlns:c16="http://schemas.microsoft.com/office/drawing/2014/chart" uri="{C3380CC4-5D6E-409C-BE32-E72D297353CC}">
                <c16:uniqueId val="{00000001-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'3b. Charts by Portfolio'!$BB$22</c:f>
              <c:strCache>
                <c:ptCount val="1"/>
                <c:pt idx="0">
                  <c:v>Q3</c:v>
                </c:pt>
              </c:strCache>
            </c:strRef>
          </c:cat>
          <c:val>
            <c:numRef>
              <c:f>'3b. Charts by Portfolio'!$BB$23</c:f>
              <c:numCache>
                <c:formatCode>0.00%</c:formatCode>
                <c:ptCount val="1"/>
                <c:pt idx="0">
                  <c:v>0</c:v>
                </c:pt>
              </c:numCache>
            </c:numRef>
          </c:val>
          <c:extLst>
            <c:ext xmlns:c16="http://schemas.microsoft.com/office/drawing/2014/chart" uri="{C3380CC4-5D6E-409C-BE32-E72D297353CC}">
              <c16:uniqueId val="{00000002-DEEF-4D09-BC8A-0971159A9403}"/>
            </c:ext>
          </c:extLst>
        </c:ser>
        <c:ser>
          <c:idx val="1"/>
          <c:order val="1"/>
          <c:tx>
            <c:strRef>
              <c:f>'3b. Charts by Portfolio'!$AY$24</c:f>
              <c:strCache>
                <c:ptCount val="1"/>
                <c:pt idx="0">
                  <c:v>Amber</c:v>
                </c:pt>
              </c:strCache>
            </c:strRef>
          </c:tx>
          <c:dPt>
            <c:idx val="0"/>
            <c:bubble3D val="0"/>
            <c:spPr>
              <a:solidFill>
                <a:srgbClr val="FFC000"/>
              </a:solidFill>
            </c:spPr>
            <c:extLst>
              <c:ext xmlns:c16="http://schemas.microsoft.com/office/drawing/2014/chart" uri="{C3380CC4-5D6E-409C-BE32-E72D297353CC}">
                <c16:uniqueId val="{00000004-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Portfolio'!$BB$24</c:f>
              <c:numCache>
                <c:formatCode>0.00%</c:formatCode>
                <c:ptCount val="1"/>
                <c:pt idx="0">
                  <c:v>0</c:v>
                </c:pt>
              </c:numCache>
            </c:numRef>
          </c:val>
          <c:extLst>
            <c:ext xmlns:c16="http://schemas.microsoft.com/office/drawing/2014/chart" uri="{C3380CC4-5D6E-409C-BE32-E72D297353CC}">
              <c16:uniqueId val="{00000005-DEEF-4D09-BC8A-0971159A9403}"/>
            </c:ext>
          </c:extLst>
        </c:ser>
        <c:ser>
          <c:idx val="2"/>
          <c:order val="2"/>
          <c:tx>
            <c:strRef>
              <c:f>'3b. Charts by Portfolio'!$AY$25</c:f>
              <c:strCache>
                <c:ptCount val="1"/>
                <c:pt idx="0">
                  <c:v>Red</c:v>
                </c:pt>
              </c:strCache>
            </c:strRef>
          </c:tx>
          <c:dPt>
            <c:idx val="0"/>
            <c:bubble3D val="0"/>
            <c:spPr>
              <a:solidFill>
                <a:srgbClr val="FF0000"/>
              </a:solidFill>
            </c:spPr>
            <c:extLst>
              <c:ext xmlns:c16="http://schemas.microsoft.com/office/drawing/2014/chart" uri="{C3380CC4-5D6E-409C-BE32-E72D297353CC}">
                <c16:uniqueId val="{00000007-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Portfolio'!$BB$25</c:f>
              <c:numCache>
                <c:formatCode>0.00%</c:formatCode>
                <c:ptCount val="1"/>
                <c:pt idx="0">
                  <c:v>0</c:v>
                </c:pt>
              </c:numCache>
            </c:numRef>
          </c:val>
          <c:extLst>
            <c:ext xmlns:c16="http://schemas.microsoft.com/office/drawing/2014/chart" uri="{C3380CC4-5D6E-409C-BE32-E72D297353CC}">
              <c16:uniqueId val="{00000008-DEEF-4D09-BC8A-0971159A9403}"/>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a:t>ENVIRONMENT &amp; HOUSING</a:t>
            </a:r>
          </a:p>
          <a:p>
            <a:pPr>
              <a:defRPr lang="en-US"/>
            </a:pPr>
            <a:r>
              <a:rPr lang="en-US" sz="1800" b="1" i="0" baseline="0"/>
              <a:t>- End of Year</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Portfolio'!$BC$22</c:f>
              <c:strCache>
                <c:ptCount val="1"/>
                <c:pt idx="0">
                  <c:v>Q4</c:v>
                </c:pt>
              </c:strCache>
            </c:strRef>
          </c:tx>
          <c:dPt>
            <c:idx val="0"/>
            <c:bubble3D val="0"/>
            <c:spPr>
              <a:solidFill>
                <a:srgbClr val="92D050"/>
              </a:solidFill>
            </c:spPr>
            <c:extLst>
              <c:ext xmlns:c16="http://schemas.microsoft.com/office/drawing/2014/chart" uri="{C3380CC4-5D6E-409C-BE32-E72D297353CC}">
                <c16:uniqueId val="{00000000-34FB-4778-BD03-6B685FC94963}"/>
              </c:ext>
            </c:extLst>
          </c:dPt>
          <c:dPt>
            <c:idx val="1"/>
            <c:bubble3D val="0"/>
            <c:spPr>
              <a:solidFill>
                <a:srgbClr val="FFC000"/>
              </a:solidFill>
            </c:spPr>
            <c:extLst>
              <c:ext xmlns:c16="http://schemas.microsoft.com/office/drawing/2014/chart" uri="{C3380CC4-5D6E-409C-BE32-E72D297353CC}">
                <c16:uniqueId val="{00000001-34FB-4778-BD03-6B685FC94963}"/>
              </c:ext>
            </c:extLst>
          </c:dPt>
          <c:dPt>
            <c:idx val="2"/>
            <c:bubble3D val="0"/>
            <c:spPr>
              <a:solidFill>
                <a:srgbClr val="FF0000"/>
              </a:solidFill>
            </c:spPr>
            <c:extLst>
              <c:ext xmlns:c16="http://schemas.microsoft.com/office/drawing/2014/chart" uri="{C3380CC4-5D6E-409C-BE32-E72D297353CC}">
                <c16:uniqueId val="{00000002-34FB-4778-BD03-6B685FC94963}"/>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ext>
            </c:extLst>
          </c:dLbls>
          <c:cat>
            <c:strRef>
              <c:f>'3b. Charts by Portfolio'!$AY$23:$AY$25</c:f>
              <c:strCache>
                <c:ptCount val="3"/>
                <c:pt idx="0">
                  <c:v>Green</c:v>
                </c:pt>
                <c:pt idx="1">
                  <c:v>Amber</c:v>
                </c:pt>
                <c:pt idx="2">
                  <c:v>Red</c:v>
                </c:pt>
              </c:strCache>
            </c:strRef>
          </c:cat>
          <c:val>
            <c:numRef>
              <c:f>'3b. Charts by Portfolio'!$BC$23:$BC$25</c:f>
              <c:numCache>
                <c:formatCode>0.00%</c:formatCode>
                <c:ptCount val="3"/>
                <c:pt idx="0">
                  <c:v>0</c:v>
                </c:pt>
                <c:pt idx="1">
                  <c:v>0</c:v>
                </c:pt>
                <c:pt idx="2">
                  <c:v>0</c:v>
                </c:pt>
              </c:numCache>
            </c:numRef>
          </c:val>
          <c:extLst>
            <c:ext xmlns:c16="http://schemas.microsoft.com/office/drawing/2014/chart" uri="{C3380CC4-5D6E-409C-BE32-E72D297353CC}">
              <c16:uniqueId val="{00000003-34FB-4778-BD03-6B685FC9496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Portfolio'!$BB$38</c:f>
              <c:strCache>
                <c:ptCount val="1"/>
                <c:pt idx="0">
                  <c:v>Q3</c:v>
                </c:pt>
              </c:strCache>
            </c:strRef>
          </c:tx>
          <c:dPt>
            <c:idx val="0"/>
            <c:bubble3D val="0"/>
            <c:spPr>
              <a:solidFill>
                <a:srgbClr val="92D050"/>
              </a:solidFill>
            </c:spPr>
            <c:extLst>
              <c:ext xmlns:c16="http://schemas.microsoft.com/office/drawing/2014/chart" uri="{C3380CC4-5D6E-409C-BE32-E72D297353CC}">
                <c16:uniqueId val="{00000000-CC3F-45AC-B5C0-67479774E656}"/>
              </c:ext>
            </c:extLst>
          </c:dPt>
          <c:dPt>
            <c:idx val="1"/>
            <c:bubble3D val="0"/>
            <c:spPr>
              <a:solidFill>
                <a:srgbClr val="FFC000"/>
              </a:solidFill>
            </c:spPr>
            <c:extLst>
              <c:ext xmlns:c16="http://schemas.microsoft.com/office/drawing/2014/chart" uri="{C3380CC4-5D6E-409C-BE32-E72D297353CC}">
                <c16:uniqueId val="{00000001-CC3F-45AC-B5C0-67479774E656}"/>
              </c:ext>
            </c:extLst>
          </c:dPt>
          <c:dPt>
            <c:idx val="2"/>
            <c:bubble3D val="0"/>
            <c:spPr>
              <a:solidFill>
                <a:srgbClr val="FF0000"/>
              </a:solidFill>
            </c:spPr>
            <c:extLst>
              <c:ext xmlns:c16="http://schemas.microsoft.com/office/drawing/2014/chart" uri="{C3380CC4-5D6E-409C-BE32-E72D297353CC}">
                <c16:uniqueId val="{00000002-CC3F-45AC-B5C0-67479774E656}"/>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Portfolio'!$BB$39:$BB$41</c:f>
              <c:numCache>
                <c:formatCode>0.00%</c:formatCode>
                <c:ptCount val="3"/>
                <c:pt idx="0">
                  <c:v>0</c:v>
                </c:pt>
                <c:pt idx="1">
                  <c:v>0</c:v>
                </c:pt>
                <c:pt idx="2">
                  <c:v>0</c:v>
                </c:pt>
              </c:numCache>
            </c:numRef>
          </c:val>
          <c:extLst>
            <c:ext xmlns:c16="http://schemas.microsoft.com/office/drawing/2014/chart" uri="{C3380CC4-5D6E-409C-BE32-E72D297353CC}">
              <c16:uniqueId val="{00000003-CC3F-45AC-B5C0-67479774E656}"/>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effectLst/>
              </a:rPr>
              <a:t>LEISURE, CULTURE &amp; TOURISM</a:t>
            </a:r>
            <a:endParaRPr lang="en-GB">
              <a:effectLst/>
            </a:endParaRPr>
          </a:p>
          <a:p>
            <a:pPr algn="ct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Portfolio'!$BC$38</c:f>
              <c:strCache>
                <c:ptCount val="1"/>
                <c:pt idx="0">
                  <c:v>Q4</c:v>
                </c:pt>
              </c:strCache>
            </c:strRef>
          </c:tx>
          <c:dPt>
            <c:idx val="0"/>
            <c:bubble3D val="0"/>
            <c:spPr>
              <a:solidFill>
                <a:srgbClr val="92D050"/>
              </a:solidFill>
            </c:spPr>
            <c:extLst>
              <c:ext xmlns:c16="http://schemas.microsoft.com/office/drawing/2014/chart" uri="{C3380CC4-5D6E-409C-BE32-E72D297353CC}">
                <c16:uniqueId val="{00000000-36D7-4279-A11D-FA8C082CD372}"/>
              </c:ext>
            </c:extLst>
          </c:dPt>
          <c:dPt>
            <c:idx val="1"/>
            <c:bubble3D val="0"/>
            <c:spPr>
              <a:solidFill>
                <a:srgbClr val="FFC000"/>
              </a:solidFill>
            </c:spPr>
            <c:extLst>
              <c:ext xmlns:c16="http://schemas.microsoft.com/office/drawing/2014/chart" uri="{C3380CC4-5D6E-409C-BE32-E72D297353CC}">
                <c16:uniqueId val="{00000001-36D7-4279-A11D-FA8C082CD372}"/>
              </c:ext>
            </c:extLst>
          </c:dPt>
          <c:dPt>
            <c:idx val="2"/>
            <c:bubble3D val="0"/>
            <c:spPr>
              <a:solidFill>
                <a:srgbClr val="FF0000"/>
              </a:solidFill>
            </c:spPr>
            <c:extLst>
              <c:ext xmlns:c16="http://schemas.microsoft.com/office/drawing/2014/chart" uri="{C3380CC4-5D6E-409C-BE32-E72D297353CC}">
                <c16:uniqueId val="{00000002-36D7-4279-A11D-FA8C082CD372}"/>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Portfolio'!$BC$39:$BC$41</c:f>
              <c:numCache>
                <c:formatCode>0.00%</c:formatCode>
                <c:ptCount val="3"/>
                <c:pt idx="0">
                  <c:v>0</c:v>
                </c:pt>
                <c:pt idx="1">
                  <c:v>0</c:v>
                </c:pt>
                <c:pt idx="2">
                  <c:v>0</c:v>
                </c:pt>
              </c:numCache>
            </c:numRef>
          </c:val>
          <c:extLst>
            <c:ext xmlns:c16="http://schemas.microsoft.com/office/drawing/2014/chart" uri="{C3380CC4-5D6E-409C-BE32-E72D297353CC}">
              <c16:uniqueId val="{00000003-36D7-4279-A11D-FA8C082CD372}"/>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REGENERATION &amp; PLANNING POLICY</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u="none" strike="noStrike" baseline="0"/>
              <a:t> </a:t>
            </a: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Portfolio'!$BB$54</c:f>
              <c:strCache>
                <c:ptCount val="1"/>
                <c:pt idx="0">
                  <c:v>Q3</c:v>
                </c:pt>
              </c:strCache>
            </c:strRef>
          </c:tx>
          <c:dPt>
            <c:idx val="0"/>
            <c:bubble3D val="0"/>
            <c:spPr>
              <a:solidFill>
                <a:srgbClr val="92D050"/>
              </a:solidFill>
            </c:spPr>
            <c:extLst>
              <c:ext xmlns:c16="http://schemas.microsoft.com/office/drawing/2014/chart" uri="{C3380CC4-5D6E-409C-BE32-E72D297353CC}">
                <c16:uniqueId val="{00000000-9898-4B87-939D-D47B1872EA7B}"/>
              </c:ext>
            </c:extLst>
          </c:dPt>
          <c:dPt>
            <c:idx val="1"/>
            <c:bubble3D val="0"/>
            <c:spPr>
              <a:solidFill>
                <a:srgbClr val="FFC000"/>
              </a:solidFill>
            </c:spPr>
            <c:extLst>
              <c:ext xmlns:c16="http://schemas.microsoft.com/office/drawing/2014/chart" uri="{C3380CC4-5D6E-409C-BE32-E72D297353CC}">
                <c16:uniqueId val="{00000001-9898-4B87-939D-D47B1872EA7B}"/>
              </c:ext>
            </c:extLst>
          </c:dPt>
          <c:dPt>
            <c:idx val="2"/>
            <c:bubble3D val="0"/>
            <c:spPr>
              <a:solidFill>
                <a:srgbClr val="FF0000"/>
              </a:solidFill>
            </c:spPr>
            <c:extLst>
              <c:ext xmlns:c16="http://schemas.microsoft.com/office/drawing/2014/chart" uri="{C3380CC4-5D6E-409C-BE32-E72D297353CC}">
                <c16:uniqueId val="{00000002-9898-4B87-939D-D47B1872EA7B}"/>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Portfolio'!$BB$55:$BB$57</c:f>
              <c:numCache>
                <c:formatCode>0.00%</c:formatCode>
                <c:ptCount val="3"/>
                <c:pt idx="0">
                  <c:v>0</c:v>
                </c:pt>
                <c:pt idx="1">
                  <c:v>0</c:v>
                </c:pt>
                <c:pt idx="2">
                  <c:v>0</c:v>
                </c:pt>
              </c:numCache>
            </c:numRef>
          </c:val>
          <c:extLst>
            <c:ext xmlns:c16="http://schemas.microsoft.com/office/drawing/2014/chart" uri="{C3380CC4-5D6E-409C-BE32-E72D297353CC}">
              <c16:uniqueId val="{00000003-9898-4B87-939D-D47B1872EA7B}"/>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COMMUNITY</a:t>
            </a:r>
            <a:r>
              <a:rPr lang="en-GB" sz="1100" baseline="0">
                <a:latin typeface="Arial" pitchFamily="34" charset="0"/>
                <a:cs typeface="Arial" pitchFamily="34" charset="0"/>
              </a:rPr>
              <a:t> REGENERATION</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layout/>
      <c:overlay val="0"/>
    </c:title>
    <c:autoTitleDeleted val="0"/>
    <c:plotArea>
      <c:layout/>
      <c:lineChart>
        <c:grouping val="standard"/>
        <c:varyColors val="0"/>
        <c:ser>
          <c:idx val="0"/>
          <c:order val="0"/>
          <c:tx>
            <c:strRef>
              <c:f>'2b. Charts by Priority'!$AY$55</c:f>
              <c:strCache>
                <c:ptCount val="1"/>
                <c:pt idx="0">
                  <c:v>Green</c:v>
                </c:pt>
              </c:strCache>
            </c:strRef>
          </c:tx>
          <c:spPr>
            <a:ln>
              <a:solidFill>
                <a:srgbClr val="92D050"/>
              </a:solidFill>
            </a:ln>
          </c:spPr>
          <c:marker>
            <c:symbol val="none"/>
          </c:marker>
          <c:dLbls>
            <c:dLbl>
              <c:idx val="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FD6-404C-92E4-D5A1C46C6F90}"/>
                </c:ext>
              </c:extLst>
            </c:dLbl>
            <c:dLbl>
              <c:idx val="3"/>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FD6-404C-92E4-D5A1C46C6F90}"/>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'2b. Charts by Priority'!$AZ$54:$BC$54</c:f>
              <c:strCache>
                <c:ptCount val="4"/>
                <c:pt idx="0">
                  <c:v>Q1</c:v>
                </c:pt>
                <c:pt idx="1">
                  <c:v>Q2</c:v>
                </c:pt>
                <c:pt idx="2">
                  <c:v>Q3</c:v>
                </c:pt>
                <c:pt idx="3">
                  <c:v>Q4</c:v>
                </c:pt>
              </c:strCache>
            </c:strRef>
          </c:cat>
          <c:val>
            <c:numRef>
              <c:f>'2b. Charts by Priority'!$AZ$55:$BC$55</c:f>
              <c:numCache>
                <c:formatCode>0.00%</c:formatCode>
                <c:ptCount val="4"/>
                <c:pt idx="0">
                  <c:v>0.93333333333333335</c:v>
                </c:pt>
                <c:pt idx="1">
                  <c:v>0.95454545454545459</c:v>
                </c:pt>
                <c:pt idx="2">
                  <c:v>0</c:v>
                </c:pt>
                <c:pt idx="3">
                  <c:v>0</c:v>
                </c:pt>
              </c:numCache>
            </c:numRef>
          </c:val>
          <c:smooth val="0"/>
          <c:extLst>
            <c:ext xmlns:c16="http://schemas.microsoft.com/office/drawing/2014/chart" uri="{C3380CC4-5D6E-409C-BE32-E72D297353CC}">
              <c16:uniqueId val="{00000002-1FD6-404C-92E4-D5A1C46C6F90}"/>
            </c:ext>
          </c:extLst>
        </c:ser>
        <c:ser>
          <c:idx val="1"/>
          <c:order val="1"/>
          <c:tx>
            <c:strRef>
              <c:f>'2b. Charts by Priority'!$AY$56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FD6-404C-92E4-D5A1C46C6F90}"/>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1FD6-404C-92E4-D5A1C46C6F90}"/>
                </c:ext>
              </c:extLst>
            </c:dLbl>
            <c:dLbl>
              <c:idx val="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1FD6-404C-92E4-D5A1C46C6F90}"/>
                </c:ext>
              </c:extLst>
            </c:dLbl>
            <c:dLbl>
              <c:idx val="3"/>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1FD6-404C-92E4-D5A1C46C6F90}"/>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Priority'!$AZ$56:$BC$56</c:f>
              <c:numCache>
                <c:formatCode>0.00%</c:formatCode>
                <c:ptCount val="4"/>
                <c:pt idx="0">
                  <c:v>6.6666666666666666E-2</c:v>
                </c:pt>
                <c:pt idx="1">
                  <c:v>4.5454545454545456E-2</c:v>
                </c:pt>
                <c:pt idx="2">
                  <c:v>0</c:v>
                </c:pt>
                <c:pt idx="3">
                  <c:v>0</c:v>
                </c:pt>
              </c:numCache>
            </c:numRef>
          </c:val>
          <c:smooth val="0"/>
          <c:extLst>
            <c:ext xmlns:c16="http://schemas.microsoft.com/office/drawing/2014/chart" uri="{C3380CC4-5D6E-409C-BE32-E72D297353CC}">
              <c16:uniqueId val="{00000007-1FD6-404C-92E4-D5A1C46C6F90}"/>
            </c:ext>
          </c:extLst>
        </c:ser>
        <c:ser>
          <c:idx val="2"/>
          <c:order val="2"/>
          <c:tx>
            <c:strRef>
              <c:f>'2b. Charts by Priority'!$AY$57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1FD6-404C-92E4-D5A1C46C6F90}"/>
                </c:ext>
              </c:extLst>
            </c:dLbl>
            <c:dLbl>
              <c:idx val="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1FD6-404C-92E4-D5A1C46C6F90}"/>
                </c:ext>
              </c:extLst>
            </c:dLbl>
            <c:dLbl>
              <c:idx val="3"/>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1FD6-404C-92E4-D5A1C46C6F90}"/>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'2b. Charts by Priority'!$AZ$54:$BC$54</c:f>
              <c:strCache>
                <c:ptCount val="4"/>
                <c:pt idx="0">
                  <c:v>Q1</c:v>
                </c:pt>
                <c:pt idx="1">
                  <c:v>Q2</c:v>
                </c:pt>
                <c:pt idx="2">
                  <c:v>Q3</c:v>
                </c:pt>
                <c:pt idx="3">
                  <c:v>Q4</c:v>
                </c:pt>
              </c:strCache>
            </c:strRef>
          </c:cat>
          <c:val>
            <c:numRef>
              <c:f>'2b. Charts by Priority'!$AZ$57:$BC$57</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B-1FD6-404C-92E4-D5A1C46C6F90}"/>
            </c:ext>
          </c:extLst>
        </c:ser>
        <c:dLbls>
          <c:showLegendKey val="0"/>
          <c:showVal val="1"/>
          <c:showCatName val="0"/>
          <c:showSerName val="0"/>
          <c:showPercent val="0"/>
          <c:showBubbleSize val="0"/>
        </c:dLbls>
        <c:smooth val="0"/>
        <c:axId val="529466688"/>
        <c:axId val="529468256"/>
      </c:lineChart>
      <c:catAx>
        <c:axId val="529466688"/>
        <c:scaling>
          <c:orientation val="minMax"/>
        </c:scaling>
        <c:delete val="0"/>
        <c:axPos val="b"/>
        <c:numFmt formatCode="General" sourceLinked="0"/>
        <c:majorTickMark val="out"/>
        <c:minorTickMark val="none"/>
        <c:tickLblPos val="nextTo"/>
        <c:txPr>
          <a:bodyPr/>
          <a:lstStyle/>
          <a:p>
            <a:pPr>
              <a:defRPr lang="en-US"/>
            </a:pPr>
            <a:endParaRPr lang="en-US"/>
          </a:p>
        </c:txPr>
        <c:crossAx val="529468256"/>
        <c:crosses val="autoZero"/>
        <c:auto val="1"/>
        <c:lblAlgn val="ctr"/>
        <c:lblOffset val="100"/>
        <c:noMultiLvlLbl val="0"/>
      </c:catAx>
      <c:valAx>
        <c:axId val="52946825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52946668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REGENERATION &amp; PLANNING POLICY</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Portfolio'!$BC$54</c:f>
              <c:strCache>
                <c:ptCount val="1"/>
                <c:pt idx="0">
                  <c:v>Q4</c:v>
                </c:pt>
              </c:strCache>
            </c:strRef>
          </c:tx>
          <c:dPt>
            <c:idx val="0"/>
            <c:bubble3D val="0"/>
            <c:spPr>
              <a:solidFill>
                <a:srgbClr val="92D050"/>
              </a:solidFill>
            </c:spPr>
            <c:extLst>
              <c:ext xmlns:c16="http://schemas.microsoft.com/office/drawing/2014/chart" uri="{C3380CC4-5D6E-409C-BE32-E72D297353CC}">
                <c16:uniqueId val="{00000000-8108-493F-A60B-568B8104004D}"/>
              </c:ext>
            </c:extLst>
          </c:dPt>
          <c:dPt>
            <c:idx val="1"/>
            <c:bubble3D val="0"/>
            <c:spPr>
              <a:solidFill>
                <a:srgbClr val="FFC000"/>
              </a:solidFill>
            </c:spPr>
            <c:extLst>
              <c:ext xmlns:c16="http://schemas.microsoft.com/office/drawing/2014/chart" uri="{C3380CC4-5D6E-409C-BE32-E72D297353CC}">
                <c16:uniqueId val="{00000001-8108-493F-A60B-568B8104004D}"/>
              </c:ext>
            </c:extLst>
          </c:dPt>
          <c:dPt>
            <c:idx val="2"/>
            <c:bubble3D val="0"/>
            <c:spPr>
              <a:solidFill>
                <a:srgbClr val="FF0000"/>
              </a:solidFill>
            </c:spPr>
            <c:extLst>
              <c:ext xmlns:c16="http://schemas.microsoft.com/office/drawing/2014/chart" uri="{C3380CC4-5D6E-409C-BE32-E72D297353CC}">
                <c16:uniqueId val="{00000002-8108-493F-A60B-568B8104004D}"/>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Portfolio'!$BC$55:$BC$57</c:f>
              <c:numCache>
                <c:formatCode>0.00%</c:formatCode>
                <c:ptCount val="3"/>
                <c:pt idx="0">
                  <c:v>0</c:v>
                </c:pt>
                <c:pt idx="1">
                  <c:v>0</c:v>
                </c:pt>
                <c:pt idx="2">
                  <c:v>0</c:v>
                </c:pt>
              </c:numCache>
            </c:numRef>
          </c:val>
          <c:extLst>
            <c:ext xmlns:c16="http://schemas.microsoft.com/office/drawing/2014/chart" uri="{C3380CC4-5D6E-409C-BE32-E72D297353CC}">
              <c16:uniqueId val="{00000003-8108-493F-A60B-568B8104004D}"/>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REGULATORY &amp;</a:t>
            </a:r>
            <a:r>
              <a:rPr lang="en-GB" sz="1200" u="sng" baseline="0">
                <a:latin typeface="Arial" pitchFamily="34" charset="0"/>
                <a:cs typeface="Arial" pitchFamily="34" charset="0"/>
              </a:rPr>
              <a:t> COMMUNITY SUPPORT</a:t>
            </a:r>
            <a:endParaRPr lang="en-GB" sz="12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Portfolio'!$AY$71</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Portfolio'!$AZ$71:$BC$71</c:f>
              <c:numCache>
                <c:formatCode>0.00%</c:formatCode>
                <c:ptCount val="4"/>
                <c:pt idx="0">
                  <c:v>1</c:v>
                </c:pt>
                <c:pt idx="1">
                  <c:v>0.94736842105263153</c:v>
                </c:pt>
                <c:pt idx="2">
                  <c:v>0</c:v>
                </c:pt>
                <c:pt idx="3">
                  <c:v>0</c:v>
                </c:pt>
              </c:numCache>
            </c:numRef>
          </c:val>
          <c:smooth val="0"/>
          <c:extLst>
            <c:ext xmlns:c16="http://schemas.microsoft.com/office/drawing/2014/chart" uri="{C3380CC4-5D6E-409C-BE32-E72D297353CC}">
              <c16:uniqueId val="{00000002-016F-44FD-9A20-5F0AA50C5759}"/>
            </c:ext>
          </c:extLst>
        </c:ser>
        <c:ser>
          <c:idx val="1"/>
          <c:order val="1"/>
          <c:tx>
            <c:strRef>
              <c:f>'3b. Charts by Portfolio'!$AY$72</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16F-44FD-9A20-5F0AA50C5759}"/>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16F-44FD-9A20-5F0AA50C575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Portfolio'!$AZ$72:$BC$72</c:f>
              <c:numCache>
                <c:formatCode>0.00%</c:formatCode>
                <c:ptCount val="4"/>
                <c:pt idx="0">
                  <c:v>0</c:v>
                </c:pt>
                <c:pt idx="1">
                  <c:v>5.2631578947368418E-2</c:v>
                </c:pt>
                <c:pt idx="2">
                  <c:v>0</c:v>
                </c:pt>
                <c:pt idx="3">
                  <c:v>0</c:v>
                </c:pt>
              </c:numCache>
            </c:numRef>
          </c:val>
          <c:smooth val="0"/>
          <c:extLst>
            <c:ext xmlns:c16="http://schemas.microsoft.com/office/drawing/2014/chart" uri="{C3380CC4-5D6E-409C-BE32-E72D297353CC}">
              <c16:uniqueId val="{00000007-016F-44FD-9A20-5F0AA50C5759}"/>
            </c:ext>
          </c:extLst>
        </c:ser>
        <c:ser>
          <c:idx val="2"/>
          <c:order val="2"/>
          <c:tx>
            <c:strRef>
              <c:f>'3b. Charts by Portfolio'!$AY$73</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16F-44FD-9A20-5F0AA50C575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Portfolio'!$AZ$73:$BC$73</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B-016F-44FD-9A20-5F0AA50C5759}"/>
            </c:ext>
          </c:extLst>
        </c:ser>
        <c:dLbls>
          <c:showLegendKey val="0"/>
          <c:showVal val="1"/>
          <c:showCatName val="0"/>
          <c:showSerName val="0"/>
          <c:showPercent val="0"/>
          <c:showBubbleSize val="0"/>
        </c:dLbls>
        <c:smooth val="0"/>
        <c:axId val="578776384"/>
        <c:axId val="578777168"/>
      </c:lineChart>
      <c:catAx>
        <c:axId val="578776384"/>
        <c:scaling>
          <c:orientation val="minMax"/>
        </c:scaling>
        <c:delete val="0"/>
        <c:axPos val="b"/>
        <c:numFmt formatCode="General" sourceLinked="0"/>
        <c:majorTickMark val="out"/>
        <c:minorTickMark val="none"/>
        <c:tickLblPos val="nextTo"/>
        <c:txPr>
          <a:bodyPr/>
          <a:lstStyle/>
          <a:p>
            <a:pPr>
              <a:defRPr lang="en-US"/>
            </a:pPr>
            <a:endParaRPr lang="en-US"/>
          </a:p>
        </c:txPr>
        <c:crossAx val="578777168"/>
        <c:crosses val="autoZero"/>
        <c:auto val="1"/>
        <c:lblAlgn val="ctr"/>
        <c:lblOffset val="100"/>
        <c:noMultiLvlLbl val="0"/>
      </c:catAx>
      <c:valAx>
        <c:axId val="578777168"/>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57877638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REGULATORY &amp; COMMUNITY SUPPORT</a:t>
            </a:r>
          </a:p>
          <a:p>
            <a:pPr>
              <a:defRPr lang="en-US"/>
            </a:pPr>
            <a:r>
              <a:rPr lang="en-US" baseline="0"/>
              <a:t>-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Portfolio'!$AZ$70</c:f>
              <c:strCache>
                <c:ptCount val="1"/>
                <c:pt idx="0">
                  <c:v>Q1</c:v>
                </c:pt>
              </c:strCache>
            </c:strRef>
          </c:tx>
          <c:dPt>
            <c:idx val="0"/>
            <c:bubble3D val="0"/>
            <c:spPr>
              <a:solidFill>
                <a:srgbClr val="92D050"/>
              </a:solidFill>
            </c:spPr>
            <c:extLst>
              <c:ext xmlns:c16="http://schemas.microsoft.com/office/drawing/2014/chart" uri="{C3380CC4-5D6E-409C-BE32-E72D297353CC}">
                <c16:uniqueId val="{00000000-2CC4-4DCF-972D-828886DB5E2C}"/>
              </c:ext>
            </c:extLst>
          </c:dPt>
          <c:dPt>
            <c:idx val="1"/>
            <c:bubble3D val="0"/>
            <c:spPr>
              <a:solidFill>
                <a:srgbClr val="FFC000"/>
              </a:solidFill>
            </c:spPr>
            <c:extLst>
              <c:ext xmlns:c16="http://schemas.microsoft.com/office/drawing/2014/chart" uri="{C3380CC4-5D6E-409C-BE32-E72D297353CC}">
                <c16:uniqueId val="{00000001-2CC4-4DCF-972D-828886DB5E2C}"/>
              </c:ext>
            </c:extLst>
          </c:dPt>
          <c:dPt>
            <c:idx val="2"/>
            <c:bubble3D val="0"/>
            <c:spPr>
              <a:solidFill>
                <a:srgbClr val="FF0000"/>
              </a:solidFill>
            </c:spPr>
            <c:extLst>
              <c:ext xmlns:c16="http://schemas.microsoft.com/office/drawing/2014/chart" uri="{C3380CC4-5D6E-409C-BE32-E72D297353CC}">
                <c16:uniqueId val="{00000002-2CC4-4DCF-972D-828886DB5E2C}"/>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Portfolio'!$AZ$71:$AZ$73</c:f>
              <c:numCache>
                <c:formatCode>0.00%</c:formatCode>
                <c:ptCount val="3"/>
                <c:pt idx="0">
                  <c:v>1</c:v>
                </c:pt>
                <c:pt idx="1">
                  <c:v>0</c:v>
                </c:pt>
                <c:pt idx="2">
                  <c:v>0</c:v>
                </c:pt>
              </c:numCache>
            </c:numRef>
          </c:val>
          <c:extLst>
            <c:ext xmlns:c16="http://schemas.microsoft.com/office/drawing/2014/chart" uri="{C3380CC4-5D6E-409C-BE32-E72D297353CC}">
              <c16:uniqueId val="{00000003-2CC4-4DCF-972D-828886DB5E2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Portfolio'!$BA$70</c:f>
              <c:strCache>
                <c:ptCount val="1"/>
                <c:pt idx="0">
                  <c:v>Q2</c:v>
                </c:pt>
              </c:strCache>
            </c:strRef>
          </c:tx>
          <c:dPt>
            <c:idx val="0"/>
            <c:bubble3D val="0"/>
            <c:spPr>
              <a:solidFill>
                <a:srgbClr val="92D050"/>
              </a:solidFill>
            </c:spPr>
            <c:extLst>
              <c:ext xmlns:c16="http://schemas.microsoft.com/office/drawing/2014/chart" uri="{C3380CC4-5D6E-409C-BE32-E72D297353CC}">
                <c16:uniqueId val="{00000000-B009-44DB-8D6B-7B084F70A94C}"/>
              </c:ext>
            </c:extLst>
          </c:dPt>
          <c:dPt>
            <c:idx val="1"/>
            <c:bubble3D val="0"/>
            <c:spPr>
              <a:solidFill>
                <a:srgbClr val="FFC000"/>
              </a:solidFill>
            </c:spPr>
            <c:extLst>
              <c:ext xmlns:c16="http://schemas.microsoft.com/office/drawing/2014/chart" uri="{C3380CC4-5D6E-409C-BE32-E72D297353CC}">
                <c16:uniqueId val="{00000001-B009-44DB-8D6B-7B084F70A94C}"/>
              </c:ext>
            </c:extLst>
          </c:dPt>
          <c:dPt>
            <c:idx val="2"/>
            <c:bubble3D val="0"/>
            <c:spPr>
              <a:solidFill>
                <a:srgbClr val="FF0000"/>
              </a:solidFill>
            </c:spPr>
            <c:extLst>
              <c:ext xmlns:c16="http://schemas.microsoft.com/office/drawing/2014/chart" uri="{C3380CC4-5D6E-409C-BE32-E72D297353CC}">
                <c16:uniqueId val="{00000002-B009-44DB-8D6B-7B084F70A94C}"/>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Portfolio'!$BA$71:$BA$73</c:f>
              <c:numCache>
                <c:formatCode>0.00%</c:formatCode>
                <c:ptCount val="3"/>
                <c:pt idx="0">
                  <c:v>0.94736842105263153</c:v>
                </c:pt>
                <c:pt idx="1">
                  <c:v>5.2631578947368418E-2</c:v>
                </c:pt>
                <c:pt idx="2">
                  <c:v>0</c:v>
                </c:pt>
              </c:numCache>
            </c:numRef>
          </c:val>
          <c:extLst>
            <c:ext xmlns:c16="http://schemas.microsoft.com/office/drawing/2014/chart" uri="{C3380CC4-5D6E-409C-BE32-E72D297353CC}">
              <c16:uniqueId val="{00000003-B009-44DB-8D6B-7B084F70A94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Portfolio'!$BB$70</c:f>
              <c:strCache>
                <c:ptCount val="1"/>
                <c:pt idx="0">
                  <c:v>Q3</c:v>
                </c:pt>
              </c:strCache>
            </c:strRef>
          </c:tx>
          <c:dPt>
            <c:idx val="0"/>
            <c:bubble3D val="0"/>
            <c:spPr>
              <a:solidFill>
                <a:srgbClr val="92D050"/>
              </a:solidFill>
            </c:spPr>
            <c:extLst>
              <c:ext xmlns:c16="http://schemas.microsoft.com/office/drawing/2014/chart" uri="{C3380CC4-5D6E-409C-BE32-E72D297353CC}">
                <c16:uniqueId val="{00000000-8324-40E8-AEBE-C378BF949D0A}"/>
              </c:ext>
            </c:extLst>
          </c:dPt>
          <c:dPt>
            <c:idx val="1"/>
            <c:bubble3D val="0"/>
            <c:spPr>
              <a:solidFill>
                <a:srgbClr val="FFC000"/>
              </a:solidFill>
            </c:spPr>
            <c:extLst>
              <c:ext xmlns:c16="http://schemas.microsoft.com/office/drawing/2014/chart" uri="{C3380CC4-5D6E-409C-BE32-E72D297353CC}">
                <c16:uniqueId val="{00000001-8324-40E8-AEBE-C378BF949D0A}"/>
              </c:ext>
            </c:extLst>
          </c:dPt>
          <c:dPt>
            <c:idx val="2"/>
            <c:bubble3D val="0"/>
            <c:spPr>
              <a:solidFill>
                <a:srgbClr val="FF0000"/>
              </a:solidFill>
            </c:spPr>
            <c:extLst>
              <c:ext xmlns:c16="http://schemas.microsoft.com/office/drawing/2014/chart" uri="{C3380CC4-5D6E-409C-BE32-E72D297353CC}">
                <c16:uniqueId val="{00000002-8324-40E8-AEBE-C378BF949D0A}"/>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Portfolio'!$BB$71:$BB$73</c:f>
              <c:numCache>
                <c:formatCode>0.00%</c:formatCode>
                <c:ptCount val="3"/>
                <c:pt idx="0">
                  <c:v>0</c:v>
                </c:pt>
                <c:pt idx="1">
                  <c:v>0</c:v>
                </c:pt>
                <c:pt idx="2">
                  <c:v>0</c:v>
                </c:pt>
              </c:numCache>
            </c:numRef>
          </c:val>
          <c:extLst>
            <c:ext xmlns:c16="http://schemas.microsoft.com/office/drawing/2014/chart" uri="{C3380CC4-5D6E-409C-BE32-E72D297353CC}">
              <c16:uniqueId val="{00000003-8324-40E8-AEBE-C378BF949D0A}"/>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Portfolio'!$BC$70</c:f>
              <c:strCache>
                <c:ptCount val="1"/>
                <c:pt idx="0">
                  <c:v>Q4</c:v>
                </c:pt>
              </c:strCache>
            </c:strRef>
          </c:tx>
          <c:dPt>
            <c:idx val="0"/>
            <c:bubble3D val="0"/>
            <c:spPr>
              <a:solidFill>
                <a:srgbClr val="92D050"/>
              </a:solidFill>
            </c:spPr>
            <c:extLst>
              <c:ext xmlns:c16="http://schemas.microsoft.com/office/drawing/2014/chart" uri="{C3380CC4-5D6E-409C-BE32-E72D297353CC}">
                <c16:uniqueId val="{00000000-ECD8-4549-A281-844D2CE821B1}"/>
              </c:ext>
            </c:extLst>
          </c:dPt>
          <c:dPt>
            <c:idx val="1"/>
            <c:bubble3D val="0"/>
            <c:spPr>
              <a:solidFill>
                <a:srgbClr val="FFC000"/>
              </a:solidFill>
            </c:spPr>
            <c:extLst>
              <c:ext xmlns:c16="http://schemas.microsoft.com/office/drawing/2014/chart" uri="{C3380CC4-5D6E-409C-BE32-E72D297353CC}">
                <c16:uniqueId val="{00000001-ECD8-4549-A281-844D2CE821B1}"/>
              </c:ext>
            </c:extLst>
          </c:dPt>
          <c:dPt>
            <c:idx val="2"/>
            <c:bubble3D val="0"/>
            <c:spPr>
              <a:solidFill>
                <a:srgbClr val="FF0000"/>
              </a:solidFill>
            </c:spPr>
            <c:extLst>
              <c:ext xmlns:c16="http://schemas.microsoft.com/office/drawing/2014/chart" uri="{C3380CC4-5D6E-409C-BE32-E72D297353CC}">
                <c16:uniqueId val="{00000002-ECD8-4549-A281-844D2CE821B1}"/>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Portfolio'!$BC$71:$BC$73</c:f>
              <c:numCache>
                <c:formatCode>0.00%</c:formatCode>
                <c:ptCount val="3"/>
                <c:pt idx="0">
                  <c:v>0</c:v>
                </c:pt>
                <c:pt idx="1">
                  <c:v>0</c:v>
                </c:pt>
                <c:pt idx="2">
                  <c:v>0</c:v>
                </c:pt>
              </c:numCache>
            </c:numRef>
          </c:val>
          <c:extLst>
            <c:ext xmlns:c16="http://schemas.microsoft.com/office/drawing/2014/chart" uri="{C3380CC4-5D6E-409C-BE32-E72D297353CC}">
              <c16:uniqueId val="{00000003-ECD8-4549-A281-844D2CE821B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ALL TARGETS - Quarter 1</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BDF-4743-8367-D995DA49E225}"/>
              </c:ext>
            </c:extLst>
          </c:dPt>
          <c:dPt>
            <c:idx val="1"/>
            <c:bubble3D val="0"/>
            <c:spPr>
              <a:solidFill>
                <a:srgbClr val="FFC000"/>
              </a:solidFill>
            </c:spPr>
            <c:extLst>
              <c:ext xmlns:c16="http://schemas.microsoft.com/office/drawing/2014/chart" uri="{C3380CC4-5D6E-409C-BE32-E72D297353CC}">
                <c16:uniqueId val="{00000001-9BDF-4743-8367-D995DA49E225}"/>
              </c:ext>
            </c:extLst>
          </c:dPt>
          <c:dPt>
            <c:idx val="2"/>
            <c:bubble3D val="0"/>
            <c:spPr>
              <a:solidFill>
                <a:srgbClr val="FF0000"/>
              </a:solidFill>
            </c:spPr>
            <c:extLst>
              <c:ext xmlns:c16="http://schemas.microsoft.com/office/drawing/2014/chart" uri="{C3380CC4-5D6E-409C-BE32-E72D297353CC}">
                <c16:uniqueId val="{00000002-9BDF-4743-8367-D995DA49E225}"/>
              </c:ext>
            </c:extLst>
          </c:dPt>
          <c:dLbls>
            <c:delete val="1"/>
          </c:dLbls>
          <c:cat>
            <c:strRef>
              <c:f>'2b. Charts by Priority'!$AY$7:$AY$9</c:f>
              <c:strCache>
                <c:ptCount val="3"/>
                <c:pt idx="0">
                  <c:v>Green</c:v>
                </c:pt>
                <c:pt idx="1">
                  <c:v>Amber</c:v>
                </c:pt>
                <c:pt idx="2">
                  <c:v>Red</c:v>
                </c:pt>
              </c:strCache>
            </c:strRef>
          </c:cat>
          <c:val>
            <c:numRef>
              <c:f>'2b. Charts by Priority'!$AZ$7:$AZ$9</c:f>
              <c:numCache>
                <c:formatCode>0.00%</c:formatCode>
                <c:ptCount val="3"/>
                <c:pt idx="0">
                  <c:v>0.96703296703296704</c:v>
                </c:pt>
                <c:pt idx="1">
                  <c:v>3.2967032967032968E-2</c:v>
                </c:pt>
                <c:pt idx="2">
                  <c:v>0</c:v>
                </c:pt>
              </c:numCache>
            </c:numRef>
          </c:val>
          <c:extLst>
            <c:ext xmlns:c16="http://schemas.microsoft.com/office/drawing/2014/chart" uri="{C3380CC4-5D6E-409C-BE32-E72D297353CC}">
              <c16:uniqueId val="{00000003-9BDF-4743-8367-D995DA49E225}"/>
            </c:ext>
          </c:extLst>
        </c:ser>
        <c:dLbls>
          <c:showLegendKey val="0"/>
          <c:showVal val="0"/>
          <c:showCatName val="1"/>
          <c:showSerName val="0"/>
          <c:showPercent val="1"/>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VALUE FOR MONEY COUNCIL - Quarter 1</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6B7-4A38-A51C-3A27625D9AE4}"/>
              </c:ext>
            </c:extLst>
          </c:dPt>
          <c:dPt>
            <c:idx val="1"/>
            <c:bubble3D val="0"/>
            <c:spPr>
              <a:solidFill>
                <a:srgbClr val="FFC000"/>
              </a:solidFill>
            </c:spPr>
            <c:extLst>
              <c:ext xmlns:c16="http://schemas.microsoft.com/office/drawing/2014/chart" uri="{C3380CC4-5D6E-409C-BE32-E72D297353CC}">
                <c16:uniqueId val="{00000001-96B7-4A38-A51C-3A27625D9AE4}"/>
              </c:ext>
            </c:extLst>
          </c:dPt>
          <c:dPt>
            <c:idx val="2"/>
            <c:bubble3D val="0"/>
            <c:spPr>
              <a:solidFill>
                <a:srgbClr val="FF0000"/>
              </a:solidFill>
            </c:spPr>
            <c:extLst>
              <c:ext xmlns:c16="http://schemas.microsoft.com/office/drawing/2014/chart" uri="{C3380CC4-5D6E-409C-BE32-E72D297353CC}">
                <c16:uniqueId val="{00000002-96B7-4A38-A51C-3A27625D9AE4}"/>
              </c:ext>
            </c:extLst>
          </c:dPt>
          <c:cat>
            <c:strRef>
              <c:f>'2b. Charts by Priority'!$AY$23:$AY$25</c:f>
              <c:strCache>
                <c:ptCount val="3"/>
                <c:pt idx="0">
                  <c:v>Green</c:v>
                </c:pt>
                <c:pt idx="1">
                  <c:v>Amber</c:v>
                </c:pt>
                <c:pt idx="2">
                  <c:v>Red</c:v>
                </c:pt>
              </c:strCache>
            </c:strRef>
          </c:cat>
          <c:val>
            <c:numRef>
              <c:f>'2b. Charts by Priority'!$AZ$23:$AZ$25</c:f>
              <c:numCache>
                <c:formatCode>0.00%</c:formatCode>
                <c:ptCount val="3"/>
                <c:pt idx="0">
                  <c:v>0.96610169491525422</c:v>
                </c:pt>
                <c:pt idx="1">
                  <c:v>3.3898305084745763E-2</c:v>
                </c:pt>
                <c:pt idx="2">
                  <c:v>0</c:v>
                </c:pt>
              </c:numCache>
            </c:numRef>
          </c:val>
          <c:extLst>
            <c:ext xmlns:c16="http://schemas.microsoft.com/office/drawing/2014/chart" uri="{C3380CC4-5D6E-409C-BE32-E72D297353CC}">
              <c16:uniqueId val="{00000003-96B7-4A38-A51C-3A27625D9AE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ENVIRONMENT AND HEALTH &amp; WELLBEING - Quarter 1</a:t>
            </a:r>
          </a:p>
        </c:rich>
      </c:tx>
      <c:layout/>
      <c:overlay val="0"/>
      <c:spPr>
        <a:solidFill>
          <a:schemeClr val="bg1"/>
        </a:solidFill>
      </c:spPr>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8333-4466-970B-BC246C30874E}"/>
              </c:ext>
            </c:extLst>
          </c:dPt>
          <c:dPt>
            <c:idx val="1"/>
            <c:bubble3D val="0"/>
            <c:spPr>
              <a:solidFill>
                <a:srgbClr val="FFC000"/>
              </a:solidFill>
            </c:spPr>
            <c:extLst>
              <c:ext xmlns:c16="http://schemas.microsoft.com/office/drawing/2014/chart" uri="{C3380CC4-5D6E-409C-BE32-E72D297353CC}">
                <c16:uniqueId val="{00000001-8333-4466-970B-BC246C30874E}"/>
              </c:ext>
            </c:extLst>
          </c:dPt>
          <c:dPt>
            <c:idx val="2"/>
            <c:bubble3D val="0"/>
            <c:spPr>
              <a:solidFill>
                <a:srgbClr val="FF0000"/>
              </a:solidFill>
            </c:spPr>
            <c:extLst>
              <c:ext xmlns:c16="http://schemas.microsoft.com/office/drawing/2014/chart" uri="{C3380CC4-5D6E-409C-BE32-E72D297353CC}">
                <c16:uniqueId val="{00000002-8333-4466-970B-BC246C30874E}"/>
              </c:ext>
            </c:extLst>
          </c:dPt>
          <c:cat>
            <c:strRef>
              <c:f>'2b. Charts by Priority'!$AY$39:$AY$41</c:f>
              <c:strCache>
                <c:ptCount val="3"/>
                <c:pt idx="0">
                  <c:v>Green</c:v>
                </c:pt>
                <c:pt idx="1">
                  <c:v>Amber</c:v>
                </c:pt>
                <c:pt idx="2">
                  <c:v>Red</c:v>
                </c:pt>
              </c:strCache>
            </c:strRef>
          </c:cat>
          <c:val>
            <c:numRef>
              <c:f>'2b. Charts by Priority'!$AZ$39:$AZ$41</c:f>
              <c:numCache>
                <c:formatCode>0.00%</c:formatCode>
                <c:ptCount val="3"/>
                <c:pt idx="0">
                  <c:v>1</c:v>
                </c:pt>
                <c:pt idx="1">
                  <c:v>0</c:v>
                </c:pt>
                <c:pt idx="2">
                  <c:v>0</c:v>
                </c:pt>
              </c:numCache>
            </c:numRef>
          </c:val>
          <c:extLst>
            <c:ext xmlns:c16="http://schemas.microsoft.com/office/drawing/2014/chart" uri="{C3380CC4-5D6E-409C-BE32-E72D297353CC}">
              <c16:uniqueId val="{00000003-8333-4466-970B-BC246C30874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COMMUNITY REGENERATION - Quarter 1</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F00D-4878-9064-9C519C9A2924}"/>
              </c:ext>
            </c:extLst>
          </c:dPt>
          <c:dPt>
            <c:idx val="1"/>
            <c:bubble3D val="0"/>
            <c:spPr>
              <a:solidFill>
                <a:srgbClr val="FFC000"/>
              </a:solidFill>
            </c:spPr>
            <c:extLst>
              <c:ext xmlns:c16="http://schemas.microsoft.com/office/drawing/2014/chart" uri="{C3380CC4-5D6E-409C-BE32-E72D297353CC}">
                <c16:uniqueId val="{00000001-F00D-4878-9064-9C519C9A2924}"/>
              </c:ext>
            </c:extLst>
          </c:dPt>
          <c:dPt>
            <c:idx val="2"/>
            <c:bubble3D val="0"/>
            <c:spPr>
              <a:solidFill>
                <a:srgbClr val="FF0000"/>
              </a:solidFill>
            </c:spPr>
            <c:extLst>
              <c:ext xmlns:c16="http://schemas.microsoft.com/office/drawing/2014/chart" uri="{C3380CC4-5D6E-409C-BE32-E72D297353CC}">
                <c16:uniqueId val="{00000002-F00D-4878-9064-9C519C9A2924}"/>
              </c:ext>
            </c:extLst>
          </c:dPt>
          <c:cat>
            <c:strRef>
              <c:f>'2b. Charts by Priority'!$AY$55:$AY$57</c:f>
              <c:strCache>
                <c:ptCount val="3"/>
                <c:pt idx="0">
                  <c:v>Green</c:v>
                </c:pt>
                <c:pt idx="1">
                  <c:v>Amber</c:v>
                </c:pt>
                <c:pt idx="2">
                  <c:v>Red</c:v>
                </c:pt>
              </c:strCache>
            </c:strRef>
          </c:cat>
          <c:val>
            <c:numRef>
              <c:f>'2b. Charts by Priority'!$AZ$55:$AZ$57</c:f>
              <c:numCache>
                <c:formatCode>0.00%</c:formatCode>
                <c:ptCount val="3"/>
                <c:pt idx="0">
                  <c:v>0.93333333333333335</c:v>
                </c:pt>
                <c:pt idx="1">
                  <c:v>6.6666666666666666E-2</c:v>
                </c:pt>
                <c:pt idx="2">
                  <c:v>0</c:v>
                </c:pt>
              </c:numCache>
            </c:numRef>
          </c:val>
          <c:extLst>
            <c:ext xmlns:c16="http://schemas.microsoft.com/office/drawing/2014/chart" uri="{C3380CC4-5D6E-409C-BE32-E72D297353CC}">
              <c16:uniqueId val="{00000003-F00D-4878-9064-9C519C9A292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2</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5191-4694-B510-D0DD546A4D52}"/>
              </c:ext>
            </c:extLst>
          </c:dPt>
          <c:dPt>
            <c:idx val="1"/>
            <c:bubble3D val="0"/>
            <c:spPr>
              <a:solidFill>
                <a:srgbClr val="FFC000"/>
              </a:solidFill>
            </c:spPr>
            <c:extLst>
              <c:ext xmlns:c16="http://schemas.microsoft.com/office/drawing/2014/chart" uri="{C3380CC4-5D6E-409C-BE32-E72D297353CC}">
                <c16:uniqueId val="{00000001-5191-4694-B510-D0DD546A4D52}"/>
              </c:ext>
            </c:extLst>
          </c:dPt>
          <c:dPt>
            <c:idx val="2"/>
            <c:bubble3D val="0"/>
            <c:spPr>
              <a:solidFill>
                <a:srgbClr val="FF0000"/>
              </a:solidFill>
            </c:spPr>
            <c:extLst>
              <c:ext xmlns:c16="http://schemas.microsoft.com/office/drawing/2014/chart" uri="{C3380CC4-5D6E-409C-BE32-E72D297353CC}">
                <c16:uniqueId val="{00000002-5191-4694-B510-D0DD546A4D52}"/>
              </c:ext>
            </c:extLst>
          </c:dPt>
          <c:cat>
            <c:strRef>
              <c:f>'2b. Charts by Priority'!$AY$7:$AY$9</c:f>
              <c:strCache>
                <c:ptCount val="3"/>
                <c:pt idx="0">
                  <c:v>Green</c:v>
                </c:pt>
                <c:pt idx="1">
                  <c:v>Amber</c:v>
                </c:pt>
                <c:pt idx="2">
                  <c:v>Red</c:v>
                </c:pt>
              </c:strCache>
            </c:strRef>
          </c:cat>
          <c:val>
            <c:numRef>
              <c:f>'2b. Charts by Priority'!$BA$7:$BA$9</c:f>
              <c:numCache>
                <c:formatCode>0.00%</c:formatCode>
                <c:ptCount val="3"/>
                <c:pt idx="0">
                  <c:v>0.95327102803738306</c:v>
                </c:pt>
                <c:pt idx="1">
                  <c:v>3.7383177570093455E-2</c:v>
                </c:pt>
                <c:pt idx="2">
                  <c:v>9.3457943925233638E-3</c:v>
                </c:pt>
              </c:numCache>
            </c:numRef>
          </c:val>
          <c:extLst>
            <c:ext xmlns:c16="http://schemas.microsoft.com/office/drawing/2014/chart" uri="{C3380CC4-5D6E-409C-BE32-E72D297353CC}">
              <c16:uniqueId val="{00000003-5191-4694-B510-D0DD546A4D52}"/>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3" Type="http://schemas.openxmlformats.org/officeDocument/2006/relationships/chart" Target="../charts/chart23.xml"/><Relationship Id="rId21" Type="http://schemas.openxmlformats.org/officeDocument/2006/relationships/chart" Target="../charts/chart41.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5" Type="http://schemas.openxmlformats.org/officeDocument/2006/relationships/chart" Target="../charts/chart45.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24" Type="http://schemas.openxmlformats.org/officeDocument/2006/relationships/chart" Target="../charts/chart44.xml"/><Relationship Id="rId5" Type="http://schemas.openxmlformats.org/officeDocument/2006/relationships/chart" Target="../charts/chart25.xml"/><Relationship Id="rId15" Type="http://schemas.openxmlformats.org/officeDocument/2006/relationships/chart" Target="../charts/chart35.xml"/><Relationship Id="rId23" Type="http://schemas.openxmlformats.org/officeDocument/2006/relationships/chart" Target="../charts/chart43.xml"/><Relationship Id="rId10" Type="http://schemas.openxmlformats.org/officeDocument/2006/relationships/chart" Target="../charts/chart30.xml"/><Relationship Id="rId19" Type="http://schemas.openxmlformats.org/officeDocument/2006/relationships/chart" Target="../charts/chart39.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 Id="rId22" Type="http://schemas.openxmlformats.org/officeDocument/2006/relationships/chart" Target="../charts/chart42.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67</xdr:row>
      <xdr:rowOff>-1</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40821</xdr:colOff>
      <xdr:row>20</xdr:row>
      <xdr:rowOff>0</xdr:rowOff>
    </xdr:from>
    <xdr:to>
      <xdr:col>36</xdr:col>
      <xdr:colOff>23812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66</xdr:row>
      <xdr:rowOff>190499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0</xdr:colOff>
      <xdr:row>20</xdr:row>
      <xdr:rowOff>0</xdr:rowOff>
    </xdr:from>
    <xdr:to>
      <xdr:col>35</xdr:col>
      <xdr:colOff>595312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68</xdr:row>
      <xdr:rowOff>0</xdr:rowOff>
    </xdr:from>
    <xdr:to>
      <xdr:col>8</xdr:col>
      <xdr:colOff>600074</xdr:colOff>
      <xdr:row>82</xdr:row>
      <xdr:rowOff>180975</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0</xdr:colOff>
      <xdr:row>68</xdr:row>
      <xdr:rowOff>0</xdr:rowOff>
    </xdr:from>
    <xdr:to>
      <xdr:col>18</xdr:col>
      <xdr:colOff>0</xdr:colOff>
      <xdr:row>82</xdr:row>
      <xdr:rowOff>180975</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19</xdr:col>
      <xdr:colOff>0</xdr:colOff>
      <xdr:row>68</xdr:row>
      <xdr:rowOff>0</xdr:rowOff>
    </xdr:from>
    <xdr:to>
      <xdr:col>27</xdr:col>
      <xdr:colOff>0</xdr:colOff>
      <xdr:row>82</xdr:row>
      <xdr:rowOff>180975</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28</xdr:col>
      <xdr:colOff>0</xdr:colOff>
      <xdr:row>68</xdr:row>
      <xdr:rowOff>0</xdr:rowOff>
    </xdr:from>
    <xdr:to>
      <xdr:col>36</xdr:col>
      <xdr:colOff>0</xdr:colOff>
      <xdr:row>82</xdr:row>
      <xdr:rowOff>180975</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37</xdr:col>
      <xdr:colOff>0</xdr:colOff>
      <xdr:row>68</xdr:row>
      <xdr:rowOff>0</xdr:rowOff>
    </xdr:from>
    <xdr:to>
      <xdr:col>45</xdr:col>
      <xdr:colOff>0</xdr:colOff>
      <xdr:row>82</xdr:row>
      <xdr:rowOff>180975</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ennifer Norman" refreshedDate="44293.623610416667" createdVersion="5" refreshedVersion="5" minRefreshableVersion="3" recordCount="109">
  <cacheSource type="worksheet">
    <worksheetSource ref="B2:AB115" sheet="1. All Data"/>
  </cacheSource>
  <cacheFields count="29">
    <cacheField name="Reporting Officer" numFmtId="0">
      <sharedItems count="18">
        <s v="James Abbott"/>
        <s v="Nicola Gilligan"/>
        <s v="Linda McDonald"/>
        <s v="Angela Wakefield"/>
        <s v="Michael Hovers"/>
        <s v="Naomi Perry"/>
        <s v="Thomas Deery"/>
        <s v="Brett Atkinson"/>
        <s v="Paul Farrer"/>
        <s v="Rachel Liddle"/>
        <s v="Carol Flannery"/>
        <s v="Lisa Turner"/>
        <s v="Guy Thornhill"/>
        <s v="Daniel Arnold"/>
        <s v="Sarah Richardson"/>
        <s v="Nathan Gallagher"/>
        <s v="Chloe Brown"/>
        <s v="Margaret Woolley"/>
      </sharedItems>
    </cacheField>
    <cacheField name="Corporate Plan Ref Number" numFmtId="0">
      <sharedItems/>
    </cacheField>
    <cacheField name="Measures" numFmtId="0">
      <sharedItems/>
    </cacheField>
    <cacheField name="Target 2020/21" numFmtId="0">
      <sharedItems/>
    </cacheField>
    <cacheField name="Target Date" numFmtId="49">
      <sharedItems containsBlank="1"/>
    </cacheField>
    <cacheField name="Quarter 1 _x000a_(April - June 2020)" numFmtId="0">
      <sharedItems containsBlank="1" containsMixedTypes="1" containsNumber="1" minValue="0" maxValue="2220350.39" longText="1"/>
    </cacheField>
    <cacheField name="End of year forecast as at end of Q1_x000a_(NUMERICAL INDICATORS ONLY)" numFmtId="0">
      <sharedItems containsBlank="1" containsMixedTypes="1" containsNumber="1" minValue="0.7" maxValue="2000000"/>
    </cacheField>
    <cacheField name="Quarter 1 On Track? (R/A/G)" numFmtId="0">
      <sharedItems/>
    </cacheField>
    <cacheField name="Comments / Further action (Q1)_x000a_(IF APPLICABLE)" numFmtId="0">
      <sharedItems containsBlank="1"/>
    </cacheField>
    <cacheField name="Quarter 2 _x000a_(July - September 2020)" numFmtId="0">
      <sharedItems containsBlank="1" containsMixedTypes="1" containsNumber="1" minValue="0" maxValue="2434472.23" longText="1"/>
    </cacheField>
    <cacheField name="Year to date_x000a_(April - Sept 2020)_x000a_(NUMERICAL INDICATORS ONLY)" numFmtId="0">
      <sharedItems containsBlank="1" containsMixedTypes="1" containsNumber="1" minValue="0" maxValue="2434472.23"/>
    </cacheField>
    <cacheField name="End of year forecast as at end of Q2_x000a_(NUMERICAL INDICATORS ONLY)" numFmtId="0">
      <sharedItems containsBlank="1" containsMixedTypes="1" containsNumber="1" minValue="0.7" maxValue="2500000"/>
    </cacheField>
    <cacheField name="Quarter 2_x000a_ On Track? (R/A/G)" numFmtId="17">
      <sharedItems/>
    </cacheField>
    <cacheField name="Comments / Further action (Q2)_x000a_(IF APPLICABLE)" numFmtId="0">
      <sharedItems containsBlank="1" longText="1"/>
    </cacheField>
    <cacheField name="Quarter 3_x000a_(October - December 2020)" numFmtId="0">
      <sharedItems containsBlank="1" containsMixedTypes="1" containsNumber="1" minValue="0.83979999999999999" maxValue="6" longText="1"/>
    </cacheField>
    <cacheField name="Year to date_x000a_(April - Dec 2020)_x000a_(NUMERICAL INDICATORS ONLY)" numFmtId="0">
      <sharedItems containsBlank="1" containsMixedTypes="1" containsNumber="1" minValue="0.53859999999999997" maxValue="2190835"/>
    </cacheField>
    <cacheField name="End of year forecast as at end of Q3_x000a_(NUMERICAL INDICATORS ONLY)" numFmtId="0">
      <sharedItems containsBlank="1" containsMixedTypes="1" containsNumber="1" minValue="0.6" maxValue="2100000"/>
    </cacheField>
    <cacheField name="Quarter 3 _x000a_On Track? (R/A/G)" numFmtId="0">
      <sharedItems/>
    </cacheField>
    <cacheField name="Comments / Further action (Q3)_x000a_(IF APPLICABLE)" numFmtId="0">
      <sharedItems containsBlank="1"/>
    </cacheField>
    <cacheField name="Quarter 4_x000a_(January - March 2021)" numFmtId="0">
      <sharedItems containsBlank="1"/>
    </cacheField>
    <cacheField name="Cumulative Annual Outturn _x000a_(NUMERICAL INDICATORS ONLY)" numFmtId="0">
      <sharedItems containsNonDate="0" containsString="0" containsBlank="1"/>
    </cacheField>
    <cacheField name="End of Year Achieved?_x000a_(R/A/G)" numFmtId="17">
      <sharedItems/>
    </cacheField>
    <cacheField name="Comments / Further action (Q4)_x000a_(IF APPLICABLE)" numFmtId="0">
      <sharedItems containsNonDate="0" containsString="0" containsBlank="1"/>
    </cacheField>
    <cacheField name="Qtr" numFmtId="0">
      <sharedItems containsNonDate="0" containsString="0" containsBlank="1"/>
    </cacheField>
    <cacheField name="Service" numFmtId="0">
      <sharedItems/>
    </cacheField>
    <cacheField name="Team" numFmtId="0">
      <sharedItems/>
    </cacheField>
    <cacheField name="Corporate Priority" numFmtId="0">
      <sharedItems/>
    </cacheField>
    <cacheField name="Portfolio" numFmtId="0">
      <sharedItems/>
    </cacheField>
    <cacheField name="Former Portfolio (pre Dec 2020 Cabinet)"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9">
  <r>
    <x v="0"/>
    <s v="CR02"/>
    <s v="Proactively Supporting the Boundary Review of East Staffordshire"/>
    <s v="Respond to Boundary Review Consultation in line with LGBCE timetable"/>
    <m/>
    <s v="The LGBCE has resumed the review of East Staffordshire, following a pause during the Covid-19 lockdown. _x000a_The consultation on the LGBCE's proposed boundaries will run until September 7th 2020 &amp; ESBC will respond from a electoral management perspective regarding the suggested names for the proposed new warded parishes."/>
    <m/>
    <s v="On Track to be Achieved"/>
    <m/>
    <s v="The LGBCE's final recommendations are due to be published 1st December 2020"/>
    <m/>
    <m/>
    <s v="On Track to be Achieved"/>
    <m/>
    <s v="The LGBCE have opened an additional phase of public consultation in their review of the Council's electoral arrangements. This period of consultation started 1st December 2020, and closes on 11th January 2021. _x000a_"/>
    <m/>
    <m/>
    <s v="On Track to be Achieved"/>
    <m/>
    <s v="The LGBCE published its final recommendations on 30th March 2021."/>
    <m/>
    <s v="Fully Achieved"/>
    <m/>
    <m/>
    <s v="Andy O'Brien"/>
    <s v="Electoral Services"/>
    <s v="Community Regeneration"/>
    <s v="Leader"/>
    <s v="Leader"/>
  </r>
  <r>
    <x v="1"/>
    <s v="CR03"/>
    <s v="Proactively Supporting the Boundary Review of East Staffordshire"/>
    <s v="Prepare for Polling Place Review following completion of Boundary Review"/>
    <s v="March 2021"/>
    <s v="Planning is in the preliminary stages in line with the LGBCE timetable and their initial recommendations published on 30 June 2020. LGBCE’s final recommendations are due to be published 1 December 2020."/>
    <m/>
    <s v="On Track to be Achieved"/>
    <m/>
    <s v="The preparation for the Polling Place Review is ongoing and will be delivered by the target date."/>
    <m/>
    <m/>
    <s v="On Track to be Achieved"/>
    <s v="The LGBCE's final recommendations are due to be published 1st December 2020"/>
    <s v="The LGBCE have indicated they will publish their final recommendations for the Borough in March 2021."/>
    <m/>
    <m/>
    <s v="On Track to be Achieved"/>
    <m/>
    <m/>
    <m/>
    <s v="Update not provided"/>
    <m/>
    <m/>
    <s v="Andy O'Brien"/>
    <s v="Electoral Services"/>
    <s v="Community Regeneration"/>
    <s v="Leader"/>
    <s v="Leader"/>
  </r>
  <r>
    <x v="2"/>
    <s v="CR04"/>
    <s v="Increasing Staffing Availability Through Reduced Sickness"/>
    <s v="Short Term Sickness Days Average: 2.98 days"/>
    <m/>
    <s v="0.21 days"/>
    <s v="2.5 days"/>
    <s v="On Track to be Achieved"/>
    <s v="Q1 2019/20 (last year) 0.69 days"/>
    <s v="0.54 days"/>
    <s v="0.72 days"/>
    <s v="2.37 days"/>
    <s v="On Track to be Achieved"/>
    <m/>
    <s v="0.55 days"/>
    <s v="1.25 days"/>
    <s v="2 days"/>
    <s v="On Track to be Achieved"/>
    <m/>
    <m/>
    <m/>
    <s v="Update not provided"/>
    <m/>
    <m/>
    <s v="Andy O'Brien"/>
    <s v="HR &amp; Payroll"/>
    <s v="Community Regeneration"/>
    <s v="Leader"/>
    <s v="Leader"/>
  </r>
  <r>
    <x v="2"/>
    <s v="CR05"/>
    <s v="Improve On The Average Time To Pay Creditors"/>
    <s v="Average Time To Pay Creditors: _x000a_10 days"/>
    <m/>
    <s v="9 days"/>
    <s v="10 days"/>
    <s v="On Track to be Achieved"/>
    <s v="Q1 2019/20 (last year) = 10 days"/>
    <s v="10 days"/>
    <s v="10 days"/>
    <s v="10 days"/>
    <s v="On Track to be Achieved"/>
    <m/>
    <s v="8 days"/>
    <s v="9 days"/>
    <s v="9 days"/>
    <s v="On Track to be Achieved"/>
    <m/>
    <m/>
    <m/>
    <s v="Update not provided"/>
    <m/>
    <m/>
    <s v="Andy O'Brien"/>
    <s v="HR &amp; Payroll"/>
    <s v="Community Regeneration"/>
    <s v="Leader"/>
    <s v="Leader"/>
  </r>
  <r>
    <x v="3"/>
    <s v="CR06"/>
    <s v="Legal and Assets"/>
    <s v="Commission a condition survey of the Council’s industrial units at Centrum 100 Business Park "/>
    <s v="September 2020"/>
    <m/>
    <m/>
    <s v="Not Yet Due"/>
    <m/>
    <s v="Survey commissioned 28th August 2020"/>
    <m/>
    <m/>
    <s v="Fully Achieved"/>
    <m/>
    <m/>
    <m/>
    <m/>
    <s v="Fully Achieved"/>
    <m/>
    <m/>
    <m/>
    <s v="Fully Achieved"/>
    <m/>
    <m/>
    <s v="Andy O'Brien"/>
    <s v="Assets &amp; Estates"/>
    <s v="Community Regeneration"/>
    <s v="Leader"/>
    <s v="Leader"/>
  </r>
  <r>
    <x v="3"/>
    <s v="CR07"/>
    <s v="Legal and Assets"/>
    <s v="Carry out works to 8 of the Council’s commercial properties, as identified in the condition survey"/>
    <s v="March 2021"/>
    <m/>
    <m/>
    <s v="Not Yet Due"/>
    <m/>
    <m/>
    <m/>
    <m/>
    <s v="Not yet due"/>
    <m/>
    <m/>
    <m/>
    <m/>
    <s v="On Track to be Achieved"/>
    <m/>
    <m/>
    <m/>
    <s v="Update not provided"/>
    <m/>
    <m/>
    <s v="Andy O'Brien"/>
    <s v="Assets &amp; Estates"/>
    <s v="Community Regeneration"/>
    <s v="Leader"/>
    <s v="Leader"/>
  </r>
  <r>
    <x v="4"/>
    <s v="CR08"/>
    <s v="Increase Capacity at Stapenhill Cemetery"/>
    <s v="Commence preparatory works for the expansion of Stapenhill Cemetery."/>
    <s v="December 2020"/>
    <s v="Consultants have been asked to update their revised quote from November 2019. Revised quote has been received and stage 1 investigation works have been ordered. "/>
    <m/>
    <s v="Fully Achieved"/>
    <m/>
    <s v="Tier 1 report received and passed to the Environment Agency for assessment"/>
    <m/>
    <m/>
    <s v="Fully Achieved"/>
    <m/>
    <m/>
    <m/>
    <m/>
    <s v="Fully Achieved"/>
    <m/>
    <m/>
    <m/>
    <s v="Fully Achieved"/>
    <m/>
    <m/>
    <s v="Mark Rizk"/>
    <s v="Communities, Open Spaces &amp; Facilities"/>
    <s v="Community Regeneration"/>
    <s v="Leisure, Amenities &amp; Tourism"/>
    <s v="Leisure, Culture &amp; Tourism"/>
  </r>
  <r>
    <x v="4"/>
    <s v="CR09"/>
    <s v="Market Hall Development Initiatives"/>
    <s v="Implement the outcome of the Market Hall future options review "/>
    <s v="March 2021"/>
    <s v="Deferred until later within this financial year, as this target is linked to the developing Stronger Towns work. Target to be revisited in October 2020. "/>
    <m/>
    <s v="Deferred"/>
    <m/>
    <s v="Target deferred as part of Q1 Review due to  coronavirus situation."/>
    <s v="N/A"/>
    <s v="N/A"/>
    <s v="Deferred"/>
    <s v="Government feedback in relation to Stronger Towns Fund not expected until March/April 2021 due to ongoing impact of Covid-19. "/>
    <s v="As per Quarter 2 report, this target has been deferred to allow for the outcome of the Stronger Towns work to be factored in to the long term service delivery approach"/>
    <m/>
    <m/>
    <s v="Deferred"/>
    <m/>
    <m/>
    <m/>
    <s v="Deferred"/>
    <m/>
    <m/>
    <s v="Mark Rizk"/>
    <s v="Markets"/>
    <s v="Community Regeneration"/>
    <s v="Leisure, Amenities &amp; Tourism"/>
    <s v="Leisure, Culture &amp; Tourism"/>
  </r>
  <r>
    <x v="4"/>
    <s v="CR10"/>
    <s v="Market Development Initiatives"/>
    <s v="Hold at least 7 commercial events in the Market Hall/Market Place "/>
    <s v="March 2021"/>
    <s v="Whilst there has been an impact on opportunities to hold commercial events in and around the Market Hall during quarter 1, opportunities do exist to hold events in the Market Place moving forward."/>
    <m/>
    <s v="On Track to be Achieved"/>
    <m/>
    <s v="Uncertainty regarding COVID19 restrictions has seen few enquires for the use of the market hall as an events venue. Ongoing restrictions are likely to place further pressure on the achievement of his target"/>
    <m/>
    <m/>
    <s v="In Danger of Falling Behind Target"/>
    <m/>
    <s v="The 2nd and 3rd lockdowns have prevented any events from being held during these times. Furthermore, potential organisers are fewer due to the pandemic situation"/>
    <m/>
    <m/>
    <s v="Off Target"/>
    <m/>
    <m/>
    <m/>
    <s v="Update not provided"/>
    <m/>
    <m/>
    <s v="Mark Rizk"/>
    <s v="Markets"/>
    <s v="Community Regeneration"/>
    <s v="Leisure, Amenities &amp; Tourism"/>
    <s v="Leisure, Culture &amp; Tourism"/>
  </r>
  <r>
    <x v="4"/>
    <s v="CR11"/>
    <s v="Market Hall Development Initiatives"/>
    <s v="Continue to benchmark Market Hall performance through APSE membership"/>
    <s v="March 2021"/>
    <s v="We have joined APSE"/>
    <m/>
    <s v="On Track to be Achieved"/>
    <m/>
    <s v="Market Hall data has been supplied for APSE for analysis and benchmarking comparison"/>
    <m/>
    <m/>
    <s v="Fully Achieved"/>
    <m/>
    <m/>
    <m/>
    <m/>
    <s v="Fully Achieved"/>
    <m/>
    <m/>
    <m/>
    <s v="Fully Achieved"/>
    <m/>
    <m/>
    <s v="Mark Rizk"/>
    <s v="Markets"/>
    <s v="Community Regeneration"/>
    <s v="Leisure, Amenities &amp; Tourism"/>
    <s v="Leisure, Culture &amp; Tourism"/>
  </r>
  <r>
    <x v="5"/>
    <s v="CR12"/>
    <s v="Major Planning Applications Determined Within 13 Weeks"/>
    <s v="Top Quartile as measured against relevant MHCLG figures"/>
    <m/>
    <s v="8 Applications all within time = 100%"/>
    <m/>
    <s v="On Track to be Achieved"/>
    <s v="Within top quartile based on CLG latest quarter reported."/>
    <s v="7 Applications all within time = 100%"/>
    <n v="100"/>
    <m/>
    <s v="On Track to be Achieved"/>
    <s v="Year to date figures are exceeding % MHCLG top quartile"/>
    <s v="13 Applications all within time = 100%"/>
    <n v="1"/>
    <n v="1"/>
    <s v="On Track to be Achieved"/>
    <s v="Year to date figures are exceeding % MHCLG top quartile"/>
    <m/>
    <m/>
    <s v="Update not provided"/>
    <m/>
    <m/>
    <s v="Sal Khan"/>
    <s v="Planning"/>
    <s v="Community Regeneration"/>
    <s v="Regeneration &amp; Planning Policy"/>
    <s v="Regeneration &amp; Planning Policy"/>
  </r>
  <r>
    <x v="5"/>
    <s v="CR13"/>
    <s v="Minor Planning Applications Determined Within 8 Weeks"/>
    <s v="Top Quartile as measured against relevant MHCLG figures"/>
    <m/>
    <s v="63 Applications of which 60 in time = 95%"/>
    <m/>
    <s v="On Track to be Achieved"/>
    <s v="Within top quartile based on CLG latest quarter reported."/>
    <s v="49 Applications of which 45 in time = 92%"/>
    <s v="105 on time out of 112 = 93.75%"/>
    <m/>
    <s v="On Track to be Achieved"/>
    <s v="Year to date figures are exceeding % MHCLG top quartile"/>
    <s v="60 Applications of which 55 in time = 92%"/>
    <n v="0.93"/>
    <n v="0.92"/>
    <s v="On Track to be Achieved"/>
    <s v="Year to date figures are equalling % MHCLG top quartile"/>
    <m/>
    <m/>
    <s v="Update not provided"/>
    <m/>
    <m/>
    <s v="Sal Khan"/>
    <s v="Planning"/>
    <s v="Community Regeneration"/>
    <s v="Regeneration &amp; Planning Policy"/>
    <s v="Regeneration &amp; Planning Policy"/>
  </r>
  <r>
    <x v="5"/>
    <s v="CR14"/>
    <s v="Other Planning Applications Determined in 8 Weeks"/>
    <s v="Top Quartile as measured against relevant MHCLG figures"/>
    <m/>
    <s v="124 Applications all within time = 100%"/>
    <m/>
    <s v="On Track to be Achieved"/>
    <s v="Within top quartile based on CLG latest quarter reported."/>
    <s v="142 Applications of which 135 in time = 95%"/>
    <s v="259 out of 266 = 97.37%"/>
    <m/>
    <s v="On Track to be Achieved"/>
    <s v="Year to date figures are exceeding % MHCLG top quartile"/>
    <s v="160 Applications of which 157 in time = 98%"/>
    <n v="0.98"/>
    <n v="0.98"/>
    <s v="On Track to be Achieved"/>
    <s v="Year to date figures are exceeding % MHCLG top quartile"/>
    <m/>
    <m/>
    <s v="Update not provided"/>
    <m/>
    <m/>
    <s v="Sal Khan"/>
    <s v="Planning"/>
    <s v="Community Regeneration"/>
    <s v="Regeneration &amp; Planning Policy"/>
    <s v="Regeneration &amp; Planning Policy"/>
  </r>
  <r>
    <x v="5"/>
    <s v="CR15"/>
    <s v="Supporting Neighbourhood Plans"/>
    <s v="Rolleston Neighbourhood Plan Made"/>
    <s v="Date TBC"/>
    <s v="Rolleston Neighbourhood Plan referendum delayed due to COVID-19._x000a_Target deferred to the next Corporate Plan year, as all elections have been postponed for 2020/21"/>
    <m/>
    <s v="Deferred"/>
    <m/>
    <s v="Target deferred as part of Q1 Review due to ongoing coronavirus situation"/>
    <s v="N/A"/>
    <s v="N/A"/>
    <s v="Deferred"/>
    <m/>
    <s v="Target deferred as part of Q1 Review due to ongoing coronavirus situation"/>
    <m/>
    <m/>
    <s v="Deferred"/>
    <m/>
    <m/>
    <m/>
    <s v="Deferred"/>
    <m/>
    <m/>
    <s v="Sal Khan"/>
    <s v="Planning"/>
    <s v="Community Regeneration"/>
    <s v="Regeneration &amp; Planning Policy"/>
    <s v="Regeneration &amp; Planning Policy"/>
  </r>
  <r>
    <x v="5"/>
    <s v="CR16"/>
    <s v="New and Refreshed Planning Policies"/>
    <s v="Finalise and adopt Brewery Building Conversion Design Guidance SPD"/>
    <s v="October 2020"/>
    <s v="On track - draft document have been considered by CMT and LDL."/>
    <m/>
    <s v="On Track to be Achieved"/>
    <m/>
    <s v="SPD has gone to LDL and the groups - to be adopted via EDR in October. "/>
    <m/>
    <m/>
    <s v="On Track to be Achieved"/>
    <m/>
    <s v="Adopted by EDR in October"/>
    <m/>
    <m/>
    <s v="Fully Achieved"/>
    <m/>
    <m/>
    <m/>
    <s v="Fully Achieved"/>
    <m/>
    <m/>
    <s v="Sal Khan"/>
    <s v="Planning"/>
    <s v="Community Regeneration"/>
    <s v="Regeneration &amp; Planning Policy"/>
    <s v="Regeneration &amp; Planning Policy"/>
  </r>
  <r>
    <x v="5"/>
    <s v="CR17"/>
    <s v="New and Refreshed Planning Policies"/>
    <s v="Publish Revised Statement of Community Involvement"/>
    <s v="March 2021"/>
    <s v="On track - draft document have been considered by CMT and LDL."/>
    <m/>
    <s v="On Track to be Achieved"/>
    <m/>
    <s v="Consultation draft has been undertaken and final version being prepared for November CMT. "/>
    <m/>
    <m/>
    <s v="On Track to be Achieved"/>
    <m/>
    <s v="Published in October"/>
    <m/>
    <m/>
    <s v="Fully Achieved"/>
    <m/>
    <m/>
    <m/>
    <s v="Fully Achieved"/>
    <m/>
    <m/>
    <s v="Sal Khan"/>
    <s v="Planning"/>
    <s v="Community Regeneration"/>
    <s v="Regeneration &amp; Planning Policy"/>
    <s v="Regeneration &amp; Planning Policy"/>
  </r>
  <r>
    <x v="5"/>
    <s v="CR18"/>
    <s v="New and Refreshed Planning Policies"/>
    <s v="Produce report and approach regarding Brownfield Register Part 2  "/>
    <s v="October 2020"/>
    <s v="On track - officers preparing documents to be considered in due course by CMT, LDL and Cabinet"/>
    <m/>
    <s v="On Track to be Achieved"/>
    <m/>
    <s v="Report prepared for October CMT and LDL"/>
    <m/>
    <m/>
    <s v="On Track to be Achieved"/>
    <m/>
    <s v="Report produced and presented to CMT and L&amp;DL in October and Cabinet in November 2020"/>
    <m/>
    <m/>
    <s v="Fully Achieved"/>
    <m/>
    <m/>
    <m/>
    <s v="Fully Achieved"/>
    <m/>
    <m/>
    <s v="Sal Khan"/>
    <s v="Planning"/>
    <s v="Community Regeneration"/>
    <s v="Regeneration &amp; Planning Policy"/>
    <s v="Regeneration &amp; Planning Policy"/>
  </r>
  <r>
    <x v="5"/>
    <s v="CR19"/>
    <s v="New and Refreshed Planning Policies"/>
    <s v="Revise and adopt Car parking SPD "/>
    <s v="October 2020"/>
    <s v="On track - draft document have been considered by CMT and LDL."/>
    <m/>
    <s v="On Track to be Achieved"/>
    <m/>
    <s v="SPD has gone to LDL and the groups - to be adopted via EDR in October. "/>
    <m/>
    <m/>
    <s v="On Track to be Achieved"/>
    <m/>
    <s v="SPD adopted via EDR in October "/>
    <m/>
    <m/>
    <s v="Fully Achieved"/>
    <m/>
    <m/>
    <m/>
    <s v="Fully Achieved"/>
    <m/>
    <m/>
    <s v="Sal Khan"/>
    <s v="Planning"/>
    <s v="Community Regeneration"/>
    <s v="Regeneration &amp; Planning Policy"/>
    <s v="Regeneration &amp; Planning Policy"/>
  </r>
  <r>
    <x v="6"/>
    <s v="CR20"/>
    <s v="Improve Burton town centre through significant environmental regeneration"/>
    <s v="Practical completion of the Station Street works via Amey"/>
    <s v="October 2020"/>
    <s v="The Works process started in late March 2020 and was able to continue throughout the lockdown period as the works were categorised as essential. _x000a__x000a_The works process is currently on programme and on target for practical completion to be achieved by the end of October 2020."/>
    <m/>
    <s v="On Track to be Achieved"/>
    <m/>
    <s v="The work on Station Street has continued on programme and remains on target for practical completion to be achieved by the end of October 2020."/>
    <m/>
    <m/>
    <s v="On Track to be Achieved"/>
    <m/>
    <s v="The Station Street works have practically completed."/>
    <m/>
    <m/>
    <s v="Fully Achieved"/>
    <m/>
    <m/>
    <m/>
    <s v="Fully Achieved"/>
    <m/>
    <m/>
    <s v="Andy O'Brien"/>
    <s v="Enterprise"/>
    <s v="Community Regeneration"/>
    <s v="Regeneration &amp; Planning Policy"/>
    <s v="Regeneration &amp; Planning Policy"/>
  </r>
  <r>
    <x v="6"/>
    <s v="CR21"/>
    <s v="Improve Burton town centre through significant environmental regeneration "/>
    <s v="Deliver phase 1 of the Washlands Enhancement Project, fully utilising the GBSLEP Local Growth Fund monies"/>
    <s v="March 2021"/>
    <s v="The funding profile for the Washlands has been reshaped, meaning that there is no longer a requirement for £1m to be spend before March 2021. This will enable the single phased delivery of the project and so phase 1 will now comprise the remaining design and development work, such as the planning application, permitting, and appointment of contractors."/>
    <m/>
    <s v="On Track to be Achieved"/>
    <m/>
    <s v="As per previous update, Phase 1 is now about completing the preparatory work for the implementation of the project. As such, during Q2, consultants (Black &amp; Veatch) have been appointed and are currently working on the ground investigations, planning application(s), and specification for contractors."/>
    <m/>
    <m/>
    <s v="On Track to be Achieved"/>
    <m/>
    <s v="A planning application has now been submitted, which will be considered during Q4."/>
    <m/>
    <m/>
    <s v="On Track to be Achieved"/>
    <m/>
    <m/>
    <m/>
    <s v="Update not provided"/>
    <m/>
    <m/>
    <s v="Andy O'Brien"/>
    <s v="Enterprise"/>
    <s v="Community Regeneration"/>
    <s v="Regeneration &amp; Planning Policy"/>
    <s v="Regeneration &amp; Planning Policy"/>
  </r>
  <r>
    <x v="6"/>
    <s v="CR22"/>
    <s v="Work towards achieving transformation regeneration for Burton upon Trent of up to £25m through the Towns Fund"/>
    <s v="Working with the Town Deal Board, develop a Town Investment Plan for Burton and create a business case for funding"/>
    <s v="March 2021"/>
    <s v="A Town Investment Plan is being developed, following the publication of Government guidance in June 2020. This is intended to be submitted in October 2020."/>
    <m/>
    <s v="On Track to be Achieved"/>
    <m/>
    <s v="A Town Investment Plan is being developed, following the publication of Government guidance in June 2020. This is intended to be submitted in October 2020."/>
    <m/>
    <m/>
    <s v="On Track to be Achieved"/>
    <m/>
    <s v="The Town Investment Plan was submitted in December 2020. The Town Deal Board is currently awaiting the outcome of the submission, anticipated during Q4."/>
    <m/>
    <m/>
    <s v="On Track to be Achieved"/>
    <m/>
    <m/>
    <m/>
    <s v="Update not provided"/>
    <m/>
    <m/>
    <s v="Andy O'Brien"/>
    <s v="Enterprise"/>
    <s v="Community Regeneration"/>
    <s v="Regeneration &amp; Planning Policy"/>
    <s v="Regeneration &amp; Planning Policy"/>
  </r>
  <r>
    <x v="6"/>
    <s v="CR23"/>
    <s v="Support the delivery of affordable housing on brownfield land through the utilisation of S106 commuted sums"/>
    <s v="Review the progress of existing S106 commuted sums and identify new projects for potential funding"/>
    <s v="October 2020"/>
    <m/>
    <m/>
    <s v="Not Yet Due"/>
    <m/>
    <s v="A report will be considered by Cabinet at its October 2020 meeting."/>
    <m/>
    <m/>
    <s v="On Track to be Achieved"/>
    <m/>
    <s v="An update was presented to Cabinet in October 2020."/>
    <m/>
    <m/>
    <s v="Fully Achieved"/>
    <m/>
    <m/>
    <m/>
    <s v="Fully Achieved"/>
    <m/>
    <m/>
    <s v="Andy O'Brien"/>
    <s v="Enterprise"/>
    <s v="Community Regeneration"/>
    <s v="Regeneration &amp; Planning Policy"/>
    <s v="Regeneration &amp; Planning Policy"/>
  </r>
  <r>
    <x v="6"/>
    <s v="CR24"/>
    <s v="Identify a vision for the future regeneration of Uttoxeter"/>
    <s v="Member approval of the final Uttoxeter Masterplan"/>
    <s v="December 2020"/>
    <s v="Cushman and Wakefield were appointed in late March 2020 as consultants to carry out an assessment of the success of the original Uttoxeter Masterplan from 2003 along with the creation a new version._x000a__x000a_Cushman and Wakefield have already completed the assessment of the original masterplan and are now working on the development of the baseline study and stakeholder engagement process."/>
    <m/>
    <s v="On Track to be Achieved"/>
    <m/>
    <s v="The consultants have undertaken a baseline review of Uttoxeter to identify the current functions of the town, its strengths and weaknesses, underlying threats to its future, identification of potential opportunities._x000a__x000a_Key local (community, business and political) stakeholders have been engaged and a public consultation process has also been completed._x000a__x000a_The consultants will review all aspects of the baseline work and responses from the consultation processes to move forward with the design options. These will be presented to the economic growth project group, before being finalised and presented at Full Council."/>
    <m/>
    <m/>
    <s v="On Track to be Achieved"/>
    <m/>
    <s v="The Uttoxeter Masterplan was approved at a meeting of Full Council in December 2020."/>
    <m/>
    <m/>
    <s v="Fully Achieved"/>
    <m/>
    <m/>
    <m/>
    <s v="Fully Achieved"/>
    <m/>
    <m/>
    <s v="Andy O'Brien"/>
    <s v="Enterprise"/>
    <s v="Community Regeneration"/>
    <s v="Regeneration &amp; Planning Policy"/>
    <s v="Regeneration &amp; Planning Policy"/>
  </r>
  <r>
    <x v="6"/>
    <s v="CR25"/>
    <s v="Promote local employment opportunities"/>
    <s v="Working with the Worklessness Action Group and local MP, support the delivery of three job fairs"/>
    <s v="March 2021"/>
    <s v="The first job fair of the year was planned for June 2020 and this was unfortunately cancelled as a result of COVID-19. It is not yet determined whether 3 can still be achieved in the year using alternative methods (such as virtual)."/>
    <m/>
    <s v="In Danger of Falling Behind Target"/>
    <m/>
    <s v="Job fairs are currently being delivered in a different way with targeted supported and 'virtual' job fairs through social media. As such, the work is not taking place in the same way, but is hopefully having the same impact."/>
    <s v="2 Virtual Job Fairs"/>
    <m/>
    <s v="On Track to be Achieved"/>
    <m/>
    <s v="Job fairs are currently being delivered in a different way with targeted supported and 'virtual' job fairs through social media. As such, the work is not taking place in the same way, but is hopefully having the same impact."/>
    <s v="2 virtual jobs fairs"/>
    <m/>
    <s v="On Track to be Achieved"/>
    <m/>
    <m/>
    <m/>
    <s v="Update not provided"/>
    <m/>
    <m/>
    <s v="Andy O'Brien"/>
    <s v="Enterprise"/>
    <s v="Community Regeneration"/>
    <s v="Regeneration &amp; Planning Policy"/>
    <s v="Regeneration &amp; Planning Policy"/>
  </r>
  <r>
    <x v="6"/>
    <s v="CR26"/>
    <s v="Continue to support local businesses to grow and innovate"/>
    <s v="Create a grant fund to support small businesses and deliver throughout the year"/>
    <s v="March 2021"/>
    <m/>
    <m/>
    <s v="Not Yet Due"/>
    <m/>
    <s v="Members have recently been provided with a  brief overview of how a scheme could operate and invited to provide comments, feedback and ideas. Whilst this is still being developed, it is imperative that any funding scheme complements national support rather than duplicates it and focuses on growth."/>
    <m/>
    <m/>
    <s v="On Track to be Achieved"/>
    <m/>
    <s v="A grant fund aimed at small businesses has been developed following consultation with Members, stakeholders and other Local Authorities. With the recent announcement of further COVID-19 support funding for businesses, it is proposed that the delivery of this fund is moved into the 21/22 Corporate Plan in order to avoid duplicating any existing support funding, with the scheme being aimed at growth."/>
    <m/>
    <m/>
    <s v="Deferred"/>
    <s v="It is proposed that the delivery of this programme commences in April 21."/>
    <m/>
    <m/>
    <s v="Deferred"/>
    <m/>
    <m/>
    <s v="Andy O'Brien"/>
    <s v="Enterprise"/>
    <s v="Community Regeneration"/>
    <s v="Regeneration &amp; Planning Policy"/>
    <s v="Regeneration &amp; Planning Policy"/>
  </r>
  <r>
    <x v="6"/>
    <s v="CR27"/>
    <s v="Continue to support local businesses to grow and innovate"/>
    <s v="Provide direct support to 20 businesses through the Growth Hub Advisor contract"/>
    <s v="March 2021"/>
    <s v="Businesses are being supported by advice from the Growth Hub Advisor contract, however the nature of this advice has notably changed to reflect COVID-19. An exact number of businesses supported has not yet been issued, but it is believed to be proportionate to the quarter."/>
    <m/>
    <s v="On Track to be Achieved"/>
    <m/>
    <s v="Businesses are being supported by advice from the Growth Hub Advisor contract, however the nature of this advice has notably changed to reflect COVID-19. An exact number of businesses supported has not yet been issued, but it is believed to be proportionate to the quarter."/>
    <m/>
    <m/>
    <s v="On Track to be Achieved"/>
    <m/>
    <s v="Through the initial scope of the contract, 9 East Staffordshire businesses have been supported. However, during Q2 and Q3 the Growth Hub contract was providing specific COVID-19 support to businesses in place of the initial scope of this contract and supported a further 15 organisations, providing a cumulative total of 24."/>
    <m/>
    <n v="24"/>
    <s v="Fully Achieved"/>
    <m/>
    <m/>
    <m/>
    <s v="Fully Achieved"/>
    <m/>
    <m/>
    <s v="Andy O'Brien"/>
    <s v="Enterprise"/>
    <s v="Community Regeneration"/>
    <s v="Regeneration &amp; Planning Policy"/>
    <s v="Regeneration &amp; Planning Policy"/>
  </r>
  <r>
    <x v="6"/>
    <s v="CR28"/>
    <s v="Continue to work effectively with regeneration partners"/>
    <s v="Continue to work with strategic tourism partners, such as the National Forest, the Campaign to Reopen the Ivanhoe Line and the TTTV, on the regeneration of the borough"/>
    <s v="March 2021"/>
    <s v="Work continues with these organisations. The Brook Hollows project is being taken forwards with the TTTV and now in partnership with the EA. The Ivanhoe Line project is progressing well, however members of that group were affected by Shielding requirements."/>
    <m/>
    <s v="On Track to be Achieved"/>
    <s v="In May 2020 the government announced the Ivanhoe line would be 1 of 10 campaigns to received support from the 'restoring your railways fund'"/>
    <s v="Work continues with these organisations, with partnerships continuing to develop and grow."/>
    <m/>
    <m/>
    <s v="On Track to be Achieved"/>
    <m/>
    <s v="Partnership working with organisations such as the National Forest and TTTV is ongoing."/>
    <m/>
    <m/>
    <s v="On Track to be Achieved"/>
    <m/>
    <m/>
    <m/>
    <s v="Update not provided"/>
    <m/>
    <m/>
    <s v="Andy O'Brien"/>
    <s v="Enterprise"/>
    <s v="Community Regeneration"/>
    <s v="Regeneration &amp; Planning Policy"/>
    <s v="Regeneration &amp; Planning Policy"/>
  </r>
  <r>
    <x v="7"/>
    <s v="EHW01"/>
    <s v="Delivering Better Services to Support Homelessness"/>
    <s v="Promote, monitor and report on the Burton and East Staffordshire Partnership, produce two activity reports during the year"/>
    <s v="(Sep 20 / Mar 21)"/>
    <s v="The Partnership has been instrumental in responding to the lockdown and associated 'Everyone In' campaign. A virtual meeting to debrief and consider how we can consolidate the gains that have been made is taking place in July."/>
    <m/>
    <s v="On Track to be Achieved"/>
    <m/>
    <s v="Following a successful bid to the MHCLG's NSAP Fund for interim accommodation, the Partnership has been instrumental in providing a joined up approach to recipients of the intervention. An activity report reviewing the East Staffs Homeless Partnership was considered at CMT &amp; LDL in September 2020. "/>
    <m/>
    <m/>
    <s v="On Track to be Achieved"/>
    <m/>
    <s v="The Partnership continues to function effectively in securing move on for recipients of the Next Steps Accommodation Programme funded interim accommodation."/>
    <m/>
    <m/>
    <s v="On Track to be Achieved"/>
    <m/>
    <m/>
    <m/>
    <s v="Update not provided"/>
    <m/>
    <m/>
    <s v="Sal Khan"/>
    <s v="Housing Options"/>
    <s v="Environment and Health &amp; Wellbeing"/>
    <s v="Environment &amp; Housing"/>
    <s v="Environment &amp; Housing"/>
  </r>
  <r>
    <x v="7"/>
    <s v="EHW02"/>
    <s v="Delivering Better Services to Support Homelessness"/>
    <s v="Evaluate and build on the existing MHCLG/ESBC projects to target entrenched rough sleepers with two activity reports during the year_x000a__x000a_Prepare and submit new applications to MHCLG as and when appropriate during the year "/>
    <s v="(Sept 2020 / Mar 2021)"/>
    <s v="The projects that are funded by the MHCLG's 'Rough Sleeping Initiative' have been effective in supporting individuals to exit from the 'Everyone In' campaign with settled solutions. There is an initial proposal for an additional project, although the MHCLG's prospectus to secure the funding has not yet been released. "/>
    <m/>
    <s v="On Track to be Achieved"/>
    <m/>
    <s v="An application to the MHCLG's NSAP Fund was submitted in August 2020. The application had two parts, with the first part having been successful and the second part yet to be determined. An activity report reviewing the rough sleeping projects was considered at CMT &amp; LDL in September 2020.  "/>
    <m/>
    <m/>
    <s v="On Track to be Achieved"/>
    <m/>
    <s v="Cold Weather Funding was secured to top up our existing interim accommodation fund. Early discussion have taken place with the MHCLG with regard to funding for 21/22."/>
    <m/>
    <m/>
    <s v="On Track to be Achieved"/>
    <m/>
    <m/>
    <m/>
    <s v="Update not provided"/>
    <m/>
    <m/>
    <s v="Sal Khan"/>
    <s v="Housing Options"/>
    <s v="Environment and Health &amp; Wellbeing"/>
    <s v="Environment &amp; Housing"/>
    <s v="Environment &amp; Housing"/>
  </r>
  <r>
    <x v="7"/>
    <s v="EHW03"/>
    <s v="Proactively reducing the number of empty homes in the borough"/>
    <s v="Produce annual contract performance report"/>
    <s v="March 2021"/>
    <s v="This work is well underway, and early analysis indicates that the contract has delivered a strong set of results."/>
    <m/>
    <s v="On Track to be Achieved"/>
    <m/>
    <s v="Grafton have been refining the list of empty homes to be considered for further enforcement in the forthcoming Cabinet report. An additional 111 properties that have remained empty for 2 years have been contacted with a stage 1 letter."/>
    <m/>
    <m/>
    <s v="On Track to be Achieved"/>
    <m/>
    <s v="The recording mechanisms for the delivery of the contract have been enhanced to provide a richer data set. Full report to be taken forward in Q4."/>
    <m/>
    <m/>
    <s v="On Track to be Achieved"/>
    <m/>
    <m/>
    <m/>
    <s v="Update not provided"/>
    <m/>
    <m/>
    <s v="Sal Khan"/>
    <s v="Housing Options"/>
    <s v="Environment and Health &amp; Wellbeing"/>
    <s v="Environment &amp; Housing"/>
    <s v="Environment &amp; Housing"/>
  </r>
  <r>
    <x v="7"/>
    <s v="EHW04"/>
    <s v="Delivering Better Services to Support Homelessness"/>
    <s v="Average time from appointment to initial decision for homeless applicants of 3 days"/>
    <m/>
    <s v="The Housing Options Team made 63 initial decisions this quarter, with an average time to decision of 0.75 days."/>
    <s v="1 day"/>
    <s v="On Track to be Achieved"/>
    <m/>
    <s v="The Housing Options Team made 65 initial decisions this quarter, with an average time of 0.0 days."/>
    <s v="0.35 days"/>
    <s v="0.5 days"/>
    <s v="On Track to be Achieved"/>
    <m/>
    <s v="The Housing Options Team made 71 initial decisions this quarter, with an average time to decision of 0.62 days."/>
    <s v="0.46 days"/>
    <s v="0.5 days"/>
    <s v="On Track to be Achieved"/>
    <m/>
    <m/>
    <m/>
    <s v="Update not provided"/>
    <m/>
    <m/>
    <s v="Sal Khan"/>
    <s v="Housing Options"/>
    <s v="Environment and Health &amp; Wellbeing"/>
    <s v="Environment &amp; Housing"/>
    <s v="Environment &amp; Housing"/>
  </r>
  <r>
    <x v="7"/>
    <s v="EHW05"/>
    <s v="Continue to Maximise Utilisation of Self Contained Temporary Accommodation for Homeless Applicants"/>
    <s v="Reduce ‘Key to Key’ Void Turnaround to an average of 6 working days"/>
    <m/>
    <s v="There was only 1 'Key to Key' occasion during this quarter; this is because households in B&amp;B were prioritised to be moved directly into settled accommodation to avoid the number of contacts. This 1 move took 2 working days."/>
    <s v="5 days"/>
    <s v="On Track to be Achieved"/>
    <m/>
    <s v="There were 5 'Key to Key' occasions during this quarter. The average across the 5 moves is 5.2 days, with one move increasing the average at 12 days due to the need to replace white goods. "/>
    <s v="4.7 days"/>
    <s v="5 days"/>
    <s v="On Track to be Achieved"/>
    <m/>
    <s v="There were 5 'Key to Key' occasions during this quarter with an average of 4 days."/>
    <s v="3.7 days"/>
    <s v="5 days"/>
    <s v="On Track to be Achieved"/>
    <m/>
    <m/>
    <m/>
    <s v="Update not provided"/>
    <m/>
    <m/>
    <s v="Sal Khan"/>
    <s v="Housing Options"/>
    <s v="Environment and Health &amp; Wellbeing"/>
    <s v="Environment &amp; Housing"/>
    <s v="Environment &amp; Housing"/>
  </r>
  <r>
    <x v="7"/>
    <s v="EHW06"/>
    <s v="Improving our Housing Strategy Initiatives "/>
    <s v="Refreshed Housing Strategy"/>
    <s v="December 2020"/>
    <s v="The lay out and structure of the document has been drafted, with a move toward the look and feel of the current Homelessness Strategy."/>
    <m/>
    <s v="On Track to be Achieved"/>
    <m/>
    <s v="Following internal consultation, a draft Housing Strategy is now out to public consultation."/>
    <m/>
    <m/>
    <s v="On Track to be Achieved"/>
    <m/>
    <s v="Housing 2021 - 24 adopted at Cabinet on 14 December 2020."/>
    <m/>
    <m/>
    <s v="Fully Achieved"/>
    <m/>
    <m/>
    <m/>
    <s v="Fully Achieved"/>
    <m/>
    <m/>
    <s v="Sal Khan"/>
    <s v="Housing Options"/>
    <s v="Environment and Health &amp; Wellbeing"/>
    <s v="Environment &amp; Housing"/>
    <s v="Environment &amp; Housing"/>
  </r>
  <r>
    <x v="7"/>
    <s v="EHW07"/>
    <s v="Improving our Housing Strategy Initiatives"/>
    <s v="Report opportunities for improving Housing Register Service"/>
    <s v="December 2020"/>
    <s v="A streamlined digital application system has been undergoing rigorous testing and is due to launch to the public next month."/>
    <m/>
    <s v="On Track to be Achieved"/>
    <m/>
    <s v="Online applications to join the Housing Register launched on 22 September, and early indications are that this project has been a success. Analysis of the data and consideration of the improvement to the customer journey to take place ahead of a report due in the next quarter. "/>
    <m/>
    <m/>
    <s v="On Track to be Achieved"/>
    <m/>
    <s v="Report taken forward to LDL on 23 November 2020."/>
    <m/>
    <m/>
    <s v="Fully Achieved"/>
    <m/>
    <m/>
    <m/>
    <s v="Fully Achieved"/>
    <m/>
    <m/>
    <s v="Sal Khan"/>
    <s v="Housing Options"/>
    <s v="Environment and Health &amp; Wellbeing"/>
    <s v="Environment &amp; Housing"/>
    <s v="Environment &amp; Housing"/>
  </r>
  <r>
    <x v="8"/>
    <s v="EHW08"/>
    <s v="Maintain Top Quartile Performance For Street Cleansing - Litter"/>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09"/>
    <s v="Maintain Top Quartile Performance For Street Cleansing - Detritus"/>
    <s v="Maintain Top Quartile Performance"/>
    <m/>
    <s v="Not yet due - surveys run April - July"/>
    <m/>
    <s v="Not Yet Due"/>
    <m/>
    <s v="0% April - July"/>
    <m/>
    <m/>
    <s v="On Track to be Achieved"/>
    <m/>
    <s v="0% Aug- Nov"/>
    <m/>
    <m/>
    <s v="On Track to be Achieved"/>
    <m/>
    <m/>
    <m/>
    <s v="Update not provided"/>
    <m/>
    <m/>
    <s v="Sal Khan"/>
    <s v="Environment"/>
    <s v="Environment and Health &amp; Wellbeing"/>
    <s v="Environment &amp; Housing"/>
    <s v="Environment &amp; Housing"/>
  </r>
  <r>
    <x v="8"/>
    <s v="EHW10"/>
    <s v="Maintain Top Quartile Performance For Street Cleansing - Graffiti"/>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11"/>
    <s v="Maintain Top Quartile Performance For Street Cleansing – Fly-Posting"/>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12"/>
    <s v="Maintain Top Quartile Performance On Recycling "/>
    <s v="Household Waste Recycled and Composted:_x000a_Maintain Top Quartile Performance"/>
    <m/>
    <s v="46.28% - estimated"/>
    <m/>
    <s v="On Track to be Achieved"/>
    <m/>
    <s v="47% - estimated"/>
    <s v="47.5% - estimated"/>
    <s v="41% - estimated"/>
    <s v="On Track to be Achieved"/>
    <m/>
    <s v="39.52% - estimated as not all data received"/>
    <m/>
    <s v="43.27% - estimated"/>
    <s v="On Track to be Achieved"/>
    <m/>
    <m/>
    <m/>
    <s v="Update not provided"/>
    <m/>
    <m/>
    <s v="Sal Khan"/>
    <s v="Environment"/>
    <s v="Environment and Health &amp; Wellbeing"/>
    <s v="Environment &amp; Housing"/>
    <s v="Environment &amp; Housing"/>
  </r>
  <r>
    <x v="8"/>
    <s v="EHW13"/>
    <s v="Maintain Top Quartile Performance On Waste Reduction "/>
    <s v="Residual Household Waste Per Household: _x000a_Maintain Top Quartile Performance"/>
    <m/>
    <s v="144.65kg - estimated. Collection tonnages are higher than normal for Q1 due to the impact of the pandemic. This may effect the outturn figure."/>
    <m/>
    <s v="On Track to be Achieved"/>
    <m/>
    <s v="138.86kg - estimated"/>
    <s v="276kg - estimated"/>
    <s v="560kg - estimated"/>
    <s v="On Track to be Achieved"/>
    <m/>
    <s v="133.04kg - estimated as not all data received"/>
    <s v="Increased tonnages due to COVID/lockdown of approx. 8%"/>
    <s v="535kg - estimated"/>
    <s v="On Track to be Achieved"/>
    <m/>
    <m/>
    <m/>
    <s v="Update not provided"/>
    <m/>
    <m/>
    <s v="Sal Khan"/>
    <s v="Environment"/>
    <s v="Environment and Health &amp; Wellbeing"/>
    <s v="Environment &amp; Housing"/>
    <s v="Environment &amp; Housing"/>
  </r>
  <r>
    <x v="4"/>
    <s v="EHW14"/>
    <s v="Open Spaces Initiatives "/>
    <s v="Develop a Borough wide parks development plan"/>
    <s v="December 2020"/>
    <m/>
    <m/>
    <s v="Not Yet Due"/>
    <m/>
    <m/>
    <m/>
    <m/>
    <s v="Not yet due"/>
    <m/>
    <s v="Parks Development Plan written and completed with Cabinet approval given in December"/>
    <m/>
    <m/>
    <s v="Fully Achieved"/>
    <m/>
    <m/>
    <m/>
    <s v="Fully Achieved"/>
    <m/>
    <m/>
    <s v="Mark Rizk"/>
    <s v="Communities, Open Spaces &amp; Facilities"/>
    <s v="Environment and Health &amp; Wellbeing"/>
    <s v="Leisure, Amenities &amp; Tourism"/>
    <s v="Leisure, Culture &amp; Tourism"/>
  </r>
  <r>
    <x v="4"/>
    <s v="EHW15"/>
    <s v="Open Spaces Initiatives "/>
    <s v="Achieve 2 in bloom gold awards and support Uttoxeter in the 2020 National In bloom awards"/>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6"/>
    <s v="Open Spaces Initiatives "/>
    <s v="Achieve 1 Green Flag award"/>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7"/>
    <s v="Open Spaces Initiatives"/>
    <s v="Increase the marks awarded to the 9 parks  in  the “It’s Your Neighbourhood” Parks category by an average of 10%"/>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8"/>
    <s v="Develop Tourism within the Borough"/>
    <s v="Develop a tactical approach and plan for tourism in East Staffordshire"/>
    <s v="October 2020"/>
    <s v="Draft document to be shared with the Deputy Leader early in Quarter 2"/>
    <m/>
    <s v="On Track to be Achieved"/>
    <m/>
    <s v="Plan to be approved by Cabinet in October"/>
    <m/>
    <m/>
    <s v="On Track to be Achieved"/>
    <m/>
    <s v="Plan approved by Cabinet in October"/>
    <m/>
    <m/>
    <s v="Fully Achieved"/>
    <m/>
    <m/>
    <m/>
    <s v="Fully Achieved"/>
    <m/>
    <m/>
    <s v="Mark Rizk"/>
    <s v="Communities, Open Spaces &amp; Facilities"/>
    <s v="Environment and Health &amp; Wellbeing"/>
    <s v="Leisure, Amenities &amp; Tourism"/>
    <s v="Leisure, Culture &amp; Tourism"/>
  </r>
  <r>
    <x v="9"/>
    <s v="EHW19"/>
    <s v="Compliance Inspections in support of Public Protection"/>
    <s v="Undertake two high profile initiatives aimed at monitoring compliance and ensuring public protection"/>
    <s v="March 2021"/>
    <s v="Initiatives currently being taken to investigate Covid-19 compliance in businesses that are starting to reopen"/>
    <m/>
    <s v="On Track to be Achieved"/>
    <m/>
    <s v="Ongoing partnership work with Staffordshire County Council and the Police for Covid enforcement and compliance in high risk establishments"/>
    <m/>
    <m/>
    <s v="On Track to be Achieved"/>
    <m/>
    <s v="Ongoing partnership work with Staffordshire County Council and Police. Targeted compliance letters sent to warehouses in Centrum 100 area due to high numbers of Covid cases and focussed media posts to increase compliance with covid measures prior to xmas period. "/>
    <m/>
    <m/>
    <s v="On Track to be Achieved"/>
    <m/>
    <m/>
    <m/>
    <s v="Update not provided"/>
    <m/>
    <m/>
    <s v="Mark Rizk"/>
    <s v="Environmental Health"/>
    <s v="Environment and Health &amp; Wellbeing"/>
    <s v="Community &amp; Regulatory Services"/>
    <s v="Regulatory &amp; Community Support"/>
  </r>
  <r>
    <x v="10"/>
    <s v="EHW20"/>
    <s v="Community &amp; Civil Enforcement Initiatives"/>
    <s v="Undertake 8 focused initiatives (including fly tipping) across the Borough and deliver at least 6 education programs in local schools. "/>
    <s v="March 2021"/>
    <s v="Planned initiatives have not yet taken place. This is due to school closures and the CCEO's have been involved in Covid-19 related tasks, shielding or WFH. "/>
    <m/>
    <s v="In Danger of Falling Behind Target"/>
    <s v="Alternative options being looked into such as other community groups i.e. scouts, brownies, cadets. Those contacted are functioning remotely. "/>
    <s v="Two initiatives have been completed during September. The first in Anglesey and the second in Shobnall. A further two are organised for October, one in Horninglow and one in Eton. Due to COVID 19 and the challenges faced, including Covid Marshal activity, these have not &amp; will not include schools at this stage."/>
    <m/>
    <m/>
    <s v="In Danger of Falling Behind Target"/>
    <m/>
    <s v="Completed a total of 6x initiatives. Q3 were Horninglow / The Kingfisher Trail / Eton / Branston. Contact has been made with 51 schools including providing educational literature based around core topics such as fly-tipping, littering and dog fouling."/>
    <m/>
    <m/>
    <s v="On Track to be Achieved"/>
    <m/>
    <m/>
    <m/>
    <s v="Update not provided"/>
    <m/>
    <m/>
    <s v="Mark Rizk"/>
    <s v="Civil Enforcement"/>
    <s v="Environment and Health &amp; Wellbeing"/>
    <s v="Community &amp; Regulatory Services"/>
    <s v="Regulatory &amp; Community Support"/>
  </r>
  <r>
    <x v="9"/>
    <s v="EHW21"/>
    <s v="Development of the Selective Licensing Scheme"/>
    <s v="Selective Licensing Designation Approved"/>
    <s v="Date TBC"/>
    <s v="Target to be deferred to the next Corporate Plan year, as there is currently no indication that the necessary Government guidance will be received this year. "/>
    <m/>
    <s v="Deferred"/>
    <m/>
    <s v="Target deferred as part of Q1 Review due to ongoing coronavirus situation"/>
    <s v="N/A"/>
    <s v="N/A"/>
    <s v="Deferred"/>
    <m/>
    <s v="Target deferred as part of Q1 Review due to ongoing coronavirus situation"/>
    <m/>
    <m/>
    <s v="Deferred"/>
    <m/>
    <m/>
    <m/>
    <s v="Deferred"/>
    <m/>
    <m/>
    <s v="Mark Rizk"/>
    <s v="Environmental Health"/>
    <s v="Environment and Health &amp; Wellbeing"/>
    <s v="Community &amp; Regulatory Services"/>
    <s v="Regulatory &amp; Community Support"/>
  </r>
  <r>
    <x v="9"/>
    <s v="EHW22"/>
    <s v="Development of the Selective Licensing Scheme"/>
    <s v="Selective Licensing Third Year Review Complete"/>
    <s v="November 2020"/>
    <s v="On track to be completed"/>
    <m/>
    <s v="On Track to be Achieved"/>
    <m/>
    <s v="Report completed for CMT"/>
    <m/>
    <m/>
    <s v="On Track to be Achieved"/>
    <m/>
    <s v="Selective Licensing Review report completed and approved by Cabinet in  November 2020"/>
    <m/>
    <m/>
    <s v="Fully Achieved"/>
    <m/>
    <m/>
    <m/>
    <s v="Fully Achieved"/>
    <m/>
    <m/>
    <s v="Mark Rizk"/>
    <s v="Environmental Health"/>
    <s v="Environment and Health &amp; Wellbeing"/>
    <s v="Community &amp; Regulatory Services"/>
    <s v="Regulatory &amp; Community Support"/>
  </r>
  <r>
    <x v="9"/>
    <s v="EHW23"/>
    <s v="Partnership working with Trading Standards Regarding Tenant Fees"/>
    <s v="Undertake a Targeted Initiative to Investigate and Enforce Compliance with Tenant Fees Legislation"/>
    <s v="March 2021"/>
    <s v="1 case of non compliance is currently being investigated in partnership with Staffordshire County Council"/>
    <m/>
    <s v="On Track to be Achieved"/>
    <m/>
    <s v="Draft strategy for targeting tenants and landlords to check for compliance"/>
    <m/>
    <m/>
    <s v="Not yet due"/>
    <m/>
    <s v="Initial work undertaken focussing on a non-compliant letting agent. This is currently on hold due to Covid. "/>
    <m/>
    <m/>
    <s v="On Track to be Achieved"/>
    <m/>
    <m/>
    <m/>
    <s v="Update not provided"/>
    <m/>
    <m/>
    <s v="Mark Rizk"/>
    <s v="Environmental Health"/>
    <s v="Environment and Health &amp; Wellbeing"/>
    <s v="Community &amp; Regulatory Services"/>
    <s v="Regulatory &amp; Community Support"/>
  </r>
  <r>
    <x v="9"/>
    <s v="EHW24"/>
    <s v="Disabled Facilities Grant Review"/>
    <s v="Complete Annual Review of Disabled Facilities Grant Service"/>
    <s v="December 2020"/>
    <s v="On track to be completed"/>
    <m/>
    <s v="On Track to be Achieved"/>
    <m/>
    <s v="CMT report currently being drafted"/>
    <m/>
    <m/>
    <s v="On Track to be Achieved"/>
    <m/>
    <s v="Disabled Facilities Grant Review completed and agreed by Cabinet in December 2020"/>
    <m/>
    <m/>
    <s v="Fully Achieved"/>
    <m/>
    <m/>
    <m/>
    <s v="Fully Achieved"/>
    <m/>
    <m/>
    <s v="Mark Rizk"/>
    <s v="Environmental Health"/>
    <s v="Environment and Health &amp; Wellbeing"/>
    <s v="Community &amp; Regulatory Services"/>
    <s v="Regulatory &amp; Community Support"/>
  </r>
  <r>
    <x v="9"/>
    <s v="EHW25"/>
    <s v="Climate Change &amp; Air Quality Policy"/>
    <s v="Consider the declaration of a Climate Emergency and implement and monitor a Climate Change action plan-including an annual update"/>
    <s v="August 2020"/>
    <s v="The report for a Climate Change Emergency Declaration and supporting action plan has been completed and is being taken to the groups in July for approval in August."/>
    <m/>
    <s v="On Track to be Achieved"/>
    <m/>
    <s v="Report completed and agreed in August 2020"/>
    <m/>
    <m/>
    <s v="Fully Achieved"/>
    <m/>
    <s v="Completed in August 2020"/>
    <m/>
    <m/>
    <s v="Fully Achieved"/>
    <m/>
    <m/>
    <m/>
    <s v="Fully Achieved"/>
    <m/>
    <m/>
    <s v="Mark Rizk"/>
    <s v="Environmental Health"/>
    <s v="Environment and Health &amp; Wellbeing"/>
    <s v="Community &amp; Regulatory Services"/>
    <s v="Regulatory &amp; Community Support"/>
  </r>
  <r>
    <x v="9"/>
    <s v="EHW26"/>
    <s v="Multi-agency Initiatives to Combat Modern Slavery"/>
    <s v="Carry out Covid-19 compliance checks across the Borough and report progress on a quarterly basis"/>
    <s v="March 2021"/>
    <s v="Focussed covid compliance checks are being undertaken in licensed premises along with targeted initiatives to businesses within Uxbridge Street, Waterloo Street and Horninglow Road. Business packs have been distributed along with letters advising of additional restrictions that shops should put in place to reduce customer numbers and ensure customers wear face coverings. "/>
    <m/>
    <s v="On Track to be Achieved"/>
    <m/>
    <s v="Focussed compliance checks in high risk premises such as takeaways, licensed premises and warehouses"/>
    <m/>
    <m/>
    <s v="On Track to be Achieved"/>
    <m/>
    <s v="Focussed compliance checks in high risk businesses such as takeaways, licensed premises and warehouses"/>
    <m/>
    <m/>
    <s v="On Track to be Achieved"/>
    <m/>
    <m/>
    <m/>
    <s v="Update not provided"/>
    <m/>
    <m/>
    <s v="Mark Rizk"/>
    <s v="Environmental Health"/>
    <s v="Environment and Health &amp; Wellbeing"/>
    <s v="Community &amp; Regulatory Services"/>
    <s v="Regulatory &amp; Community Support"/>
  </r>
  <r>
    <x v="11"/>
    <s v="VFM01"/>
    <s v="Continue to Improve Financial Resilience"/>
    <s v="Compliance with HMRC VAT Digitalisation Requirements "/>
    <s v="31st March 2020"/>
    <s v="HMRC have deferred this requirement until April 2021 due to Covid-19 (target date revised to reflect this)"/>
    <m/>
    <s v="On Track to be Achieved"/>
    <m/>
    <s v="Scheduled for implementation in Q3."/>
    <m/>
    <m/>
    <s v="On Track to be Achieved"/>
    <m/>
    <s v="The Making Tax Digital Module of Agresso was implemented this Quarter and the first VAT return submitted in accordance with the requirements."/>
    <m/>
    <m/>
    <s v="Fully Achieved"/>
    <m/>
    <m/>
    <m/>
    <s v="Fully Achieved"/>
    <m/>
    <m/>
    <s v="Sal Khan"/>
    <s v="FMU"/>
    <s v="Value for Money Council"/>
    <s v="Leader"/>
    <s v="Leader"/>
  </r>
  <r>
    <x v="11"/>
    <s v="VFM02"/>
    <s v="Continue to Improve Financial Resilience"/>
    <s v="Review compliance against CIPFA FM Code of Practice"/>
    <s v="December 2020"/>
    <m/>
    <m/>
    <s v="Not Yet Due"/>
    <m/>
    <m/>
    <m/>
    <m/>
    <s v="Not yet due"/>
    <m/>
    <s v="Review delayed due to impact of Covid-19 on staffing resources. Review to be completed as soon as feasible."/>
    <m/>
    <m/>
    <s v="Off Target"/>
    <m/>
    <m/>
    <m/>
    <s v="Update not provided"/>
    <m/>
    <m/>
    <s v="Sal Khan"/>
    <s v="FMU"/>
    <s v="Value for Money Council"/>
    <s v="Leader"/>
    <s v="Leader"/>
  </r>
  <r>
    <x v="11"/>
    <s v="VFM03"/>
    <s v="Continue to Improve Financial Resilience"/>
    <s v="Review and Refresh Financial Regulations"/>
    <s v="March 2021"/>
    <m/>
    <m/>
    <s v="Not Yet Due"/>
    <m/>
    <m/>
    <m/>
    <m/>
    <s v="Not yet due"/>
    <m/>
    <s v="Request deferral pending the refresh of the Contract Procedure Rules (see VFM04)"/>
    <m/>
    <m/>
    <s v="Not Yet Due"/>
    <m/>
    <m/>
    <m/>
    <s v="Update not provided"/>
    <m/>
    <m/>
    <s v="Sal Khan"/>
    <s v="FMU"/>
    <s v="Value for Money Council"/>
    <s v="Leader"/>
    <s v="Leader"/>
  </r>
  <r>
    <x v="11"/>
    <s v="VFM04"/>
    <s v="Continue to Improve Financial Resilience"/>
    <s v="Review and Refresh Contract Procedure Rules"/>
    <s v="March 2021"/>
    <m/>
    <m/>
    <s v="Not Yet Due"/>
    <m/>
    <m/>
    <m/>
    <m/>
    <s v="Not yet due"/>
    <m/>
    <s v="Request for deferral pending outcome of Green Paper in relation to Public Procurement Regulations"/>
    <m/>
    <m/>
    <s v="Not Yet Due"/>
    <m/>
    <m/>
    <m/>
    <s v="Update not provided"/>
    <m/>
    <m/>
    <s v="Sal Khan"/>
    <s v="FMU"/>
    <s v="Value for Money Council"/>
    <s v="Leader"/>
    <s v="Leader"/>
  </r>
  <r>
    <x v="11"/>
    <s v="VFM05"/>
    <s v="Continue to Improve Financial Resilience"/>
    <s v="Undertake a Procurement Exercise for the Council’s Insurance and related support"/>
    <s v="October 2020"/>
    <s v="Mini competition to appoint insurance broker and agreed process and timescales for procurement of insurer."/>
    <m/>
    <s v="On Track to be Achieved"/>
    <m/>
    <s v="Completed in Quarter 2."/>
    <m/>
    <m/>
    <s v="Fully Achieved"/>
    <m/>
    <m/>
    <m/>
    <m/>
    <s v="Fully Achieved"/>
    <m/>
    <m/>
    <m/>
    <s v="Fully Achieved"/>
    <m/>
    <m/>
    <s v="Sal Khan"/>
    <s v="FMU"/>
    <s v="Value for Money Council"/>
    <s v="Leader"/>
    <s v="Leader"/>
  </r>
  <r>
    <x v="0"/>
    <s v="VFM06"/>
    <s v="Continue to Improve Financial Resilience"/>
    <s v="Develop Procurement Policy  "/>
    <s v="June 2020"/>
    <s v="The newly developed Procurement Policy has been drafted. This will be considered further by senior officers and Members in July / August and is scheduled to be presented to Cabinet in September. There has been a slight delay in the Policy being approved due to additional pressures on resource arising from the COVID-19 situation."/>
    <m/>
    <s v="Off Target"/>
    <m/>
    <s v="The Procurement Policy was approved by Cabinet in September 2020. There was a slight delay in the policy being approved due to additional pressures on resource arising from the necessary response to the COVID-19 situation."/>
    <m/>
    <m/>
    <s v="Completed Behind Schedule"/>
    <m/>
    <m/>
    <m/>
    <m/>
    <s v="Completed Behind Schedule"/>
    <m/>
    <s v="Approved by Cabinet in September"/>
    <m/>
    <s v="Completed Significantly After Target Deadline"/>
    <m/>
    <m/>
    <s v="Sal Khan"/>
    <s v="Programmes &amp; Transformation"/>
    <s v="Value for Money Council"/>
    <s v="Leader"/>
    <s v="Leader"/>
  </r>
  <r>
    <x v="11"/>
    <s v="VFM07"/>
    <s v="Responding to Significant Local Government Finance Changes and Assessing the Impact on the Council’s Financial Position"/>
    <s v="Activities Throughout the Year Reported in Line with the Timed Responses "/>
    <s v="March 2021"/>
    <s v="Due to Covid-19 the government has announced the many of the expected reforms will be deferred.  Officers are monitoring developments and proactively engaging with Government in relation to developments in respect of additional funding in 2020/21 towards Covid-19 related pressures and also the approach to funding for 2021/22."/>
    <m/>
    <s v="On Track to be Achieved"/>
    <m/>
    <s v="Many of reforms delayed, however there remains uncertainty in relation to the New Homes Bonus Scheme and Business Rates Reset in respect of the settlement for 2021/22."/>
    <m/>
    <m/>
    <s v="On Track to be Achieved"/>
    <m/>
    <s v="Further announcements in relation to delays in respect of the proposed funding reforms due to the Covid-19 Pandemic.  Officers will continue to contribute to discussions in respect of future reforms either directly via consultations or indirectly through forums such as DCN, SDCT and SCFOG."/>
    <m/>
    <m/>
    <s v="On Track to be Achieved"/>
    <m/>
    <m/>
    <m/>
    <s v="Update not provided"/>
    <m/>
    <m/>
    <s v="Sal Khan"/>
    <s v="FMU"/>
    <s v="Value for Money Council"/>
    <s v="Leader"/>
    <s v="Leader"/>
  </r>
  <r>
    <x v="11"/>
    <s v="VFM08"/>
    <s v="Set the MTFS for 2021/22 onwards"/>
    <s v="Set Budget for Council Approval  "/>
    <s v="February 2021"/>
    <s v="Work to commence in Quarter 2."/>
    <m/>
    <s v="Not Yet Due"/>
    <m/>
    <s v="Planning Stage."/>
    <m/>
    <m/>
    <s v="On Track to be Achieved"/>
    <m/>
    <s v="The Leader and Chief Executive briefed on the overall financial outlook. Star Chamber Meetings held during December and the Provisional Financial Settlement received in December."/>
    <m/>
    <m/>
    <s v="On Track to be Achieved"/>
    <m/>
    <m/>
    <m/>
    <s v="Update not provided"/>
    <m/>
    <m/>
    <s v="Sal Khan"/>
    <s v="FMU"/>
    <s v="Value for Money Council"/>
    <s v="Leader"/>
    <s v="Leader"/>
  </r>
  <r>
    <x v="11"/>
    <s v="VFM09"/>
    <s v="Savings targets for 2020/21"/>
    <s v="Achieve Savings Targets as Stated in the Medium Term Financial Strategy "/>
    <s v="March 2021"/>
    <s v="Current forecast indicates that pressures arising from Covid-19 exceed the additional funding support from Government."/>
    <m/>
    <s v="Deleted"/>
    <m/>
    <s v="Target deleted as part of Q1 Review due to ongoing coronavirus situation"/>
    <s v="N/A"/>
    <s v="N/A"/>
    <s v="Deleted"/>
    <m/>
    <m/>
    <m/>
    <m/>
    <s v="Deleted"/>
    <m/>
    <m/>
    <m/>
    <s v="Deleted"/>
    <m/>
    <m/>
    <s v="Sal Khan"/>
    <s v="FMU"/>
    <s v="Value for Money Council"/>
    <s v="Leader"/>
    <s v="Leader"/>
  </r>
  <r>
    <x v="11"/>
    <s v="VFM10"/>
    <s v="Having an approved Statement of Accounts "/>
    <s v="Submit Statement of Accounts to Audit Committee by the earlier Statutory Deadline "/>
    <s v="30th November 2020"/>
    <s v="Statutory deadlines have been amended due to Covid-19.  This has been moved from 31st July to 30th November and the Council is currently working towards sign-off in September."/>
    <m/>
    <s v="On Track to be Achieved"/>
    <m/>
    <s v="Audited Accounts agreed by Approval of Statement of Accounts Committee, subject to finalisation of external audit particularly in relation to the Pension Fund Assurance from Staffordshire County Council's auditors."/>
    <m/>
    <m/>
    <s v="On Track to be Achieved"/>
    <m/>
    <s v="Statement of Accounts signed during November following delay due to the audit of the Pension Fund Accounts."/>
    <m/>
    <m/>
    <s v="Fully Achieved"/>
    <m/>
    <m/>
    <m/>
    <s v="Fully Achieved"/>
    <m/>
    <m/>
    <s v="Sal Khan"/>
    <s v="FMU"/>
    <s v="Value for Money Council"/>
    <s v="Leader"/>
    <s v="Leader"/>
  </r>
  <r>
    <x v="12"/>
    <s v="VFM11"/>
    <s v="Prepare for a Corporate ICT refresh"/>
    <s v="Commence Desktop Hardware Renewal"/>
    <s v="June 2020"/>
    <s v="Standard models identified, pilot group to deploy"/>
    <m/>
    <s v="Fully Achieved"/>
    <m/>
    <m/>
    <m/>
    <m/>
    <s v="Fully Achieved"/>
    <m/>
    <m/>
    <m/>
    <m/>
    <s v="Fully Achieved"/>
    <m/>
    <m/>
    <m/>
    <s v="Fully Achieved"/>
    <m/>
    <m/>
    <s v="Sal Khan"/>
    <s v="ICT"/>
    <s v="Value for Money Council"/>
    <s v="Leader"/>
    <s v="Leader"/>
  </r>
  <r>
    <x v="12"/>
    <s v="VFM12"/>
    <s v="Explore opportunities for shared service/income generation"/>
    <s v="Report on ICT income generation"/>
    <s v="June 2020"/>
    <s v="Discussions are ongoing with another District LA regarding how ESBC can provide professional support with their ICT Strategy, ICT architecture and service delivery. However scoping for this piece of work has been impacted by Covid-19 and it is anticipated that it will be finalised before the end of the year."/>
    <m/>
    <s v="Off Target"/>
    <m/>
    <s v="Support is being provided to another organisation regarding their future service delivery options. A report will be provided by the end of Q4."/>
    <m/>
    <m/>
    <s v="Off Target"/>
    <m/>
    <s v="Support is being provided to Oadby and Wigston Borough Council regarding their future service delivery options. A report will be provided by the end of quarter 4."/>
    <m/>
    <m/>
    <s v="Off Target"/>
    <m/>
    <m/>
    <m/>
    <s v="Update not provided"/>
    <m/>
    <m/>
    <s v="Sal Khan"/>
    <s v="ICT"/>
    <s v="Value for Money Council"/>
    <s v="Leader"/>
    <s v="Leader"/>
  </r>
  <r>
    <x v="13"/>
    <s v="VFM13"/>
    <s v="Continuing to digitise SMARTER services"/>
    <s v="Digital Strategy Refreshed and approved"/>
    <s v="October 2020"/>
    <s v="Development of the Strategy is underway and is expected to be approved in October."/>
    <m/>
    <s v="On Track to be Achieved"/>
    <m/>
    <s v="The strategy is expected to be approved by Cabinet in October"/>
    <m/>
    <m/>
    <s v="On Track to be Achieved"/>
    <m/>
    <s v="The Refreshed Digital Strategy was approved by Cabinet in October 2020."/>
    <m/>
    <m/>
    <s v="Fully Achieved"/>
    <m/>
    <m/>
    <m/>
    <s v="Fully Achieved"/>
    <m/>
    <m/>
    <s v="Sal Khan"/>
    <s v="Programmes &amp; Transformation"/>
    <s v="Value for Money Council"/>
    <s v="Leader"/>
    <s v="Leader"/>
  </r>
  <r>
    <x v="13"/>
    <s v="VFM14"/>
    <s v="Continuing to digitise SMARTER services"/>
    <s v="80% of revised Digital Strategy targets achieved "/>
    <s v="March 2021"/>
    <s v="Strategy due to be approved by October"/>
    <m/>
    <s v="Not Yet Due"/>
    <m/>
    <s v="The strategy is due to be approved in October."/>
    <m/>
    <m/>
    <s v="Not yet due"/>
    <m/>
    <s v="Work has commenced on the initiatives described in the strategy including the formation of strategic and operational digital groups."/>
    <m/>
    <m/>
    <s v="On Track to be Achieved"/>
    <m/>
    <m/>
    <m/>
    <s v="Update not provided"/>
    <m/>
    <m/>
    <s v="Sal Khan"/>
    <s v="Programmes &amp; Transformation"/>
    <s v="Value for Money Council"/>
    <s v="Leader"/>
    <s v="Leader"/>
  </r>
  <r>
    <x v="13"/>
    <s v="VFM15"/>
    <s v="Continuing to digitise SMARTER services"/>
    <s v="GeoPlaces Gold Standard in ESBC related categories"/>
    <s v="March 2021"/>
    <s v="Data is currently rated as 'Gold' in 6 out of 10 ESBC related categories, 2 categories are rated silver and 2 are rated as bronze. Due to revised  thresholds introduced every May, it was anticipated that some categories would be rated as bronze or silver, and it is expected that Gold will be achieved by year end in line with the target. "/>
    <m/>
    <s v="On Track to be Achieved"/>
    <m/>
    <s v="We are making progress towards our data being rated as Gold Standard and it is expected that we will achieve Gold by the end of the year in line with the current target. A new LLPG system is due to go live in October which will improve the management of the system."/>
    <m/>
    <m/>
    <s v="On Track to be Achieved"/>
    <m/>
    <s v="A new LLPG system went live in Q3 which is assisting the management of LLPG. Due to a GeoPlace platform upgrade we have not received a recent rating however officers continue to maintain and improve the data."/>
    <m/>
    <m/>
    <s v="On Track to be Achieved"/>
    <m/>
    <m/>
    <m/>
    <s v="Update not provided"/>
    <m/>
    <m/>
    <s v="Sal Khan"/>
    <s v="Programmes &amp; Transformation"/>
    <s v="Value for Money Council"/>
    <s v="Leader"/>
    <s v="Leader"/>
  </r>
  <r>
    <x v="0"/>
    <s v="VFM16"/>
    <s v="Improved Resilience Planning"/>
    <s v="Review of Rest Centres Complete"/>
    <s v="March 2021"/>
    <m/>
    <m/>
    <s v="Not Yet Due"/>
    <m/>
    <s v="Review to commence during Quarter 3 to align to Local Resilience Forum flood planning processes. "/>
    <m/>
    <m/>
    <s v="Not yet due"/>
    <m/>
    <s v="Work has commenced on the review, including considering: rest centre operation in a concurrent incident scenario; rest centre capacities and locations; and how locations overlay with flood risk areas."/>
    <m/>
    <m/>
    <s v="On Track to be Achieved"/>
    <m/>
    <m/>
    <m/>
    <s v="Update not provided"/>
    <m/>
    <m/>
    <s v="Sal Khan"/>
    <s v="Democratic Services &amp; Emergency Planning"/>
    <s v="Value for Money Council"/>
    <s v="Leader"/>
    <s v="Leader"/>
  </r>
  <r>
    <x v="0"/>
    <s v="VFM17"/>
    <s v="LGA Peer Review"/>
    <s v="Work with the LGA to deliver a peer review to another council/s to build up to hosting one in East Staffordshire"/>
    <s v="October 2020"/>
    <s v="It has been indicated to the Council that the Peer Review programme is not proceeding."/>
    <m/>
    <s v="Deleted"/>
    <m/>
    <s v="Target deleted as part of Q1 Review due to ongoing coronavirus situation"/>
    <s v="N/A"/>
    <s v="N/A"/>
    <s v="Deleted"/>
    <m/>
    <m/>
    <m/>
    <m/>
    <s v="Deleted"/>
    <m/>
    <m/>
    <m/>
    <s v="Deleted"/>
    <m/>
    <m/>
    <s v="Andy O'Brien"/>
    <s v="Programmes &amp; Transformation"/>
    <s v="Value for Money Council"/>
    <s v="Leader"/>
    <s v="Leader"/>
  </r>
  <r>
    <x v="14"/>
    <s v="VFM18a"/>
    <s v="Continue to Maximise Income Through Effective Collection Processes (Previously BVPI9) "/>
    <s v="Collection Rates of _x000a_         Council Tax : 98% "/>
    <m/>
    <n v="0.28699999999999998"/>
    <n v="0.98"/>
    <s v="On Track to be Achieved"/>
    <s v="Target is annual. Current collection is 0.9% down on the same period 2019/20. Formal recovery procedures are starting July 2020."/>
    <n v="0.56620000000000004"/>
    <n v="0.56620000000000004"/>
    <n v="0.98"/>
    <s v="In Danger of Falling Behind Target"/>
    <s v="Ctax collection is 0.38% down on our target for September but this is an improvement of 0.22% compared with the end of August."/>
    <n v="0.83979999999999999"/>
    <n v="0.83979999999999999"/>
    <n v="0.98"/>
    <s v="On Track to be Achieved"/>
    <s v="Target is annual."/>
    <m/>
    <m/>
    <s v="Update not provided"/>
    <m/>
    <m/>
    <s v="Sal Khan"/>
    <s v="Revenues, Benefits &amp; Customer Care"/>
    <s v="Value for Money Council"/>
    <s v="Environment &amp; Housing"/>
    <s v="Environment &amp; Housing"/>
  </r>
  <r>
    <x v="14"/>
    <s v="VFM18b"/>
    <s v="Continue to Maximise Income Through Effective Collection Processes (Previously BVPI10) "/>
    <s v="Collection Rates of _x000a_                  NNDR : 99%"/>
    <m/>
    <n v="0.25509999999999999"/>
    <n v="0.99"/>
    <s v="On Track to be Achieved"/>
    <s v="Target is annual. Current collection is 7.51% down on the same period 2019/20. Formal recovery procedures are starting July 2020."/>
    <n v="0.52690000000000003"/>
    <n v="0.52690000000000003"/>
    <n v="0.98"/>
    <s v="On Track to be Achieved"/>
    <s v="NDR collection is 7.31% down on our target for September, but this is an improvement of 1.62% compared with the end of August. Enforcement action will commence in November, as Liability Order hearings are being re-started. Target is annual and therefore we estimate collection to improve during the next few months."/>
    <s v="80.97%_x000a__x000a_Target is annual. Affected by COVID pandemic. However, indications are that performance should be achieved within 5% of the target figure, as current collection is 3.81% down on target figure for 31 December."/>
    <n v="0.80969999999999998"/>
    <n v="0.96"/>
    <s v="In Danger of Falling Behind Target"/>
    <m/>
    <m/>
    <m/>
    <s v="Update not provided"/>
    <m/>
    <m/>
    <s v="Sal Khan"/>
    <s v="Revenues, Benefits &amp; Customer Care"/>
    <s v="Value for Money Council"/>
    <s v="Environment &amp; Housing"/>
    <s v="Environment &amp; Housing"/>
  </r>
  <r>
    <x v="14"/>
    <s v="VFM19a"/>
    <s v="Continue to Maximise Income Through Effective Collection Processes: Reduce Former Years Arrears for Council Tax; NNDR; Sundry Debts"/>
    <s v="Former Years Arrears for Council Tax_x000a_£2,500,000 (net of credits, amounts on arrangement and identified write offs)"/>
    <m/>
    <n v="2220350.39"/>
    <n v="2000000"/>
    <s v="On Track to be Achieved"/>
    <s v="Target is annual. Formal recovery procedures are starting July 2020 following suspension during Covid-19 lockdown."/>
    <n v="2220063.52"/>
    <n v="2220063.52"/>
    <n v="2500000"/>
    <s v="On Track to be Achieved"/>
    <m/>
    <s v="£2,190,835_x000a__x000a_Target is annual. Corporate target was revised in September due to pandemic. Recovery action at Court commenced November 2020 which has enabled further recovery action procedures to be commenced, resulting in better arrears collection performance that originally anticipated."/>
    <n v="2190835"/>
    <n v="2100000"/>
    <s v="On Track to be Achieved"/>
    <m/>
    <m/>
    <m/>
    <s v="Update not provided"/>
    <m/>
    <m/>
    <s v="Sal Khan"/>
    <s v="Revenues, Benefits &amp; Customer Care"/>
    <s v="Value for Money Council"/>
    <s v="Environment &amp; Housing"/>
    <s v="Environment &amp; Housing"/>
  </r>
  <r>
    <x v="14"/>
    <s v="VFM19b"/>
    <s v="Continue to Maximise Income Through Effective Collection Processes: Reduce Former Years Arrears for Council Tax; NNDR; Sundry Debts"/>
    <s v="Former Years Arrears for NNDR_x000a_£2,000,000 (net of credits, amounts on arrangement and identified write offs)"/>
    <m/>
    <n v="2155042.42"/>
    <n v="2000000"/>
    <s v="On Track to be Achieved"/>
    <s v="Target is annual. Formal recovery procedures are starting July 2020 following suspension during Covid-19 lockdown."/>
    <n v="2434472.23"/>
    <n v="2434472.23"/>
    <n v="2000000"/>
    <s v="On Track to be Achieved"/>
    <s v="Pre April 2020 (previous  years) charges raised since 1 April 2020 (current year) total £1.2m, of which £669k was raised in September. These debits are added to the arrears figures brought forward as at 31 March 2020 and change frequently."/>
    <s v="£2,140,037_x000a__x000a_Target is annual. Corporate target was revised in September due to pandemic. Recovery action at Court commenced November 2020 which has enabled further recovery action procedures to be commenced, resulting in better arrears collection performance that originally anticipated."/>
    <n v="2140037"/>
    <n v="2000000"/>
    <s v="On Track to be Achieved"/>
    <m/>
    <m/>
    <m/>
    <s v="Update not provided"/>
    <m/>
    <m/>
    <s v="Sal Khan"/>
    <s v="Revenues, Benefits &amp; Customer Care"/>
    <s v="Value for Money Council"/>
    <s v="Environment &amp; Housing"/>
    <s v="Environment &amp; Housing"/>
  </r>
  <r>
    <x v="14"/>
    <s v="VFM19c"/>
    <s v="Continue to Maximise Income Through Effective Collection Processes: Reduce Former Years Arrears for Council Tax; NNDR; Sundry Debts"/>
    <s v="Current years arrears for sundry debts (older than 90 days)_x000a_£80,000 (net of credits, amounts on arrangement and identified write offs)"/>
    <m/>
    <n v="0"/>
    <n v="40000"/>
    <s v="On Track to be Achieved"/>
    <s v="Target is annual."/>
    <n v="34598.629999999997"/>
    <n v="34598.629999999997"/>
    <n v="80000"/>
    <s v="On Track to be Achieved"/>
    <m/>
    <s v="£74,606_x000a__x000a_Target is annual. Two invoices amounting to £42.5k remain on hold as per Legal Dept request."/>
    <n v="74606"/>
    <n v="80000"/>
    <s v="On Track to be Achieved"/>
    <m/>
    <m/>
    <m/>
    <s v="Update not provided"/>
    <m/>
    <m/>
    <s v="Sal Khan"/>
    <s v="Revenues, Benefits &amp; Customer Care"/>
    <s v="Value for Money Council"/>
    <s v="Environment &amp; Housing"/>
    <s v="Environment &amp; Housing"/>
  </r>
  <r>
    <x v="14"/>
    <s v="VFM20a"/>
    <s v="Maintaining excellent customer access to services with face-to-face and telephony enquiries"/>
    <s v="99% of CSC and Telephony Team Enquiries Resolved at First Point of Contact"/>
    <m/>
    <s v="None"/>
    <s v="n/a"/>
    <s v="Not Yet Due"/>
    <s v="The CSCs were closed on 23rd March due to lockdown restrictions imposed by Govt. No date has yet been agreed for their re-opening."/>
    <n v="0"/>
    <n v="0"/>
    <n v="0.99"/>
    <s v="On Track to be Achieved"/>
    <s v="Burton and Uttoxeter CSCs remain closed. However, Burton CSC will re-open on a reduced scale during October."/>
    <s v="100%_x000a__x000a_Burton CSC opened between 12 Oct and 5 Nov. Both CSCs remain closed for the time being."/>
    <n v="1"/>
    <n v="1"/>
    <s v="On Track to be Achieved"/>
    <m/>
    <m/>
    <m/>
    <s v="Update not provided"/>
    <m/>
    <m/>
    <s v="Sal Khan"/>
    <s v="Revenues, Benefits &amp; Customer Care"/>
    <s v="Value for Money Council"/>
    <s v="Environment &amp; Housing"/>
    <s v="Environment &amp; Housing"/>
  </r>
  <r>
    <x v="14"/>
    <s v="VFM20b"/>
    <s v="Maintaining excellent customer access to services with face-to-face and telephony enquiries"/>
    <s v="Minimum 75% Telephony Team Calls Answered Within 10 Seconds"/>
    <m/>
    <s v="79%_x000a__x000a_All services are being offered via telephone or online enquiries. High call volumes on Switchboard due to Waste changes (initial suspension of brown bin waste and re-introduction of bulky waste collections). Switchboard staff have now taken over calls from residents who are classified as Covid-19 vulnerable, and are being signposted to the relevant support agencies in partnership with the County Council."/>
    <n v="0.75"/>
    <s v="On Track to be Achieved"/>
    <m/>
    <n v="0.66"/>
    <n v="0.68"/>
    <n v="0.75"/>
    <s v="On Track to be Achieved"/>
    <s v="With the CSCs being closed since March, all services have been offered via telephone or online. Operators are also providing support to residents affected by Covid restrictions and isolation to ensure they can access food and support where necessary. "/>
    <s v="71%_x000a__x000a_Impact of Waste Management's crackdown on contaminated bins caused an increase in calls during Q3. Many of these calls were longer due to the dissatisfaction callers wished to express regarding the service. "/>
    <n v="0.76"/>
    <n v="0.75"/>
    <s v="On Track to be Achieved"/>
    <m/>
    <m/>
    <m/>
    <s v="Update not provided"/>
    <m/>
    <m/>
    <s v="Sal Khan"/>
    <s v="Revenues, Benefits &amp; Customer Care"/>
    <s v="Value for Money Council"/>
    <s v="Environment &amp; Housing"/>
    <s v="Environment &amp; Housing"/>
  </r>
  <r>
    <x v="14"/>
    <s v="VFM21"/>
    <s v="Continue to Improve the Ways We Provide Benefits to Those Most in Need:"/>
    <s v="Time Taken to Process Benefit New Claims and Change Events (Previously NI 181)_x000a_5 days"/>
    <m/>
    <s v="5.12 days_x000a__x000a_Claims processing has improved during June now that claims made as a result of the pandemic have reduced to normal levels. We anticipate the number of claims to increase over the coming months as the Govt's furlough scheme is pared back."/>
    <s v="5 days"/>
    <s v="On Track to be Achieved"/>
    <m/>
    <s v="4.25 days"/>
    <s v="4.76 days"/>
    <s v="5 days"/>
    <s v="On Track to be Achieved"/>
    <m/>
    <s v="4.18 days_x000a__x000a_Full case reviews have started under the DWPs Housing Benefit Accuracy Award initiative. This could impact future performance, depending on the number of cases DWP want us to review."/>
    <s v="4.57 days"/>
    <s v="5 days"/>
    <s v="On Track to be Achieved"/>
    <m/>
    <m/>
    <m/>
    <s v="Update not provided"/>
    <m/>
    <m/>
    <s v="Sal Khan"/>
    <s v="Revenues, Benefits &amp; Customer Care"/>
    <s v="Value for Money Council"/>
    <s v="Environment &amp; Housing"/>
    <s v="Environment &amp; Housing"/>
  </r>
  <r>
    <x v="14"/>
    <s v="VFM22ai"/>
    <s v="Working Towards the Reduction of Claimant Error Housing Benefit Overpayments (HBOPs)"/>
    <s v="% HBOPs recovered during the year; _x000a__x000a_90%"/>
    <m/>
    <n v="1.4525999999999999"/>
    <n v="0.8"/>
    <s v="On Track to be Achieved"/>
    <m/>
    <n v="1.9977"/>
    <n v="1.6981999999999999"/>
    <n v="1"/>
    <s v="On Track to be Achieved"/>
    <m/>
    <s v="142.8%_x000a__x000a_Further recovery action re-started in September following DWP relaxation of restrictions on deductions from ongoing benefits and HMRC providing employer information."/>
    <n v="1.5846"/>
    <n v="1.5"/>
    <s v="On Track to be Achieved"/>
    <m/>
    <m/>
    <m/>
    <s v="Update not provided"/>
    <m/>
    <m/>
    <s v="Sal Khan"/>
    <s v="Revenues, Benefits &amp; Customer Care"/>
    <s v="Value for Money Council"/>
    <s v="Environment &amp; Housing"/>
    <s v="Environment &amp; Housing"/>
  </r>
  <r>
    <x v="14"/>
    <s v="VFM22aii"/>
    <s v="Working Towards the Reduction of Claimant Error Housing Benefit Overpayments (HBOPs)"/>
    <s v=" % in year HBOPs recovered during the year;_x000a__x000a_70%"/>
    <m/>
    <n v="0.69"/>
    <n v="0.7"/>
    <s v="On Track to be Achieved"/>
    <m/>
    <n v="0.74299999999999999"/>
    <n v="0.47799999999999998"/>
    <n v="0.7"/>
    <s v="On Track to be Achieved"/>
    <s v="Direct Earnings Attachment processes have been re-opened by HMRC following lockdown. We await confirmation from DWP that they will resume collection via DWP benefits shortly."/>
    <s v="61.70%_x000a__x000a_Recovery of outstanding overpayments has been paused during this year due to the pandemic. Recovery from ongoing entitlement continued, but attachments to earnings and DDWP benefits were paused by DWP. The suspensions were lifted in November 2020 and we are now seeing increased collection. In December 2020 we collected 83% of the balances outstanding on the invoices raised that month."/>
    <n v="0.53859999999999997"/>
    <n v="0.6"/>
    <s v="In Danger of Falling Behind Target"/>
    <s v="Issue with Capita report not providing figures, which has been escalated as a fault."/>
    <m/>
    <m/>
    <s v="Update not provided"/>
    <m/>
    <m/>
    <s v="Sal Khan"/>
    <s v="Revenues, Benefits &amp; Customer Care"/>
    <s v="Value for Money Council"/>
    <s v="Environment &amp; Housing"/>
    <s v="Environment &amp; Housing"/>
  </r>
  <r>
    <x v="14"/>
    <s v="VFM22b"/>
    <s v="Working Towards the Reduction of Claimant Error Housing Benefit Overpayments (HBOPs)"/>
    <s v="% of HBOPS Processed and on Payment Arrangement; _x000a__x000a_90%"/>
    <m/>
    <n v="0.91"/>
    <n v="0.9"/>
    <s v="On Track to be Achieved"/>
    <m/>
    <n v="0.92400000000000004"/>
    <n v="0.91700000000000004"/>
    <n v="0.9"/>
    <s v="On Track to be Achieved"/>
    <m/>
    <s v="92.5%_x000a__x000a_Further recovery action re-started in September following DWP relaxation of restrictions on deductions from ongoing benefits and HMRC providing employer information."/>
    <n v="0.92"/>
    <n v="0.9"/>
    <s v="On Track to be Achieved"/>
    <m/>
    <m/>
    <m/>
    <s v="Update not provided"/>
    <m/>
    <m/>
    <s v="Sal Khan"/>
    <s v="Revenues, Benefits &amp; Customer Care"/>
    <s v="Value for Money Council"/>
    <s v="Environment &amp; Housing"/>
    <s v="Environment &amp; Housing"/>
  </r>
  <r>
    <x v="14"/>
    <s v="VFM23"/>
    <s v="Implement the new Business Rates Rate Relief policy"/>
    <s v="Revised Policy implemented "/>
    <s v="April 2020"/>
    <s v="Implemented 1st April 2020"/>
    <s v="n/a"/>
    <s v="Fully Achieved"/>
    <m/>
    <m/>
    <m/>
    <m/>
    <s v="Fully Achieved"/>
    <m/>
    <m/>
    <m/>
    <m/>
    <s v="Fully Achieved"/>
    <m/>
    <m/>
    <m/>
    <s v="Fully Achieved"/>
    <m/>
    <m/>
    <s v="Sal Khan"/>
    <s v="Revenues, Benefits &amp; Customer Care"/>
    <s v="Value for Money Council"/>
    <s v="Environment &amp; Housing"/>
    <s v="Environment &amp; Housing"/>
  </r>
  <r>
    <x v="14"/>
    <s v="VFM24"/>
    <s v="Prepare for Universal Credit Managed Migration  "/>
    <s v="Two Member Briefings"/>
    <s v="March 2021"/>
    <s v="Deferred to the next Corporate Plan year, as there is currently no indication that the necessary Government guidance will be received this year. "/>
    <m/>
    <s v="Deferred"/>
    <s v="We await further information from the DWP as to when Managed Migration is likely to be rolled out nationwide."/>
    <s v="Target deferred as part of Q1 Review due to ongoing coronavirus situation"/>
    <s v="N/A"/>
    <s v="N/A"/>
    <s v="Deferred"/>
    <m/>
    <s v="Target deferred as part of Q1 Review due to ongoing coronavirus situation"/>
    <m/>
    <m/>
    <s v="Deferred"/>
    <m/>
    <m/>
    <m/>
    <s v="Deferred"/>
    <m/>
    <m/>
    <s v="Sal Khan"/>
    <s v="Revenues, Benefits &amp; Customer Care"/>
    <s v="Value for Money Council"/>
    <s v="Environment &amp; Housing"/>
    <s v="Environment &amp; Housing"/>
  </r>
  <r>
    <x v="8"/>
    <s v="VFM25"/>
    <s v="Further Development of SMARTER working (Waste Collection)"/>
    <s v="Continue with SMARTER Waste Review Service _x000a_Two Update Reports with next steps"/>
    <s v="March 2021"/>
    <s v="Work is progressing with options for reviewing service delivery."/>
    <m/>
    <s v="On Track to be Achieved"/>
    <m/>
    <s v="Work has continued on the options for service delivery and a report will be submitted to Cabinet in December"/>
    <m/>
    <m/>
    <s v="On Track to be Achieved"/>
    <m/>
    <s v="External consultants appointed to provide an independent assessment of outsourcing, including a financial appraisal. Report now scheduled for Jan-21"/>
    <m/>
    <m/>
    <s v="On Track to be Achieved"/>
    <m/>
    <m/>
    <m/>
    <s v="Update not provided"/>
    <m/>
    <m/>
    <s v="Sal Khan"/>
    <s v="Environment"/>
    <s v="Value for Money Council"/>
    <s v="Environment &amp; Housing"/>
    <s v="Environment &amp; Housing"/>
  </r>
  <r>
    <x v="8"/>
    <s v="VFM26"/>
    <s v="Further Development of SMARTER working  (Street Cleaning)"/>
    <s v="Implement the SMARTER Street Cleaning Programme_x000a__x000a_Update report on IT Management System "/>
    <s v="March 2021"/>
    <m/>
    <m/>
    <s v="Not Yet Due"/>
    <m/>
    <s v="IT system installed and hardware for vehicles delivered to site. The next stage is to input baseline data and cleanse."/>
    <m/>
    <m/>
    <s v="On Track to be Achieved"/>
    <m/>
    <s v="Baseline data continues to be gathered and input into the system."/>
    <m/>
    <m/>
    <s v="On Track to be Achieved"/>
    <m/>
    <m/>
    <m/>
    <s v="Update not provided"/>
    <m/>
    <m/>
    <s v="Sal Khan"/>
    <s v="Environment"/>
    <s v="Value for Money Council"/>
    <s v="Environment &amp; Housing"/>
    <s v="Environment &amp; Housing"/>
  </r>
  <r>
    <x v="8"/>
    <s v="VFM27"/>
    <s v="Essential Procurement Activities"/>
    <s v="Dry Recycling Contract / Garden Waste Contract  Procurement commenced (Options Report)"/>
    <s v="June 2020"/>
    <s v="Options report approved by Cabinet in June 2020."/>
    <m/>
    <s v="Fully Achieved"/>
    <m/>
    <m/>
    <m/>
    <m/>
    <s v="Fully Achieved"/>
    <m/>
    <m/>
    <m/>
    <m/>
    <s v="Fully Achieved"/>
    <m/>
    <m/>
    <m/>
    <s v="Fully Achieved"/>
    <m/>
    <m/>
    <s v="Sal Khan"/>
    <s v="Environment"/>
    <s v="Value for Money Council"/>
    <s v="Environment &amp; Housing"/>
    <s v="Environment &amp; Housing"/>
  </r>
  <r>
    <x v="8"/>
    <s v="VFM28"/>
    <s v="Essential Procurement Activities"/>
    <s v="Vehicle Procurement concluded"/>
    <s v="November 2020"/>
    <s v="Contract documents being prepared for procurement. Timetable in place."/>
    <m/>
    <s v="On Track to be Achieved"/>
    <m/>
    <s v="Short delay to procurement timetable to enable Link Asset Services to undertake detailed appraisal of funding and vehicle options to ensure affordability, continued service delivery and climate change objectives. Cross party Member working group established to consider options and procurement timetable."/>
    <m/>
    <m/>
    <s v="In Danger of Falling Behind Target"/>
    <m/>
    <s v="Procurement concluded in December. Financial appraisal of the procurement options undertaken by external consultants to support decision. Report scheduled for January Cabinet. "/>
    <m/>
    <m/>
    <s v="Off Target"/>
    <m/>
    <m/>
    <m/>
    <s v="Update not provided"/>
    <m/>
    <m/>
    <s v="Sal Khan"/>
    <s v="Environment"/>
    <s v="Value for Money Council"/>
    <s v="Environment &amp; Housing"/>
    <s v="Environment &amp; Housing"/>
  </r>
  <r>
    <x v="8"/>
    <s v="VFM29"/>
    <s v="Minimise The Number Of Missed Bin Collections"/>
    <s v="Number Of Missed Bin Collections: Achieve 99.97% successful bin collections across the Borough "/>
    <s v="March 2021"/>
    <s v="99.97% successfully collected"/>
    <n v="99.97"/>
    <s v="On Track to be Achieved"/>
    <m/>
    <s v="99.97% successfully collected"/>
    <m/>
    <m/>
    <s v="On Track to be Achieved"/>
    <m/>
    <s v="99.97% successfully collected"/>
    <m/>
    <m/>
    <s v="On Track to be Achieved"/>
    <m/>
    <m/>
    <m/>
    <s v="Update not provided"/>
    <m/>
    <m/>
    <s v="Sal Khan"/>
    <s v="Environment"/>
    <s v="Value for Money Council"/>
    <s v="Environment &amp; Housing"/>
    <s v="Environment &amp; Housing"/>
  </r>
  <r>
    <x v="8"/>
    <s v="VFM30"/>
    <s v="Respond to Government Policy Announcements "/>
    <s v="Complete responses to Government consultations in line with consultation deadlines"/>
    <m/>
    <s v="COVID-19 has resulted in a delay in the Government publishing the next stage of consultations for the emerging Environment Bill. A revised timetable is yet to be confirmed."/>
    <m/>
    <s v="Not Yet Due"/>
    <m/>
    <s v="As reported in Q1, COVID-19 has resulted in a delay in the Government publishing the next stage of consultations for the emerging Environment Bill. A revised timetable is yet to be confirmed."/>
    <m/>
    <m/>
    <s v="Not yet due"/>
    <m/>
    <s v="Government has now indicated that the next round of consultations should be published in March/April 2021."/>
    <m/>
    <m/>
    <s v="Not Yet Due"/>
    <m/>
    <m/>
    <m/>
    <s v="Update not provided"/>
    <m/>
    <m/>
    <s v="Sal Khan"/>
    <s v="Environment"/>
    <s v="Value for Money Council"/>
    <s v="Environment &amp; Housing"/>
    <s v="Environment &amp; Housing"/>
  </r>
  <r>
    <x v="0"/>
    <s v="VFM31"/>
    <s v="Maintain Robust Mechanisms for Contract Managing the Leisure Service Arrangements"/>
    <s v="Report on the performance of the Leisure Operator on a quarterly basis"/>
    <m/>
    <s v="Detailed report on the performance of the Leisure Services contractor (Everyone Active) was presented to CMT, LDL, LAG, LOAG, IAAG and the AVFM Scrutiny Committee during May / June 2020."/>
    <m/>
    <s v="On Track to be Achieved"/>
    <m/>
    <s v="Detailed report on the performance of the Leisure Services contractor (Everyone Active) was presented to CMT, LDL, LAG, LOAG, IAAG and the AVFM Scrutiny Committee during August / September 2020."/>
    <m/>
    <m/>
    <s v="On Track to be Achieved"/>
    <m/>
    <s v="Detailed report on the performance of the Leisure Services contractor (Everyone Active) was presented to CMT, LDL, LAG, LOAG, IAAG and the AVFM Scrutiny Committee during November / December 2020."/>
    <m/>
    <m/>
    <s v="On Track to be Achieved"/>
    <m/>
    <m/>
    <m/>
    <s v="Update not provided"/>
    <m/>
    <m/>
    <s v="Mark Rizk"/>
    <s v="Leisure Services Contract"/>
    <s v="Value for Money Council"/>
    <s v="Leisure, Amenities &amp; Tourism"/>
    <s v="Leisure, Culture &amp; Tourism"/>
  </r>
  <r>
    <x v="0"/>
    <s v="VFM32"/>
    <s v="Review Strategic Sport and Leisure Approach in Line with Leisure Services Contract Arrangements"/>
    <s v="Undertake a follow-up benchmarking exercise supporting the delivery of the leisure operating contract "/>
    <s v="February 2021"/>
    <m/>
    <m/>
    <s v="Not Yet Due"/>
    <m/>
    <m/>
    <m/>
    <m/>
    <s v="Not yet due"/>
    <m/>
    <s v="Benchmarking work has commenced and is on track to be finalised in February 2021. Benchmarking work so far includes financial, operational and outcomes based considerations to support the ongoing contract management of the Leisure Services partnership. "/>
    <m/>
    <m/>
    <s v="On Track to be Achieved"/>
    <m/>
    <m/>
    <m/>
    <s v="Update not provided"/>
    <m/>
    <m/>
    <s v="Mark Rizk"/>
    <s v="Leisure Services Contract"/>
    <s v="Value for Money Council"/>
    <s v="Leisure, Amenities &amp; Tourism"/>
    <s v="Leisure, Culture &amp; Tourism"/>
  </r>
  <r>
    <x v="0"/>
    <s v="VFM33"/>
    <s v="Work with Leisure Operator to Continue to Provide High Quality Sports Facilities "/>
    <s v="Replace the Artificial Turf Pitch at Shobnall Leisure Complex"/>
    <s v="November 2020"/>
    <s v="Target deferred to the next Corporate Plan year, as the enforced closure of the facility has prevented the project from proceeding as planned so completion is now anticipated in 2021/22."/>
    <m/>
    <s v="Deferred"/>
    <m/>
    <s v="Target deferred as part of Q1 Review due to ongoing coronavirus situation"/>
    <s v="N/A"/>
    <s v="N/A"/>
    <s v="Deferred"/>
    <m/>
    <s v="Target deferred as part of Q1 Review due to ongoing coronavirus situation"/>
    <m/>
    <m/>
    <s v="Deferred"/>
    <m/>
    <m/>
    <m/>
    <s v="Deferred"/>
    <m/>
    <m/>
    <s v="Mark Rizk"/>
    <s v="Leisure Services Contract"/>
    <s v="Value for Money Council"/>
    <s v="Leisure, Amenities &amp; Tourism"/>
    <s v="Leisure, Culture &amp; Tourism"/>
  </r>
  <r>
    <x v="15"/>
    <s v="VFM34a"/>
    <s v="Improve Awareness of Council Services, Venues and Initiatives"/>
    <s v="Develop and communicate annual marketing plans for each leisure, culture and tourism service "/>
    <s v="April 2020"/>
    <s v="Each service has a specific Marketing Plan for 2020/21, although specific performance targets were unable to be added by the deadline due to COVID 19 uncertainties.  "/>
    <m/>
    <s v="Completed Behind Schedule"/>
    <m/>
    <m/>
    <m/>
    <m/>
    <s v="Completed Behind Schedule"/>
    <m/>
    <m/>
    <m/>
    <m/>
    <s v="Completed Behind Schedule"/>
    <m/>
    <m/>
    <m/>
    <s v="Completion Date Within Reasonable Tolerance"/>
    <m/>
    <m/>
    <s v="Mark Rizk"/>
    <s v="Marketing"/>
    <s v="Value for Money Council"/>
    <s v="Leisure, Amenities &amp; Tourism"/>
    <s v="Leisure, Culture &amp; Tourism"/>
  </r>
  <r>
    <x v="15"/>
    <s v="VFM34b"/>
    <s v="Improve Awareness of Council Services, Venues and Initiatives"/>
    <s v="Achieve 85% of these targets by year end"/>
    <s v="March 2021"/>
    <m/>
    <m/>
    <s v="Not Yet Due"/>
    <m/>
    <s v="A number of campaigns were launched in Q2:                                                Open Spaces 'Carry it in Carry it out'       Market Hall 'Be Your Own Boss'                         Brewhouse Reopening                                      Brewhouse 'At Home' virtual activities"/>
    <m/>
    <m/>
    <s v="Not yet due"/>
    <m/>
    <s v="Currently on target to exceed 85% by the end of the 2020/21 year."/>
    <m/>
    <m/>
    <s v="On Track to be Achieved"/>
    <m/>
    <m/>
    <m/>
    <s v="Update not provided"/>
    <m/>
    <m/>
    <s v="Mark Rizk"/>
    <s v="Marketing"/>
    <s v="Value for Money Council"/>
    <s v="Leisure, Amenities &amp; Tourism"/>
    <s v="Leisure, Culture &amp; Tourism"/>
  </r>
  <r>
    <x v="15"/>
    <s v="VFM35"/>
    <s v="Improve Awareness of Council Services, Venues and Initiatives"/>
    <s v="Attend and deliver a minimum of 5 events/outreach days (including Burton Market Place, Indoor shopping centres and Parks/open spaces etc.) to promote Council services in conjunction with partners."/>
    <s v="March 2021"/>
    <s v="No events or outreach days were organised in quarter 1 due to the Coronavirus outbreak. Due to the current conditions and social distancing, it's unknown if achieving this target will be possible in 2020/21  "/>
    <m/>
    <s v="In Danger of Falling Behind Target"/>
    <m/>
    <s v="No events or outreach days were organised or attended in quarter two due to the ongoing Coronavirus pandemic, although outreach promotions and activities are planned for quarter three."/>
    <m/>
    <m/>
    <s v="Not yet due"/>
    <m/>
    <s v="In quarter 3 we delivered a number of online activities and events to engage cultural audiences. We also engaged local residents and business in the 'StayLocal' campaign.  "/>
    <m/>
    <m/>
    <s v="On Track to be Achieved"/>
    <m/>
    <m/>
    <m/>
    <s v="Update not provided"/>
    <m/>
    <m/>
    <s v="Mark Rizk"/>
    <s v="Marketing"/>
    <s v="Value for Money Council"/>
    <s v="Leisure, Amenities &amp; Tourism"/>
    <s v="Leisure, Culture &amp; Tourism"/>
  </r>
  <r>
    <x v="4"/>
    <s v="VFM36"/>
    <s v="Procurement of Grounds Maintenance Contractor"/>
    <s v="Commence the process for the Grounds Maintenance contract retender"/>
    <s v="March 2021"/>
    <s v="Open Spaces and Procurement Teams have held initial discussions regarding the re-tendering of the contract."/>
    <m/>
    <s v="On Track to be Achieved"/>
    <m/>
    <s v="Procurement process to start from Qtr 3"/>
    <m/>
    <m/>
    <s v="On Track to be Achieved"/>
    <m/>
    <s v="Procurement process to start in quarter 4 with Procurement and Open Spaces Teams refining the specification and documentation in Q3 and early Q4."/>
    <m/>
    <m/>
    <s v="On Track to be Achieved"/>
    <m/>
    <m/>
    <m/>
    <s v="Update not provided"/>
    <m/>
    <m/>
    <s v="Mark Rizk"/>
    <s v="Communities, Open Spaces &amp; Facilities"/>
    <s v="Value for Money Council"/>
    <s v="Leisure, Amenities &amp; Tourism"/>
    <s v="Leisure, Culture &amp; Tourism"/>
  </r>
  <r>
    <x v="4"/>
    <s v="VFM37"/>
    <s v="Improving Energy Efficiency-Facility Developments"/>
    <s v="Review energy usage in Council owned buildings (e.g. Town Hall, Cemetery etc.) and investigate alternative energy sources."/>
    <s v="March 2021"/>
    <m/>
    <m/>
    <s v="Not Yet Due"/>
    <m/>
    <m/>
    <m/>
    <m/>
    <s v="Not yet due"/>
    <m/>
    <s v="Data available on energy usage and research completed on various energy sources. Report with recommendations to be completed in early Q4 in preparation for consideration by Cabinet."/>
    <m/>
    <m/>
    <s v="On Track to be Achieved"/>
    <m/>
    <m/>
    <m/>
    <s v="Update not provided"/>
    <m/>
    <m/>
    <s v="Mark Rizk"/>
    <s v="Communities, Open Spaces &amp; Facilities"/>
    <s v="Value for Money Council"/>
    <s v="Leisure, Amenities &amp; Tourism"/>
    <s v="Leisure, Culture &amp; Tourism"/>
  </r>
  <r>
    <x v="16"/>
    <s v="VFM38"/>
    <s v="Brewhouse, Arts and Town Hall Developments "/>
    <s v="Complete the implementation of a new service delivery model."/>
    <s v="March 2021"/>
    <s v="Awaiting outcome of current situation with COVID-19 and current closure of venues -before reviewing future strategy of service - it will be unlikely that this is known before the end of the year"/>
    <m/>
    <s v="Not Yet Due"/>
    <m/>
    <s v="With the re-opening of venues and COVID-Secure delivery starting to take place, as well as a better understanding of long term impact and funding available as result of COVID-19, work on new service delivery model has begun. In addition, the complimentary plans and proposals provided through the Stronger Towns work will also need to be factored in to the long term service delivery approach."/>
    <m/>
    <m/>
    <s v="Not yet due"/>
    <m/>
    <s v="As per Quarter 2 report, this target has been deferred to allow for the outcome of the Stronger Towns work to be factored in to the long term service delivery approach"/>
    <m/>
    <m/>
    <s v="Deferred"/>
    <m/>
    <m/>
    <m/>
    <s v="Deferred"/>
    <m/>
    <m/>
    <s v="Mark Rizk"/>
    <s v="Brewhouse, Arts &amp; Civic Function Suite"/>
    <s v="Value for Money Council"/>
    <s v="Community &amp; Regulatory Services"/>
    <s v="Leisure, Culture &amp; Tourism"/>
  </r>
  <r>
    <x v="16"/>
    <s v="VFM39"/>
    <s v="Brewhouse, Arts and Town Hall Developments"/>
    <s v="New Brewhouse, Arts and Town Hall service strategy document completed"/>
    <s v="October 2020"/>
    <s v="Awaiting outcome of current situation with COVID-19 before reviewing future strategy of service - it will be unlikely that this is known before the end of the year"/>
    <m/>
    <s v="In Danger of Falling Behind Target"/>
    <m/>
    <s v="Draft strategy complete and shared with HoS. The strategy will feed into the new service delivery plans as described in VFM38."/>
    <m/>
    <m/>
    <s v="On Track to be Achieved"/>
    <m/>
    <s v="As per Quarter 2 report, this target has been deferred to allow for the outcome of the Stronger Towns work to be factored in to the long term service delivery approach"/>
    <m/>
    <m/>
    <s v="Deferred"/>
    <m/>
    <m/>
    <m/>
    <s v="Deferred"/>
    <m/>
    <m/>
    <s v="Mark Rizk"/>
    <s v="Brewhouse, Arts &amp; Civic Function Suite"/>
    <s v="Value for Money Council"/>
    <s v="Community &amp; Regulatory Services"/>
    <s v="Leisure, Culture &amp; Tourism"/>
  </r>
  <r>
    <x v="5"/>
    <s v="VFM40"/>
    <s v="Continue to develop SMARTER working practices for Planning"/>
    <s v="Two reports identifying reviews, changes and improvements"/>
    <s v="March 2021"/>
    <m/>
    <m/>
    <s v="Not Yet Due"/>
    <m/>
    <s v="Currently underway "/>
    <m/>
    <m/>
    <s v="On Track to be Achieved"/>
    <m/>
    <m/>
    <m/>
    <m/>
    <s v="On Track to be Achieved"/>
    <m/>
    <m/>
    <m/>
    <s v="Update not provided"/>
    <m/>
    <m/>
    <s v="Sal Khan"/>
    <s v="Planning"/>
    <s v="Value for Money Council"/>
    <s v="Regeneration &amp; Planning Policy"/>
    <s v="Regeneration &amp; Planning Policy"/>
  </r>
  <r>
    <x v="5"/>
    <s v="VFM41"/>
    <s v="Continue to develop SMARTER working practices for Planning"/>
    <s v="Electronic Document Management System Review and recommendation"/>
    <s v="March 2021"/>
    <m/>
    <m/>
    <s v="Not Yet Due"/>
    <m/>
    <s v="Currently underway "/>
    <m/>
    <m/>
    <s v="On Track to be Achieved"/>
    <m/>
    <m/>
    <m/>
    <m/>
    <s v="On Track to be Achieved"/>
    <m/>
    <m/>
    <m/>
    <s v="Update not provided"/>
    <m/>
    <m/>
    <s v="Sal Khan"/>
    <s v="Planning"/>
    <s v="Value for Money Council"/>
    <s v="Regeneration &amp; Planning Policy"/>
    <s v="Regeneration &amp; Planning Policy"/>
  </r>
  <r>
    <x v="5"/>
    <s v="VFM42"/>
    <s v="Continuing to inform and improve Planning awareness with Members"/>
    <s v="At least 2 briefings delivered to elected members during the year "/>
    <m/>
    <s v="Planning Committee Members have received training at the June 2020 Committee. Full Member training will be delivered on the forthcoming Planning White paper"/>
    <m/>
    <s v="On Track to be Achieved"/>
    <m/>
    <s v="Full Member briefing took place on 12th October. "/>
    <m/>
    <m/>
    <s v="On Track to be Achieved"/>
    <m/>
    <s v="A briefing on the planning white paper was held in October"/>
    <m/>
    <m/>
    <s v="On Track to be Achieved"/>
    <m/>
    <m/>
    <m/>
    <s v="Update not provided"/>
    <m/>
    <m/>
    <s v="Sal Khan"/>
    <s v="Planning"/>
    <s v="Value for Money Council"/>
    <s v="Regeneration &amp; Planning Policy"/>
    <s v="Regeneration &amp; Planning Policy"/>
  </r>
  <r>
    <x v="5"/>
    <s v="VFM43"/>
    <s v="Continuing to inform and improve Planning awareness with Members"/>
    <s v="Targeted Planning Committee Briefings - 10 throughout the year"/>
    <m/>
    <s v="Planning Committee Members have received training at the June 2020 Committee. A full programme of training is scheduled for the year. Viability training took place at June meeting. National Forest are scheduled for July and transport for August."/>
    <m/>
    <s v="On Track to be Achieved"/>
    <m/>
    <s v="6 briefings have taken place in 2020 to date "/>
    <m/>
    <m/>
    <s v="On Track to be Achieved"/>
    <m/>
    <n v="6"/>
    <m/>
    <m/>
    <s v="On Track to be Achieved"/>
    <m/>
    <m/>
    <m/>
    <s v="Update not provided"/>
    <m/>
    <m/>
    <s v="Sal Khan"/>
    <s v="Planning"/>
    <s v="Value for Money Council"/>
    <s v="Regeneration &amp; Planning Policy"/>
    <s v="Regeneration &amp; Planning Policy"/>
  </r>
  <r>
    <x v="5"/>
    <s v="VFM44"/>
    <s v="Monitor Local Plan Performance "/>
    <s v="Authority Monitoring Report  Prepared"/>
    <s v="December 2020"/>
    <s v="Officers have undertaken collection of data"/>
    <m/>
    <s v="On Track to be Achieved"/>
    <m/>
    <s v="Report currently being prepared "/>
    <m/>
    <m/>
    <s v="On Track to be Achieved"/>
    <m/>
    <s v="Published in December"/>
    <m/>
    <m/>
    <s v="Fully Achieved"/>
    <m/>
    <m/>
    <m/>
    <s v="Fully Achieved"/>
    <m/>
    <m/>
    <s v="Sal Khan"/>
    <s v="Planning"/>
    <s v="Value for Money Council"/>
    <s v="Regeneration &amp; Planning Policy"/>
    <s v="Regeneration &amp; Planning Policy"/>
  </r>
  <r>
    <x v="5"/>
    <s v="VFM45"/>
    <s v="Monitor Local Plan Performance "/>
    <s v="Consider review of the Local Plan"/>
    <s v="October 2020"/>
    <s v="In progress. "/>
    <m/>
    <s v="On Track to be Achieved"/>
    <m/>
    <s v="Report going to full council on 19th October "/>
    <m/>
    <m/>
    <s v="On Track to be Achieved"/>
    <m/>
    <s v="Reported to Full Council on 19th October 2020"/>
    <m/>
    <m/>
    <s v="Fully Achieved"/>
    <m/>
    <m/>
    <m/>
    <s v="Fully Achieved"/>
    <m/>
    <m/>
    <s v="Sal Khan"/>
    <s v="Planning"/>
    <s v="Value for Money Council"/>
    <s v="Regeneration &amp; Planning Policy"/>
    <s v="Regeneration &amp; Planning Policy"/>
  </r>
  <r>
    <x v="5"/>
    <s v="VFM46"/>
    <s v="New and Refreshed Planning Policies"/>
    <s v="Prepare and publish Infrastructure Funding Statement "/>
    <s v="January 2021"/>
    <s v="Officers have undertaken collection of data"/>
    <m/>
    <s v="On Track to be Achieved"/>
    <m/>
    <s v="Report currently being prepared "/>
    <m/>
    <m/>
    <s v="On Track to be Achieved"/>
    <m/>
    <s v="Published in December"/>
    <m/>
    <m/>
    <s v="Fully Achieved"/>
    <m/>
    <m/>
    <m/>
    <s v="Fully Achieved"/>
    <m/>
    <m/>
    <s v="Sal Khan"/>
    <s v="Planning"/>
    <s v="Value for Money Council"/>
    <s v="Regeneration &amp; Planning Policy"/>
    <s v="Regeneration &amp; Planning Policy"/>
  </r>
  <r>
    <x v="17"/>
    <s v="VFM47"/>
    <s v="Review of the Council’s CCTV Provision "/>
    <s v="Preparation of tender documentation for the CCTV Contract Renewal Completed"/>
    <s v="January 2021"/>
    <s v="Discussions have begun with the project team and external auditor to facilitate this target"/>
    <m/>
    <s v="On Track to be Achieved"/>
    <m/>
    <s v="Initial meeting held to begin looking at documents but on hold pending report for Council"/>
    <m/>
    <m/>
    <s v="On Track to be Achieved"/>
    <m/>
    <s v="The prep of tender documents is currently delayed due to a review of the CCTV provision"/>
    <m/>
    <m/>
    <s v="In Danger of Falling Behind Target"/>
    <m/>
    <m/>
    <m/>
    <s v="Update not provided"/>
    <m/>
    <m/>
    <s v="Mark Rizk"/>
    <s v="Communities &amp; Open Spaces"/>
    <s v="Value for Money Council"/>
    <s v="Community &amp; Regulatory Services"/>
    <s v="Regulatory &amp; Community Support"/>
  </r>
  <r>
    <x v="17"/>
    <s v="VFM48"/>
    <s v="Review of the Council’s CCTV Provision "/>
    <s v="Develop a Code of Practice for the use of Mobile CCTV Camera"/>
    <s v="September 2020"/>
    <s v="Work has begun on the Code of Practice and a sample will be sent to the external auditor for comment"/>
    <m/>
    <s v="On Track to be Achieved"/>
    <m/>
    <s v="Completed to be attached to CCTV report"/>
    <m/>
    <m/>
    <s v="On Track to be Achieved"/>
    <m/>
    <s v="Code of Practice (working procedure for officers) has been produce and is currently being used"/>
    <m/>
    <m/>
    <s v="Fully Achieved"/>
    <m/>
    <m/>
    <m/>
    <s v="Fully Achieved"/>
    <m/>
    <m/>
    <s v="Mark Rizk"/>
    <s v="Civil Enforcement"/>
    <s v="Value for Money Council"/>
    <s v="Community &amp; Regulatory Services"/>
    <s v="Regulatory &amp; Community Support"/>
  </r>
  <r>
    <x v="17"/>
    <s v="VFM49"/>
    <s v="Improvements for the Hackney Carriage and Private Hire Service"/>
    <s v="Improvement Plan Completed"/>
    <s v="February 2021"/>
    <s v="·         Work has begun on a review of the Hackney Carriage Tariff. A sample tariff has been submitted by the trade. Safeguarding Training has been sourced however is on hold until restrictions are released as we need large volumes of drivers to attend each session in order to keep costs low. Verbal/Oral test has been implemented and applicants are being able to be assessed. Medicals are currently on hold due to the pandemic and our inability for drivers to have medicals with doctors. DBS service implemented and being utilised._x000a_·         Safeguarding training for all Private Hire and Hackney Carriage Drivers_x000a_·         The introduction of a formal Verbal Test for new applicants for a Private Hire and Hackney Carriage Drivers Licence and Operators._x000a_·         Also to propose recommendations for Medicals for Private Hire and Hackney Carriage Drivers and_x000a_·         Introduce the DBS update service for Private Hire and Hackney Carriage Drivers and Operators "/>
    <m/>
    <s v="On Track to be Achieved"/>
    <s v="On target however there will be certain restrictions due to the pandemic"/>
    <s v="• A review of the Hackney Carriage Tariff - report prepared for CMT. Confirmation now received that the meter calibration companies are able to calibrate meters. Awaiting confirmation front testing stations that they are able to test Hackneys on rolling road._x000a_• A review of the Taxi ranks within in the Borough i.e. location and size etc - initial work has begun on where ranks are, what could  be deleted and new ranks implemented subject to consultation with the county council._x000a_• Safeguarding training for all Private Hire and Hackney Carriage Drivers - contact has been made again to begin this process at reduced capacity. Licensing Officers are just awaiting confirmation of costs. _x000a_• The introduction of a formal Verbal Test for new applicants for a Private Hire and Hackney Carriage Drivers Licence as well as Operators.- Implemented_x000a_• Also to propose recommendations for Medicals for Private Hire and Hackney Carriage Drivers and - Implemented we have now confirmed that All Saints Surgery are able to offer driver medicals to applicants. _x000a_• Introduce the Disclosure and Barring Service (DBS) update service for Private Hire and Hackney Carriage Drivers and Operators - Implemented."/>
    <m/>
    <m/>
    <s v="On Track to be Achieved"/>
    <m/>
    <s v="All areas are currently on target to be achieved."/>
    <m/>
    <m/>
    <s v="On Track to be Achieved"/>
    <m/>
    <m/>
    <m/>
    <s v="Update not provided"/>
    <m/>
    <m/>
    <s v="Mark Rizk"/>
    <s v="Licensing"/>
    <s v="Value for Money Council"/>
    <s v="Community &amp; Regulatory Services"/>
    <s v="Regulatory &amp; Community Support"/>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1:C18" firstHeaderRow="1" firstDataRow="1" firstDataCol="0"/>
  <pivotFields count="29">
    <pivotField showAll="0">
      <items count="19">
        <item x="3"/>
        <item x="7"/>
        <item x="10"/>
        <item x="16"/>
        <item x="13"/>
        <item x="12"/>
        <item x="0"/>
        <item x="2"/>
        <item x="11"/>
        <item x="17"/>
        <item x="4"/>
        <item x="5"/>
        <item x="15"/>
        <item x="1"/>
        <item x="8"/>
        <item x="9"/>
        <item x="14"/>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76"/>
  <sheetViews>
    <sheetView zoomScale="70" zoomScaleNormal="70" zoomScaleSheetLayoutView="50" workbookViewId="0">
      <pane xSplit="5" ySplit="2" topLeftCell="J24" activePane="bottomRight" state="frozen"/>
      <selection pane="topRight" activeCell="F1" sqref="F1"/>
      <selection pane="bottomLeft" activeCell="A3" sqref="A3"/>
      <selection pane="bottomRight" activeCell="L25" sqref="L25"/>
    </sheetView>
  </sheetViews>
  <sheetFormatPr defaultColWidth="9.33203125" defaultRowHeight="15.6"/>
  <cols>
    <col min="1" max="1" width="20.44140625" style="239" customWidth="1"/>
    <col min="2" max="2" width="14.6640625" style="240" customWidth="1"/>
    <col min="3" max="3" width="49.5546875" style="236" customWidth="1"/>
    <col min="4" max="4" width="50" style="237" customWidth="1"/>
    <col min="5" max="5" width="19.44140625" style="320" customWidth="1"/>
    <col min="6" max="6" width="51.33203125" style="288" customWidth="1"/>
    <col min="7" max="7" width="18.5546875" style="288" customWidth="1"/>
    <col min="8" max="8" width="18.5546875" style="240" customWidth="1"/>
    <col min="9" max="9" width="22.5546875" style="237" customWidth="1"/>
    <col min="10" max="10" width="56.33203125" style="310" customWidth="1"/>
    <col min="11" max="12" width="18.44140625" style="310" customWidth="1"/>
    <col min="13" max="13" width="18.5546875" style="310" customWidth="1"/>
    <col min="14" max="14" width="36.44140625" style="310" customWidth="1"/>
    <col min="15" max="15" width="51" style="237" hidden="1" customWidth="1"/>
    <col min="16" max="16" width="18.44140625" style="237" hidden="1" customWidth="1"/>
    <col min="17" max="18" width="18.5546875" style="237" hidden="1" customWidth="1"/>
    <col min="19" max="19" width="62" style="237" hidden="1" customWidth="1"/>
    <col min="20" max="20" width="61.33203125" style="237" hidden="1" customWidth="1"/>
    <col min="21" max="22" width="18.5546875" style="237" hidden="1" customWidth="1"/>
    <col min="23" max="23" width="40.5546875" style="237" hidden="1" customWidth="1"/>
    <col min="24" max="24" width="8.33203125" style="240" customWidth="1"/>
    <col min="25" max="25" width="19.5546875" style="236" customWidth="1"/>
    <col min="26" max="27" width="20.44140625" style="239" customWidth="1"/>
    <col min="28" max="29" width="19.5546875" style="236" customWidth="1"/>
    <col min="30" max="30" width="9.33203125" style="240" customWidth="1"/>
    <col min="31" max="31" width="18.33203125" style="241" customWidth="1"/>
    <col min="32" max="16384" width="9.33203125" style="241"/>
  </cols>
  <sheetData>
    <row r="1" spans="1:30" ht="27.75" customHeight="1">
      <c r="A1" s="235"/>
      <c r="B1" s="235" t="s">
        <v>592</v>
      </c>
      <c r="E1" s="311"/>
      <c r="F1" s="337" t="s">
        <v>250</v>
      </c>
      <c r="G1" s="337"/>
      <c r="H1" s="337"/>
      <c r="I1" s="337"/>
      <c r="J1" s="338" t="s">
        <v>253</v>
      </c>
      <c r="K1" s="338"/>
      <c r="L1" s="338"/>
      <c r="M1" s="338"/>
      <c r="N1" s="338"/>
      <c r="O1" s="339" t="s">
        <v>257</v>
      </c>
      <c r="P1" s="339"/>
      <c r="Q1" s="339"/>
      <c r="R1" s="339"/>
      <c r="S1" s="339"/>
      <c r="T1" s="339" t="s">
        <v>259</v>
      </c>
      <c r="U1" s="339"/>
      <c r="V1" s="339"/>
      <c r="W1" s="339"/>
      <c r="X1" s="238"/>
    </row>
    <row r="2" spans="1:30" s="251" customFormat="1" ht="103.5" customHeight="1" thickBot="1">
      <c r="A2" s="242" t="s">
        <v>37</v>
      </c>
      <c r="B2" s="243" t="s">
        <v>54</v>
      </c>
      <c r="C2" s="244" t="s">
        <v>0</v>
      </c>
      <c r="D2" s="245" t="s">
        <v>244</v>
      </c>
      <c r="E2" s="312" t="s">
        <v>50</v>
      </c>
      <c r="F2" s="246" t="s">
        <v>251</v>
      </c>
      <c r="G2" s="246" t="s">
        <v>51</v>
      </c>
      <c r="H2" s="246" t="s">
        <v>52</v>
      </c>
      <c r="I2" s="246" t="s">
        <v>53</v>
      </c>
      <c r="J2" s="294" t="s">
        <v>252</v>
      </c>
      <c r="K2" s="294" t="s">
        <v>254</v>
      </c>
      <c r="L2" s="294" t="s">
        <v>70</v>
      </c>
      <c r="M2" s="294" t="s">
        <v>71</v>
      </c>
      <c r="N2" s="294" t="s">
        <v>72</v>
      </c>
      <c r="O2" s="247" t="s">
        <v>255</v>
      </c>
      <c r="P2" s="247" t="s">
        <v>256</v>
      </c>
      <c r="Q2" s="247" t="s">
        <v>73</v>
      </c>
      <c r="R2" s="247" t="s">
        <v>74</v>
      </c>
      <c r="S2" s="247" t="s">
        <v>75</v>
      </c>
      <c r="T2" s="247" t="s">
        <v>258</v>
      </c>
      <c r="U2" s="247" t="s">
        <v>133</v>
      </c>
      <c r="V2" s="247" t="s">
        <v>134</v>
      </c>
      <c r="W2" s="247" t="s">
        <v>76</v>
      </c>
      <c r="X2" s="248" t="s">
        <v>31</v>
      </c>
      <c r="Y2" s="242" t="s">
        <v>25</v>
      </c>
      <c r="Z2" s="242" t="s">
        <v>36</v>
      </c>
      <c r="AA2" s="242" t="s">
        <v>110</v>
      </c>
      <c r="AB2" s="242" t="s">
        <v>22</v>
      </c>
      <c r="AC2" s="249" t="s">
        <v>526</v>
      </c>
      <c r="AD2" s="250" t="s">
        <v>49</v>
      </c>
    </row>
    <row r="3" spans="1:30" ht="98.1" customHeight="1" thickBot="1">
      <c r="A3" s="252" t="s">
        <v>42</v>
      </c>
      <c r="B3" s="253" t="s">
        <v>264</v>
      </c>
      <c r="C3" s="254" t="s">
        <v>265</v>
      </c>
      <c r="D3" s="255" t="s">
        <v>266</v>
      </c>
      <c r="E3" s="313">
        <v>44317</v>
      </c>
      <c r="F3" s="256" t="s">
        <v>777</v>
      </c>
      <c r="G3" s="256"/>
      <c r="H3" s="257" t="s">
        <v>56</v>
      </c>
      <c r="I3" s="258"/>
      <c r="J3" s="295" t="s">
        <v>895</v>
      </c>
      <c r="K3" s="301"/>
      <c r="L3" s="302"/>
      <c r="M3" s="297" t="s">
        <v>56</v>
      </c>
      <c r="N3" s="300"/>
      <c r="O3" s="265"/>
      <c r="P3" s="265"/>
      <c r="Q3" s="268"/>
      <c r="R3" s="259"/>
      <c r="S3" s="266"/>
      <c r="T3" s="265"/>
      <c r="U3" s="268"/>
      <c r="V3" s="259"/>
      <c r="W3" s="266"/>
      <c r="X3" s="269">
        <v>1</v>
      </c>
      <c r="Y3" s="261" t="s">
        <v>27</v>
      </c>
      <c r="Z3" s="262" t="s">
        <v>581</v>
      </c>
      <c r="AA3" s="261" t="s">
        <v>525</v>
      </c>
      <c r="AB3" s="261" t="s">
        <v>80</v>
      </c>
      <c r="AC3" s="263" t="s">
        <v>201</v>
      </c>
      <c r="AD3" s="264" t="s">
        <v>599</v>
      </c>
    </row>
    <row r="4" spans="1:30" ht="98.1" customHeight="1" thickBot="1">
      <c r="A4" s="252" t="s">
        <v>166</v>
      </c>
      <c r="B4" s="253" t="s">
        <v>267</v>
      </c>
      <c r="C4" s="254" t="s">
        <v>265</v>
      </c>
      <c r="D4" s="255" t="s">
        <v>268</v>
      </c>
      <c r="E4" s="313">
        <v>44317</v>
      </c>
      <c r="F4" s="256" t="s">
        <v>830</v>
      </c>
      <c r="G4" s="256"/>
      <c r="H4" s="257" t="s">
        <v>56</v>
      </c>
      <c r="I4" s="258"/>
      <c r="J4" s="295"/>
      <c r="K4" s="295"/>
      <c r="L4" s="296"/>
      <c r="M4" s="297" t="s">
        <v>56</v>
      </c>
      <c r="N4" s="300"/>
      <c r="O4" s="231"/>
      <c r="P4" s="231"/>
      <c r="Q4" s="230"/>
      <c r="R4" s="259"/>
      <c r="S4" s="258"/>
      <c r="T4" s="231"/>
      <c r="U4" s="230"/>
      <c r="V4" s="259"/>
      <c r="W4" s="258"/>
      <c r="X4" s="260">
        <v>1</v>
      </c>
      <c r="Y4" s="261" t="s">
        <v>27</v>
      </c>
      <c r="Z4" s="262" t="s">
        <v>582</v>
      </c>
      <c r="AA4" s="261" t="s">
        <v>525</v>
      </c>
      <c r="AB4" s="261" t="s">
        <v>80</v>
      </c>
      <c r="AC4" s="263" t="s">
        <v>202</v>
      </c>
      <c r="AD4" s="264" t="s">
        <v>600</v>
      </c>
    </row>
    <row r="5" spans="1:30" ht="98.1" customHeight="1" thickBot="1">
      <c r="A5" s="252" t="s">
        <v>166</v>
      </c>
      <c r="B5" s="253" t="s">
        <v>269</v>
      </c>
      <c r="C5" s="254" t="s">
        <v>270</v>
      </c>
      <c r="D5" s="255" t="s">
        <v>271</v>
      </c>
      <c r="E5" s="313">
        <v>44621</v>
      </c>
      <c r="F5" s="256" t="s">
        <v>756</v>
      </c>
      <c r="G5" s="256"/>
      <c r="H5" s="257" t="s">
        <v>65</v>
      </c>
      <c r="I5" s="258"/>
      <c r="J5" s="308"/>
      <c r="K5" s="307"/>
      <c r="L5" s="308"/>
      <c r="M5" s="297" t="s">
        <v>65</v>
      </c>
      <c r="N5" s="300"/>
      <c r="O5" s="265"/>
      <c r="P5" s="265"/>
      <c r="Q5" s="268"/>
      <c r="R5" s="259"/>
      <c r="S5" s="266"/>
      <c r="T5" s="265"/>
      <c r="U5" s="268"/>
      <c r="V5" s="259"/>
      <c r="W5" s="266"/>
      <c r="X5" s="260">
        <v>4</v>
      </c>
      <c r="Y5" s="261" t="s">
        <v>27</v>
      </c>
      <c r="Z5" s="262" t="s">
        <v>582</v>
      </c>
      <c r="AA5" s="261" t="s">
        <v>525</v>
      </c>
      <c r="AB5" s="261" t="s">
        <v>80</v>
      </c>
      <c r="AC5" s="263" t="s">
        <v>203</v>
      </c>
      <c r="AD5" s="264" t="s">
        <v>601</v>
      </c>
    </row>
    <row r="6" spans="1:30" ht="98.1" customHeight="1" thickBot="1">
      <c r="A6" s="252" t="s">
        <v>42</v>
      </c>
      <c r="B6" s="253" t="s">
        <v>272</v>
      </c>
      <c r="C6" s="254" t="s">
        <v>273</v>
      </c>
      <c r="D6" s="255" t="s">
        <v>274</v>
      </c>
      <c r="E6" s="313">
        <v>44621</v>
      </c>
      <c r="F6" s="256" t="s">
        <v>814</v>
      </c>
      <c r="G6" s="256"/>
      <c r="H6" s="257" t="s">
        <v>65</v>
      </c>
      <c r="I6" s="258"/>
      <c r="J6" s="295" t="s">
        <v>852</v>
      </c>
      <c r="K6" s="295"/>
      <c r="L6" s="296"/>
      <c r="M6" s="297" t="s">
        <v>65</v>
      </c>
      <c r="N6" s="298"/>
      <c r="O6" s="231"/>
      <c r="P6" s="231"/>
      <c r="Q6" s="230"/>
      <c r="R6" s="259"/>
      <c r="S6" s="258"/>
      <c r="T6" s="231"/>
      <c r="U6" s="230"/>
      <c r="V6" s="259"/>
      <c r="W6" s="258"/>
      <c r="X6" s="260">
        <v>4</v>
      </c>
      <c r="Y6" s="261" t="s">
        <v>26</v>
      </c>
      <c r="Z6" s="262" t="s">
        <v>165</v>
      </c>
      <c r="AA6" s="261" t="s">
        <v>525</v>
      </c>
      <c r="AB6" s="261" t="s">
        <v>80</v>
      </c>
      <c r="AC6" s="263" t="s">
        <v>204</v>
      </c>
      <c r="AD6" s="264" t="s">
        <v>602</v>
      </c>
    </row>
    <row r="7" spans="1:30" ht="98.1" customHeight="1" thickBot="1">
      <c r="A7" s="252" t="s">
        <v>42</v>
      </c>
      <c r="B7" s="253" t="s">
        <v>275</v>
      </c>
      <c r="C7" s="254" t="s">
        <v>273</v>
      </c>
      <c r="D7" s="255" t="s">
        <v>276</v>
      </c>
      <c r="E7" s="313">
        <v>44440</v>
      </c>
      <c r="F7" s="270" t="s">
        <v>815</v>
      </c>
      <c r="G7" s="256"/>
      <c r="H7" s="257" t="s">
        <v>65</v>
      </c>
      <c r="I7" s="274"/>
      <c r="J7" s="295" t="s">
        <v>853</v>
      </c>
      <c r="K7" s="295"/>
      <c r="L7" s="296"/>
      <c r="M7" s="297" t="s">
        <v>56</v>
      </c>
      <c r="N7" s="298"/>
      <c r="O7" s="231"/>
      <c r="P7" s="231"/>
      <c r="Q7" s="230"/>
      <c r="R7" s="259"/>
      <c r="S7" s="258"/>
      <c r="T7" s="231"/>
      <c r="U7" s="230"/>
      <c r="V7" s="259"/>
      <c r="W7" s="258"/>
      <c r="X7" s="260">
        <v>2</v>
      </c>
      <c r="Y7" s="261" t="s">
        <v>26</v>
      </c>
      <c r="Z7" s="262" t="s">
        <v>165</v>
      </c>
      <c r="AA7" s="261" t="s">
        <v>525</v>
      </c>
      <c r="AB7" s="261" t="s">
        <v>80</v>
      </c>
      <c r="AC7" s="263" t="s">
        <v>205</v>
      </c>
      <c r="AD7" s="264" t="s">
        <v>603</v>
      </c>
    </row>
    <row r="8" spans="1:30" ht="98.1" customHeight="1" thickBot="1">
      <c r="A8" s="252" t="s">
        <v>42</v>
      </c>
      <c r="B8" s="253" t="s">
        <v>277</v>
      </c>
      <c r="C8" s="254" t="s">
        <v>273</v>
      </c>
      <c r="D8" s="255" t="s">
        <v>278</v>
      </c>
      <c r="E8" s="313">
        <v>44621</v>
      </c>
      <c r="F8" s="256" t="s">
        <v>837</v>
      </c>
      <c r="G8" s="256"/>
      <c r="H8" s="257" t="s">
        <v>65</v>
      </c>
      <c r="I8" s="258"/>
      <c r="J8" s="295" t="s">
        <v>854</v>
      </c>
      <c r="K8" s="295"/>
      <c r="L8" s="296"/>
      <c r="M8" s="297" t="s">
        <v>65</v>
      </c>
      <c r="N8" s="298"/>
      <c r="O8" s="231"/>
      <c r="P8" s="231"/>
      <c r="Q8" s="230"/>
      <c r="R8" s="259"/>
      <c r="S8" s="258"/>
      <c r="T8" s="231"/>
      <c r="U8" s="230"/>
      <c r="V8" s="259"/>
      <c r="W8" s="258"/>
      <c r="X8" s="260">
        <v>4</v>
      </c>
      <c r="Y8" s="261" t="s">
        <v>26</v>
      </c>
      <c r="Z8" s="262" t="s">
        <v>165</v>
      </c>
      <c r="AA8" s="261" t="s">
        <v>525</v>
      </c>
      <c r="AB8" s="261" t="s">
        <v>80</v>
      </c>
      <c r="AC8" s="263" t="s">
        <v>206</v>
      </c>
      <c r="AD8" s="264" t="s">
        <v>604</v>
      </c>
    </row>
    <row r="9" spans="1:30" ht="115.95" customHeight="1" thickBot="1">
      <c r="A9" s="252" t="s">
        <v>42</v>
      </c>
      <c r="B9" s="253" t="s">
        <v>279</v>
      </c>
      <c r="C9" s="254" t="s">
        <v>273</v>
      </c>
      <c r="D9" s="255" t="s">
        <v>280</v>
      </c>
      <c r="E9" s="313">
        <v>44440</v>
      </c>
      <c r="F9" s="256" t="s">
        <v>825</v>
      </c>
      <c r="G9" s="256"/>
      <c r="H9" s="257" t="s">
        <v>65</v>
      </c>
      <c r="I9" s="258"/>
      <c r="J9" s="295" t="s">
        <v>855</v>
      </c>
      <c r="K9" s="295"/>
      <c r="L9" s="296"/>
      <c r="M9" s="297" t="s">
        <v>56</v>
      </c>
      <c r="N9" s="298"/>
      <c r="O9" s="231"/>
      <c r="P9" s="231"/>
      <c r="Q9" s="230"/>
      <c r="R9" s="259"/>
      <c r="S9" s="258"/>
      <c r="T9" s="231"/>
      <c r="U9" s="230"/>
      <c r="V9" s="259"/>
      <c r="W9" s="258"/>
      <c r="X9" s="260">
        <v>2</v>
      </c>
      <c r="Y9" s="261" t="s">
        <v>26</v>
      </c>
      <c r="Z9" s="262" t="s">
        <v>165</v>
      </c>
      <c r="AA9" s="261" t="s">
        <v>525</v>
      </c>
      <c r="AB9" s="261" t="s">
        <v>80</v>
      </c>
      <c r="AC9" s="263" t="s">
        <v>207</v>
      </c>
      <c r="AD9" s="264" t="s">
        <v>605</v>
      </c>
    </row>
    <row r="10" spans="1:30" ht="98.1" customHeight="1" thickBot="1">
      <c r="A10" s="252" t="s">
        <v>42</v>
      </c>
      <c r="B10" s="253" t="s">
        <v>281</v>
      </c>
      <c r="C10" s="254" t="s">
        <v>282</v>
      </c>
      <c r="D10" s="255" t="s">
        <v>283</v>
      </c>
      <c r="E10" s="313">
        <v>44378</v>
      </c>
      <c r="F10" s="256" t="s">
        <v>821</v>
      </c>
      <c r="G10" s="256"/>
      <c r="H10" s="257" t="s">
        <v>56</v>
      </c>
      <c r="I10" s="274"/>
      <c r="J10" s="303" t="s">
        <v>895</v>
      </c>
      <c r="K10" s="296"/>
      <c r="L10" s="296"/>
      <c r="M10" s="297" t="s">
        <v>56</v>
      </c>
      <c r="N10" s="298"/>
      <c r="O10" s="231"/>
      <c r="P10" s="231"/>
      <c r="Q10" s="230"/>
      <c r="R10" s="257"/>
      <c r="S10" s="258"/>
      <c r="T10" s="231"/>
      <c r="U10" s="230"/>
      <c r="V10" s="259"/>
      <c r="W10" s="258"/>
      <c r="X10" s="260">
        <v>2</v>
      </c>
      <c r="Y10" s="261" t="s">
        <v>26</v>
      </c>
      <c r="Z10" s="262" t="s">
        <v>165</v>
      </c>
      <c r="AA10" s="261" t="s">
        <v>525</v>
      </c>
      <c r="AB10" s="261" t="s">
        <v>80</v>
      </c>
      <c r="AC10" s="263" t="s">
        <v>208</v>
      </c>
      <c r="AD10" s="264" t="s">
        <v>606</v>
      </c>
    </row>
    <row r="11" spans="1:30" ht="98.1" customHeight="1" thickBot="1">
      <c r="A11" s="252" t="s">
        <v>42</v>
      </c>
      <c r="B11" s="253" t="s">
        <v>284</v>
      </c>
      <c r="C11" s="254" t="s">
        <v>282</v>
      </c>
      <c r="D11" s="255" t="s">
        <v>285</v>
      </c>
      <c r="E11" s="313">
        <v>44317</v>
      </c>
      <c r="F11" s="256" t="s">
        <v>812</v>
      </c>
      <c r="G11" s="256"/>
      <c r="H11" s="257" t="s">
        <v>56</v>
      </c>
      <c r="I11" s="258"/>
      <c r="J11" s="299" t="s">
        <v>895</v>
      </c>
      <c r="K11" s="295"/>
      <c r="L11" s="296"/>
      <c r="M11" s="297" t="s">
        <v>56</v>
      </c>
      <c r="N11" s="298"/>
      <c r="O11" s="231"/>
      <c r="P11" s="231"/>
      <c r="Q11" s="230"/>
      <c r="R11" s="257"/>
      <c r="S11" s="258"/>
      <c r="T11" s="231"/>
      <c r="U11" s="230"/>
      <c r="V11" s="259"/>
      <c r="W11" s="258"/>
      <c r="X11" s="260">
        <v>1</v>
      </c>
      <c r="Y11" s="261" t="s">
        <v>26</v>
      </c>
      <c r="Z11" s="262" t="s">
        <v>165</v>
      </c>
      <c r="AA11" s="261" t="s">
        <v>525</v>
      </c>
      <c r="AB11" s="261" t="s">
        <v>80</v>
      </c>
      <c r="AC11" s="263" t="s">
        <v>209</v>
      </c>
      <c r="AD11" s="264" t="s">
        <v>607</v>
      </c>
    </row>
    <row r="12" spans="1:30" ht="98.1" customHeight="1" thickBot="1">
      <c r="A12" s="252" t="s">
        <v>42</v>
      </c>
      <c r="B12" s="253" t="s">
        <v>286</v>
      </c>
      <c r="C12" s="254" t="s">
        <v>282</v>
      </c>
      <c r="D12" s="255" t="s">
        <v>287</v>
      </c>
      <c r="E12" s="313">
        <v>44317</v>
      </c>
      <c r="F12" s="256" t="s">
        <v>813</v>
      </c>
      <c r="G12" s="256"/>
      <c r="H12" s="257" t="s">
        <v>56</v>
      </c>
      <c r="I12" s="258"/>
      <c r="J12" s="303" t="s">
        <v>895</v>
      </c>
      <c r="K12" s="301"/>
      <c r="L12" s="302"/>
      <c r="M12" s="297" t="s">
        <v>56</v>
      </c>
      <c r="N12" s="300"/>
      <c r="O12" s="265"/>
      <c r="P12" s="265"/>
      <c r="Q12" s="268"/>
      <c r="R12" s="259"/>
      <c r="S12" s="266"/>
      <c r="T12" s="265"/>
      <c r="U12" s="268"/>
      <c r="V12" s="259"/>
      <c r="W12" s="266"/>
      <c r="X12" s="269">
        <v>1</v>
      </c>
      <c r="Y12" s="261" t="s">
        <v>26</v>
      </c>
      <c r="Z12" s="262" t="s">
        <v>165</v>
      </c>
      <c r="AA12" s="261" t="s">
        <v>525</v>
      </c>
      <c r="AB12" s="261" t="s">
        <v>80</v>
      </c>
      <c r="AC12" s="263" t="s">
        <v>210</v>
      </c>
      <c r="AD12" s="264" t="s">
        <v>608</v>
      </c>
    </row>
    <row r="13" spans="1:30" ht="98.1" customHeight="1" thickBot="1">
      <c r="A13" s="252" t="s">
        <v>42</v>
      </c>
      <c r="B13" s="253" t="s">
        <v>288</v>
      </c>
      <c r="C13" s="254" t="s">
        <v>282</v>
      </c>
      <c r="D13" s="255" t="s">
        <v>289</v>
      </c>
      <c r="E13" s="313">
        <v>44531</v>
      </c>
      <c r="F13" s="256"/>
      <c r="G13" s="256"/>
      <c r="H13" s="257" t="s">
        <v>69</v>
      </c>
      <c r="I13" s="258"/>
      <c r="J13" s="301" t="s">
        <v>906</v>
      </c>
      <c r="K13" s="301"/>
      <c r="L13" s="302"/>
      <c r="M13" s="297" t="s">
        <v>65</v>
      </c>
      <c r="N13" s="300"/>
      <c r="O13" s="265"/>
      <c r="P13" s="265"/>
      <c r="Q13" s="268"/>
      <c r="R13" s="259"/>
      <c r="S13" s="266"/>
      <c r="T13" s="265"/>
      <c r="U13" s="268"/>
      <c r="V13" s="259"/>
      <c r="W13" s="266"/>
      <c r="X13" s="269">
        <v>3</v>
      </c>
      <c r="Y13" s="261" t="s">
        <v>26</v>
      </c>
      <c r="Z13" s="262" t="s">
        <v>165</v>
      </c>
      <c r="AA13" s="261" t="s">
        <v>525</v>
      </c>
      <c r="AB13" s="261" t="s">
        <v>80</v>
      </c>
      <c r="AC13" s="263" t="s">
        <v>211</v>
      </c>
      <c r="AD13" s="264" t="s">
        <v>609</v>
      </c>
    </row>
    <row r="14" spans="1:30" ht="119.7" customHeight="1" thickBot="1">
      <c r="A14" s="252" t="s">
        <v>42</v>
      </c>
      <c r="B14" s="253" t="s">
        <v>290</v>
      </c>
      <c r="C14" s="254" t="s">
        <v>153</v>
      </c>
      <c r="D14" s="255" t="s">
        <v>291</v>
      </c>
      <c r="E14" s="313">
        <v>44621</v>
      </c>
      <c r="F14" s="256"/>
      <c r="G14" s="256"/>
      <c r="H14" s="257" t="s">
        <v>69</v>
      </c>
      <c r="I14" s="258"/>
      <c r="J14" s="301" t="s">
        <v>896</v>
      </c>
      <c r="K14" s="301"/>
      <c r="L14" s="302"/>
      <c r="M14" s="297" t="s">
        <v>65</v>
      </c>
      <c r="N14" s="300"/>
      <c r="O14" s="265"/>
      <c r="P14" s="265"/>
      <c r="Q14" s="268"/>
      <c r="R14" s="259"/>
      <c r="S14" s="266"/>
      <c r="T14" s="265"/>
      <c r="U14" s="268"/>
      <c r="V14" s="259"/>
      <c r="W14" s="266"/>
      <c r="X14" s="269">
        <v>4</v>
      </c>
      <c r="Y14" s="261" t="s">
        <v>27</v>
      </c>
      <c r="Z14" s="262" t="s">
        <v>581</v>
      </c>
      <c r="AA14" s="261" t="s">
        <v>525</v>
      </c>
      <c r="AB14" s="261" t="s">
        <v>80</v>
      </c>
      <c r="AC14" s="263" t="s">
        <v>212</v>
      </c>
      <c r="AD14" s="264" t="s">
        <v>610</v>
      </c>
    </row>
    <row r="15" spans="1:30" ht="98.1" customHeight="1" thickBot="1">
      <c r="A15" s="252" t="s">
        <v>42</v>
      </c>
      <c r="B15" s="253" t="s">
        <v>292</v>
      </c>
      <c r="C15" s="254" t="s">
        <v>152</v>
      </c>
      <c r="D15" s="255" t="s">
        <v>293</v>
      </c>
      <c r="E15" s="313">
        <v>44440</v>
      </c>
      <c r="F15" s="256" t="s">
        <v>783</v>
      </c>
      <c r="G15" s="256"/>
      <c r="H15" s="257" t="s">
        <v>65</v>
      </c>
      <c r="I15" s="258"/>
      <c r="J15" s="301" t="s">
        <v>907</v>
      </c>
      <c r="K15" s="301"/>
      <c r="L15" s="302"/>
      <c r="M15" s="297" t="s">
        <v>56</v>
      </c>
      <c r="N15" s="300" t="s">
        <v>908</v>
      </c>
      <c r="O15" s="265"/>
      <c r="P15" s="265"/>
      <c r="Q15" s="268"/>
      <c r="R15" s="259"/>
      <c r="S15" s="266"/>
      <c r="T15" s="265"/>
      <c r="U15" s="268"/>
      <c r="V15" s="259"/>
      <c r="W15" s="266"/>
      <c r="X15" s="269">
        <v>2</v>
      </c>
      <c r="Y15" s="261" t="s">
        <v>26</v>
      </c>
      <c r="Z15" s="262" t="s">
        <v>581</v>
      </c>
      <c r="AA15" s="261" t="s">
        <v>525</v>
      </c>
      <c r="AB15" s="261" t="s">
        <v>80</v>
      </c>
      <c r="AC15" s="263" t="s">
        <v>213</v>
      </c>
      <c r="AD15" s="264" t="s">
        <v>611</v>
      </c>
    </row>
    <row r="16" spans="1:30" ht="98.1" customHeight="1" thickBot="1">
      <c r="A16" s="252" t="s">
        <v>39</v>
      </c>
      <c r="B16" s="253" t="s">
        <v>294</v>
      </c>
      <c r="C16" s="254" t="s">
        <v>295</v>
      </c>
      <c r="D16" s="255" t="s">
        <v>296</v>
      </c>
      <c r="E16" s="313">
        <v>44531</v>
      </c>
      <c r="F16" s="256"/>
      <c r="G16" s="256"/>
      <c r="H16" s="257" t="s">
        <v>69</v>
      </c>
      <c r="I16" s="258"/>
      <c r="J16" s="303"/>
      <c r="K16" s="296"/>
      <c r="L16" s="296"/>
      <c r="M16" s="297" t="s">
        <v>69</v>
      </c>
      <c r="N16" s="300"/>
      <c r="O16" s="267"/>
      <c r="P16" s="265"/>
      <c r="Q16" s="268"/>
      <c r="R16" s="259"/>
      <c r="S16" s="266"/>
      <c r="T16" s="265"/>
      <c r="U16" s="268"/>
      <c r="V16" s="259"/>
      <c r="W16" s="266"/>
      <c r="X16" s="269">
        <v>3</v>
      </c>
      <c r="Y16" s="261" t="s">
        <v>26</v>
      </c>
      <c r="Z16" s="262" t="s">
        <v>38</v>
      </c>
      <c r="AA16" s="261" t="s">
        <v>525</v>
      </c>
      <c r="AB16" s="261" t="s">
        <v>80</v>
      </c>
      <c r="AC16" s="263" t="s">
        <v>214</v>
      </c>
      <c r="AD16" s="264" t="s">
        <v>612</v>
      </c>
    </row>
    <row r="17" spans="1:30" ht="98.1" customHeight="1" thickBot="1">
      <c r="A17" s="252" t="s">
        <v>39</v>
      </c>
      <c r="B17" s="253" t="s">
        <v>297</v>
      </c>
      <c r="C17" s="254" t="s">
        <v>298</v>
      </c>
      <c r="D17" s="255" t="s">
        <v>299</v>
      </c>
      <c r="E17" s="313">
        <v>44621</v>
      </c>
      <c r="F17" s="256" t="s">
        <v>771</v>
      </c>
      <c r="G17" s="256"/>
      <c r="H17" s="257" t="s">
        <v>65</v>
      </c>
      <c r="I17" s="258"/>
      <c r="J17" s="302"/>
      <c r="K17" s="301"/>
      <c r="L17" s="302"/>
      <c r="M17" s="297" t="s">
        <v>65</v>
      </c>
      <c r="N17" s="300"/>
      <c r="O17" s="271"/>
      <c r="P17" s="265"/>
      <c r="Q17" s="268"/>
      <c r="R17" s="259"/>
      <c r="S17" s="266"/>
      <c r="T17" s="271"/>
      <c r="U17" s="268"/>
      <c r="V17" s="259"/>
      <c r="W17" s="266"/>
      <c r="X17" s="272">
        <v>4</v>
      </c>
      <c r="Y17" s="261" t="s">
        <v>26</v>
      </c>
      <c r="Z17" s="262" t="s">
        <v>38</v>
      </c>
      <c r="AA17" s="261" t="s">
        <v>525</v>
      </c>
      <c r="AB17" s="261" t="s">
        <v>80</v>
      </c>
      <c r="AC17" s="263" t="s">
        <v>215</v>
      </c>
      <c r="AD17" s="264" t="s">
        <v>613</v>
      </c>
    </row>
    <row r="18" spans="1:30" ht="98.1" customHeight="1" thickBot="1">
      <c r="A18" s="252" t="s">
        <v>39</v>
      </c>
      <c r="B18" s="253" t="s">
        <v>300</v>
      </c>
      <c r="C18" s="273" t="s">
        <v>298</v>
      </c>
      <c r="D18" s="255" t="s">
        <v>301</v>
      </c>
      <c r="E18" s="314">
        <v>44621</v>
      </c>
      <c r="F18" s="256" t="s">
        <v>770</v>
      </c>
      <c r="G18" s="256"/>
      <c r="H18" s="257" t="s">
        <v>65</v>
      </c>
      <c r="I18" s="258"/>
      <c r="J18" s="302"/>
      <c r="K18" s="301"/>
      <c r="L18" s="302"/>
      <c r="M18" s="297" t="s">
        <v>65</v>
      </c>
      <c r="N18" s="300"/>
      <c r="O18" s="265"/>
      <c r="P18" s="265"/>
      <c r="Q18" s="268"/>
      <c r="R18" s="259"/>
      <c r="S18" s="266"/>
      <c r="T18" s="265"/>
      <c r="U18" s="268"/>
      <c r="V18" s="259"/>
      <c r="W18" s="266"/>
      <c r="X18" s="272">
        <v>4</v>
      </c>
      <c r="Y18" s="261" t="s">
        <v>26</v>
      </c>
      <c r="Z18" s="262" t="s">
        <v>38</v>
      </c>
      <c r="AA18" s="261" t="s">
        <v>525</v>
      </c>
      <c r="AB18" s="261" t="s">
        <v>80</v>
      </c>
      <c r="AC18" s="263" t="s">
        <v>216</v>
      </c>
      <c r="AD18" s="264" t="s">
        <v>614</v>
      </c>
    </row>
    <row r="19" spans="1:30" ht="98.1" customHeight="1" thickBot="1">
      <c r="A19" s="252" t="s">
        <v>42</v>
      </c>
      <c r="B19" s="253" t="s">
        <v>302</v>
      </c>
      <c r="C19" s="273" t="s">
        <v>303</v>
      </c>
      <c r="D19" s="255" t="s">
        <v>304</v>
      </c>
      <c r="E19" s="313">
        <v>44531</v>
      </c>
      <c r="F19" s="256" t="s">
        <v>778</v>
      </c>
      <c r="G19" s="256"/>
      <c r="H19" s="257" t="s">
        <v>65</v>
      </c>
      <c r="I19" s="258"/>
      <c r="J19" s="302" t="s">
        <v>897</v>
      </c>
      <c r="K19" s="301"/>
      <c r="L19" s="302"/>
      <c r="M19" s="297" t="s">
        <v>65</v>
      </c>
      <c r="N19" s="300"/>
      <c r="O19" s="268"/>
      <c r="P19" s="265"/>
      <c r="Q19" s="268"/>
      <c r="R19" s="259"/>
      <c r="S19" s="266"/>
      <c r="T19" s="268"/>
      <c r="U19" s="268"/>
      <c r="V19" s="259"/>
      <c r="W19" s="266"/>
      <c r="X19" s="269">
        <v>3</v>
      </c>
      <c r="Y19" s="261" t="s">
        <v>26</v>
      </c>
      <c r="Z19" s="262" t="s">
        <v>581</v>
      </c>
      <c r="AA19" s="261" t="s">
        <v>525</v>
      </c>
      <c r="AB19" s="261" t="s">
        <v>80</v>
      </c>
      <c r="AC19" s="263" t="s">
        <v>217</v>
      </c>
      <c r="AD19" s="264" t="s">
        <v>615</v>
      </c>
    </row>
    <row r="20" spans="1:30" ht="98.1" customHeight="1" thickBot="1">
      <c r="A20" s="252" t="s">
        <v>40</v>
      </c>
      <c r="B20" s="253" t="s">
        <v>305</v>
      </c>
      <c r="C20" s="273" t="s">
        <v>4</v>
      </c>
      <c r="D20" s="255" t="s">
        <v>5</v>
      </c>
      <c r="E20" s="314">
        <v>44621</v>
      </c>
      <c r="F20" s="256" t="s">
        <v>761</v>
      </c>
      <c r="G20" s="256" t="s">
        <v>126</v>
      </c>
      <c r="H20" s="257" t="s">
        <v>65</v>
      </c>
      <c r="I20" s="258"/>
      <c r="J20" s="302" t="s">
        <v>910</v>
      </c>
      <c r="K20" s="301"/>
      <c r="L20" s="302"/>
      <c r="M20" s="297" t="s">
        <v>65</v>
      </c>
      <c r="N20" s="305"/>
      <c r="O20" s="271"/>
      <c r="P20" s="265"/>
      <c r="Q20" s="268"/>
      <c r="R20" s="259"/>
      <c r="S20" s="266"/>
      <c r="T20" s="271"/>
      <c r="U20" s="268"/>
      <c r="V20" s="259"/>
      <c r="W20" s="266"/>
      <c r="X20" s="269">
        <v>4</v>
      </c>
      <c r="Y20" s="261" t="s">
        <v>26</v>
      </c>
      <c r="Z20" s="262" t="s">
        <v>164</v>
      </c>
      <c r="AA20" s="261" t="s">
        <v>525</v>
      </c>
      <c r="AB20" s="261" t="s">
        <v>80</v>
      </c>
      <c r="AC20" s="263" t="s">
        <v>527</v>
      </c>
      <c r="AD20" s="264" t="s">
        <v>616</v>
      </c>
    </row>
    <row r="21" spans="1:30" ht="132" customHeight="1" thickBot="1">
      <c r="A21" s="252" t="s">
        <v>40</v>
      </c>
      <c r="B21" s="253" t="s">
        <v>306</v>
      </c>
      <c r="C21" s="254" t="s">
        <v>307</v>
      </c>
      <c r="D21" s="255" t="s">
        <v>2</v>
      </c>
      <c r="E21" s="314">
        <v>44593</v>
      </c>
      <c r="F21" s="256"/>
      <c r="G21" s="256"/>
      <c r="H21" s="257" t="s">
        <v>69</v>
      </c>
      <c r="I21" s="258"/>
      <c r="J21" s="302" t="s">
        <v>894</v>
      </c>
      <c r="K21" s="301"/>
      <c r="L21" s="302"/>
      <c r="M21" s="297" t="s">
        <v>65</v>
      </c>
      <c r="N21" s="300"/>
      <c r="O21" s="265"/>
      <c r="P21" s="265"/>
      <c r="Q21" s="268"/>
      <c r="R21" s="259"/>
      <c r="S21" s="266"/>
      <c r="T21" s="265"/>
      <c r="U21" s="268"/>
      <c r="V21" s="259"/>
      <c r="W21" s="266"/>
      <c r="X21" s="260">
        <v>4</v>
      </c>
      <c r="Y21" s="261" t="s">
        <v>26</v>
      </c>
      <c r="Z21" s="262" t="s">
        <v>164</v>
      </c>
      <c r="AA21" s="261" t="s">
        <v>525</v>
      </c>
      <c r="AB21" s="261" t="s">
        <v>80</v>
      </c>
      <c r="AC21" s="263" t="s">
        <v>167</v>
      </c>
      <c r="AD21" s="264" t="s">
        <v>617</v>
      </c>
    </row>
    <row r="22" spans="1:30" ht="98.1" customHeight="1" thickBot="1">
      <c r="A22" s="252" t="s">
        <v>40</v>
      </c>
      <c r="B22" s="253" t="s">
        <v>308</v>
      </c>
      <c r="C22" s="254" t="s">
        <v>3</v>
      </c>
      <c r="D22" s="255" t="s">
        <v>151</v>
      </c>
      <c r="E22" s="314" t="s">
        <v>309</v>
      </c>
      <c r="F22" s="256" t="s">
        <v>762</v>
      </c>
      <c r="G22" s="256" t="s">
        <v>126</v>
      </c>
      <c r="H22" s="257" t="s">
        <v>65</v>
      </c>
      <c r="I22" s="258"/>
      <c r="J22" s="295" t="s">
        <v>911</v>
      </c>
      <c r="K22" s="295"/>
      <c r="L22" s="296"/>
      <c r="M22" s="297" t="s">
        <v>56</v>
      </c>
      <c r="N22" s="298"/>
      <c r="O22" s="231"/>
      <c r="P22" s="231"/>
      <c r="Q22" s="230"/>
      <c r="R22" s="257"/>
      <c r="S22" s="258"/>
      <c r="T22" s="231"/>
      <c r="U22" s="230"/>
      <c r="V22" s="259"/>
      <c r="W22" s="258"/>
      <c r="X22" s="260"/>
      <c r="Y22" s="261" t="s">
        <v>26</v>
      </c>
      <c r="Z22" s="262" t="s">
        <v>164</v>
      </c>
      <c r="AA22" s="261" t="s">
        <v>525</v>
      </c>
      <c r="AB22" s="261" t="s">
        <v>80</v>
      </c>
      <c r="AC22" s="263" t="s">
        <v>168</v>
      </c>
      <c r="AD22" s="264" t="s">
        <v>618</v>
      </c>
    </row>
    <row r="23" spans="1:30" ht="134.25" customHeight="1" thickBot="1">
      <c r="A23" s="252" t="s">
        <v>40</v>
      </c>
      <c r="B23" s="253" t="s">
        <v>310</v>
      </c>
      <c r="C23" s="254" t="s">
        <v>148</v>
      </c>
      <c r="D23" s="255" t="s">
        <v>149</v>
      </c>
      <c r="E23" s="314">
        <v>44621</v>
      </c>
      <c r="F23" s="270"/>
      <c r="G23" s="256"/>
      <c r="H23" s="257" t="s">
        <v>69</v>
      </c>
      <c r="I23" s="258"/>
      <c r="J23" s="326"/>
      <c r="K23" s="295"/>
      <c r="L23" s="296"/>
      <c r="M23" s="297" t="s">
        <v>69</v>
      </c>
      <c r="N23" s="298"/>
      <c r="O23" s="231"/>
      <c r="P23" s="231"/>
      <c r="Q23" s="230"/>
      <c r="R23" s="259"/>
      <c r="S23" s="258"/>
      <c r="T23" s="231"/>
      <c r="U23" s="230"/>
      <c r="V23" s="259"/>
      <c r="W23" s="258"/>
      <c r="X23" s="260">
        <v>4</v>
      </c>
      <c r="Y23" s="261" t="s">
        <v>26</v>
      </c>
      <c r="Z23" s="262" t="s">
        <v>164</v>
      </c>
      <c r="AA23" s="261" t="s">
        <v>525</v>
      </c>
      <c r="AB23" s="261" t="s">
        <v>80</v>
      </c>
      <c r="AC23" s="263" t="s">
        <v>169</v>
      </c>
      <c r="AD23" s="264" t="s">
        <v>619</v>
      </c>
    </row>
    <row r="24" spans="1:30" ht="98.1" customHeight="1" thickBot="1">
      <c r="A24" s="252" t="s">
        <v>40</v>
      </c>
      <c r="B24" s="253" t="s">
        <v>311</v>
      </c>
      <c r="C24" s="254" t="s">
        <v>148</v>
      </c>
      <c r="D24" s="255" t="s">
        <v>150</v>
      </c>
      <c r="E24" s="313">
        <v>44621</v>
      </c>
      <c r="F24" s="270"/>
      <c r="G24" s="256"/>
      <c r="H24" s="257" t="s">
        <v>69</v>
      </c>
      <c r="I24" s="274"/>
      <c r="J24" s="295"/>
      <c r="K24" s="295"/>
      <c r="L24" s="296"/>
      <c r="M24" s="297" t="s">
        <v>69</v>
      </c>
      <c r="N24" s="298"/>
      <c r="O24" s="231"/>
      <c r="P24" s="231"/>
      <c r="Q24" s="230"/>
      <c r="R24" s="259"/>
      <c r="S24" s="258"/>
      <c r="T24" s="231"/>
      <c r="U24" s="230"/>
      <c r="V24" s="259"/>
      <c r="W24" s="258"/>
      <c r="X24" s="260">
        <v>4</v>
      </c>
      <c r="Y24" s="261" t="s">
        <v>26</v>
      </c>
      <c r="Z24" s="262" t="s">
        <v>164</v>
      </c>
      <c r="AA24" s="261" t="s">
        <v>525</v>
      </c>
      <c r="AB24" s="261" t="s">
        <v>80</v>
      </c>
      <c r="AC24" s="263" t="s">
        <v>170</v>
      </c>
      <c r="AD24" s="264" t="s">
        <v>620</v>
      </c>
    </row>
    <row r="25" spans="1:30" ht="98.1" customHeight="1" thickBot="1">
      <c r="A25" s="252" t="s">
        <v>41</v>
      </c>
      <c r="B25" s="253" t="s">
        <v>312</v>
      </c>
      <c r="C25" s="254" t="s">
        <v>6</v>
      </c>
      <c r="D25" s="255" t="s">
        <v>740</v>
      </c>
      <c r="E25" s="313"/>
      <c r="F25" s="270" t="s">
        <v>797</v>
      </c>
      <c r="G25" s="256">
        <v>2.7</v>
      </c>
      <c r="H25" s="257" t="s">
        <v>65</v>
      </c>
      <c r="I25" s="258"/>
      <c r="J25" s="295" t="s">
        <v>935</v>
      </c>
      <c r="K25" s="295"/>
      <c r="L25" s="296"/>
      <c r="M25" s="297" t="s">
        <v>65</v>
      </c>
      <c r="N25" s="298"/>
      <c r="O25" s="231"/>
      <c r="P25" s="231"/>
      <c r="Q25" s="230"/>
      <c r="R25" s="259"/>
      <c r="S25" s="258"/>
      <c r="T25" s="231"/>
      <c r="U25" s="230"/>
      <c r="V25" s="259"/>
      <c r="W25" s="258"/>
      <c r="X25" s="269"/>
      <c r="Y25" s="261" t="s">
        <v>27</v>
      </c>
      <c r="Z25" s="262" t="s">
        <v>583</v>
      </c>
      <c r="AA25" s="261" t="s">
        <v>525</v>
      </c>
      <c r="AB25" s="261" t="s">
        <v>80</v>
      </c>
      <c r="AC25" s="263" t="s">
        <v>171</v>
      </c>
      <c r="AD25" s="264" t="s">
        <v>621</v>
      </c>
    </row>
    <row r="26" spans="1:30" ht="98.1" customHeight="1" thickBot="1">
      <c r="A26" s="252" t="s">
        <v>41</v>
      </c>
      <c r="B26" s="253" t="s">
        <v>313</v>
      </c>
      <c r="C26" s="254" t="s">
        <v>314</v>
      </c>
      <c r="D26" s="255" t="s">
        <v>315</v>
      </c>
      <c r="E26" s="313"/>
      <c r="F26" s="256" t="s">
        <v>768</v>
      </c>
      <c r="G26" s="256" t="s">
        <v>769</v>
      </c>
      <c r="H26" s="257" t="s">
        <v>65</v>
      </c>
      <c r="I26" s="258"/>
      <c r="J26" s="295" t="s">
        <v>861</v>
      </c>
      <c r="K26" s="304" t="s">
        <v>862</v>
      </c>
      <c r="L26" s="296" t="s">
        <v>863</v>
      </c>
      <c r="M26" s="297" t="s">
        <v>65</v>
      </c>
      <c r="N26" s="298"/>
      <c r="O26" s="231"/>
      <c r="P26" s="231"/>
      <c r="Q26" s="230"/>
      <c r="R26" s="257"/>
      <c r="S26" s="258"/>
      <c r="T26" s="231"/>
      <c r="U26" s="230"/>
      <c r="V26" s="259"/>
      <c r="W26" s="258"/>
      <c r="X26" s="260"/>
      <c r="Y26" s="261" t="s">
        <v>27</v>
      </c>
      <c r="Z26" s="262" t="s">
        <v>583</v>
      </c>
      <c r="AA26" s="261" t="s">
        <v>525</v>
      </c>
      <c r="AB26" s="261" t="s">
        <v>80</v>
      </c>
      <c r="AC26" s="263" t="s">
        <v>172</v>
      </c>
      <c r="AD26" s="264" t="s">
        <v>622</v>
      </c>
    </row>
    <row r="27" spans="1:30" ht="98.1" customHeight="1" thickBot="1">
      <c r="A27" s="252" t="s">
        <v>42</v>
      </c>
      <c r="B27" s="253" t="s">
        <v>316</v>
      </c>
      <c r="C27" s="254" t="s">
        <v>155</v>
      </c>
      <c r="D27" s="255" t="s">
        <v>156</v>
      </c>
      <c r="E27" s="313">
        <v>44621</v>
      </c>
      <c r="F27" s="256" t="s">
        <v>779</v>
      </c>
      <c r="G27" s="256"/>
      <c r="H27" s="257" t="s">
        <v>65</v>
      </c>
      <c r="I27" s="274"/>
      <c r="J27" s="271" t="s">
        <v>898</v>
      </c>
      <c r="K27" s="295"/>
      <c r="L27" s="296"/>
      <c r="M27" s="297" t="s">
        <v>65</v>
      </c>
      <c r="N27" s="298"/>
      <c r="O27" s="265"/>
      <c r="P27" s="231"/>
      <c r="Q27" s="230"/>
      <c r="R27" s="257"/>
      <c r="S27" s="258"/>
      <c r="T27" s="231"/>
      <c r="U27" s="230"/>
      <c r="V27" s="259"/>
      <c r="W27" s="258"/>
      <c r="X27" s="260">
        <v>4</v>
      </c>
      <c r="Y27" s="261" t="s">
        <v>28</v>
      </c>
      <c r="Z27" s="262" t="s">
        <v>581</v>
      </c>
      <c r="AA27" s="261" t="s">
        <v>525</v>
      </c>
      <c r="AB27" s="261" t="s">
        <v>246</v>
      </c>
      <c r="AC27" s="263" t="s">
        <v>528</v>
      </c>
      <c r="AD27" s="264" t="s">
        <v>623</v>
      </c>
    </row>
    <row r="28" spans="1:30" ht="98.1" customHeight="1" thickBot="1">
      <c r="A28" s="252" t="s">
        <v>42</v>
      </c>
      <c r="B28" s="253" t="s">
        <v>317</v>
      </c>
      <c r="C28" s="254" t="s">
        <v>157</v>
      </c>
      <c r="D28" s="255" t="s">
        <v>318</v>
      </c>
      <c r="E28" s="313">
        <v>44409</v>
      </c>
      <c r="F28" s="256" t="s">
        <v>780</v>
      </c>
      <c r="G28" s="256"/>
      <c r="H28" s="257" t="s">
        <v>66</v>
      </c>
      <c r="I28" s="258" t="s">
        <v>826</v>
      </c>
      <c r="J28" s="296" t="s">
        <v>903</v>
      </c>
      <c r="K28" s="295"/>
      <c r="L28" s="296"/>
      <c r="M28" s="297" t="s">
        <v>67</v>
      </c>
      <c r="N28" s="298" t="s">
        <v>900</v>
      </c>
      <c r="O28" s="231"/>
      <c r="P28" s="231"/>
      <c r="Q28" s="230"/>
      <c r="R28" s="257"/>
      <c r="S28" s="258"/>
      <c r="T28" s="231"/>
      <c r="U28" s="230"/>
      <c r="V28" s="259"/>
      <c r="W28" s="258"/>
      <c r="X28" s="269">
        <v>2</v>
      </c>
      <c r="Y28" s="261" t="s">
        <v>28</v>
      </c>
      <c r="Z28" s="262" t="s">
        <v>581</v>
      </c>
      <c r="AA28" s="261" t="s">
        <v>525</v>
      </c>
      <c r="AB28" s="261" t="s">
        <v>246</v>
      </c>
      <c r="AC28" s="263" t="s">
        <v>529</v>
      </c>
      <c r="AD28" s="264" t="s">
        <v>624</v>
      </c>
    </row>
    <row r="29" spans="1:30" ht="47.4" thickBot="1">
      <c r="A29" s="252" t="s">
        <v>730</v>
      </c>
      <c r="B29" s="253" t="s">
        <v>319</v>
      </c>
      <c r="C29" s="254" t="s">
        <v>159</v>
      </c>
      <c r="D29" s="255" t="s">
        <v>320</v>
      </c>
      <c r="E29" s="313">
        <v>44621</v>
      </c>
      <c r="F29" s="256" t="s">
        <v>805</v>
      </c>
      <c r="G29" s="256"/>
      <c r="H29" s="257" t="s">
        <v>65</v>
      </c>
      <c r="I29" s="274"/>
      <c r="J29" s="296" t="s">
        <v>869</v>
      </c>
      <c r="K29" s="295"/>
      <c r="L29" s="296"/>
      <c r="M29" s="297" t="s">
        <v>65</v>
      </c>
      <c r="N29" s="298"/>
      <c r="O29" s="231"/>
      <c r="P29" s="231"/>
      <c r="Q29" s="230"/>
      <c r="R29" s="257"/>
      <c r="S29" s="258"/>
      <c r="T29" s="231"/>
      <c r="U29" s="230"/>
      <c r="V29" s="259"/>
      <c r="W29" s="258"/>
      <c r="X29" s="260">
        <v>4</v>
      </c>
      <c r="Y29" s="261" t="s">
        <v>28</v>
      </c>
      <c r="Z29" s="262" t="s">
        <v>736</v>
      </c>
      <c r="AA29" s="261" t="s">
        <v>525</v>
      </c>
      <c r="AB29" s="261" t="s">
        <v>246</v>
      </c>
      <c r="AC29" s="263" t="s">
        <v>530</v>
      </c>
      <c r="AD29" s="264" t="s">
        <v>625</v>
      </c>
    </row>
    <row r="30" spans="1:30" ht="98.1" customHeight="1" thickBot="1">
      <c r="A30" s="252" t="s">
        <v>730</v>
      </c>
      <c r="B30" s="253" t="s">
        <v>321</v>
      </c>
      <c r="C30" s="254" t="s">
        <v>322</v>
      </c>
      <c r="D30" s="255" t="s">
        <v>323</v>
      </c>
      <c r="E30" s="313">
        <v>44501</v>
      </c>
      <c r="F30" s="256"/>
      <c r="G30" s="256"/>
      <c r="H30" s="257" t="s">
        <v>69</v>
      </c>
      <c r="I30" s="258"/>
      <c r="J30" s="301" t="s">
        <v>870</v>
      </c>
      <c r="K30" s="301"/>
      <c r="L30" s="302"/>
      <c r="M30" s="297" t="s">
        <v>69</v>
      </c>
      <c r="N30" s="300"/>
      <c r="O30" s="265"/>
      <c r="P30" s="265"/>
      <c r="Q30" s="268"/>
      <c r="R30" s="259"/>
      <c r="S30" s="266"/>
      <c r="T30" s="265"/>
      <c r="U30" s="268"/>
      <c r="V30" s="259"/>
      <c r="W30" s="266"/>
      <c r="X30" s="260">
        <v>3</v>
      </c>
      <c r="Y30" s="261" t="s">
        <v>28</v>
      </c>
      <c r="Z30" s="262" t="s">
        <v>736</v>
      </c>
      <c r="AA30" s="261" t="s">
        <v>525</v>
      </c>
      <c r="AB30" s="261" t="s">
        <v>246</v>
      </c>
      <c r="AC30" s="263" t="s">
        <v>531</v>
      </c>
      <c r="AD30" s="264" t="s">
        <v>626</v>
      </c>
    </row>
    <row r="31" spans="1:30" ht="142.35" customHeight="1" thickBot="1">
      <c r="A31" s="252" t="s">
        <v>45</v>
      </c>
      <c r="B31" s="253" t="s">
        <v>324</v>
      </c>
      <c r="C31" s="254" t="s">
        <v>158</v>
      </c>
      <c r="D31" s="255" t="s">
        <v>325</v>
      </c>
      <c r="E31" s="313">
        <v>44621</v>
      </c>
      <c r="F31" s="256" t="s">
        <v>764</v>
      </c>
      <c r="G31" s="256"/>
      <c r="H31" s="257" t="s">
        <v>65</v>
      </c>
      <c r="I31" s="258"/>
      <c r="J31" s="302"/>
      <c r="K31" s="301"/>
      <c r="L31" s="302"/>
      <c r="M31" s="297" t="s">
        <v>65</v>
      </c>
      <c r="N31" s="300"/>
      <c r="O31" s="265"/>
      <c r="P31" s="265"/>
      <c r="Q31" s="268"/>
      <c r="R31" s="259"/>
      <c r="S31" s="266"/>
      <c r="T31" s="265"/>
      <c r="U31" s="268"/>
      <c r="V31" s="259"/>
      <c r="W31" s="266"/>
      <c r="X31" s="260">
        <v>4</v>
      </c>
      <c r="Y31" s="261" t="s">
        <v>28</v>
      </c>
      <c r="Z31" s="262" t="s">
        <v>44</v>
      </c>
      <c r="AA31" s="261" t="s">
        <v>525</v>
      </c>
      <c r="AB31" s="261" t="s">
        <v>246</v>
      </c>
      <c r="AC31" s="263" t="s">
        <v>532</v>
      </c>
      <c r="AD31" s="264" t="s">
        <v>627</v>
      </c>
    </row>
    <row r="32" spans="1:30" ht="75.599999999999994" thickBot="1">
      <c r="A32" s="252" t="s">
        <v>45</v>
      </c>
      <c r="B32" s="253" t="s">
        <v>326</v>
      </c>
      <c r="C32" s="254" t="s">
        <v>158</v>
      </c>
      <c r="D32" s="255" t="s">
        <v>327</v>
      </c>
      <c r="E32" s="313">
        <v>44621</v>
      </c>
      <c r="F32" s="256" t="s">
        <v>765</v>
      </c>
      <c r="G32" s="256"/>
      <c r="H32" s="257" t="s">
        <v>65</v>
      </c>
      <c r="I32" s="258"/>
      <c r="J32" s="301" t="s">
        <v>882</v>
      </c>
      <c r="K32" s="301"/>
      <c r="L32" s="302"/>
      <c r="M32" s="297" t="s">
        <v>65</v>
      </c>
      <c r="N32" s="300"/>
      <c r="O32" s="265"/>
      <c r="P32" s="265"/>
      <c r="Q32" s="268"/>
      <c r="R32" s="259"/>
      <c r="S32" s="266"/>
      <c r="T32" s="265"/>
      <c r="U32" s="268"/>
      <c r="V32" s="259"/>
      <c r="W32" s="266"/>
      <c r="X32" s="269">
        <v>4</v>
      </c>
      <c r="Y32" s="261" t="s">
        <v>28</v>
      </c>
      <c r="Z32" s="262" t="s">
        <v>44</v>
      </c>
      <c r="AA32" s="261" t="s">
        <v>525</v>
      </c>
      <c r="AB32" s="261" t="s">
        <v>246</v>
      </c>
      <c r="AC32" s="263" t="s">
        <v>533</v>
      </c>
      <c r="AD32" s="264" t="s">
        <v>628</v>
      </c>
    </row>
    <row r="33" spans="1:30" ht="135" customHeight="1" thickBot="1">
      <c r="A33" s="252" t="s">
        <v>45</v>
      </c>
      <c r="B33" s="253" t="s">
        <v>328</v>
      </c>
      <c r="C33" s="254" t="s">
        <v>158</v>
      </c>
      <c r="D33" s="255" t="s">
        <v>329</v>
      </c>
      <c r="E33" s="313">
        <v>44621</v>
      </c>
      <c r="F33" s="256" t="s">
        <v>766</v>
      </c>
      <c r="G33" s="256"/>
      <c r="H33" s="257" t="s">
        <v>65</v>
      </c>
      <c r="I33" s="258"/>
      <c r="J33" s="296" t="s">
        <v>932</v>
      </c>
      <c r="K33" s="295"/>
      <c r="L33" s="296"/>
      <c r="M33" s="297" t="s">
        <v>65</v>
      </c>
      <c r="N33" s="298"/>
      <c r="O33" s="231"/>
      <c r="P33" s="231"/>
      <c r="Q33" s="230"/>
      <c r="R33" s="257"/>
      <c r="S33" s="258"/>
      <c r="T33" s="231"/>
      <c r="U33" s="230"/>
      <c r="V33" s="259"/>
      <c r="W33" s="258"/>
      <c r="X33" s="260">
        <v>4</v>
      </c>
      <c r="Y33" s="261" t="s">
        <v>28</v>
      </c>
      <c r="Z33" s="262" t="s">
        <v>44</v>
      </c>
      <c r="AA33" s="261" t="s">
        <v>525</v>
      </c>
      <c r="AB33" s="261" t="s">
        <v>246</v>
      </c>
      <c r="AC33" s="263" t="s">
        <v>534</v>
      </c>
      <c r="AD33" s="264" t="s">
        <v>629</v>
      </c>
    </row>
    <row r="34" spans="1:30" ht="390" customHeight="1" thickBot="1">
      <c r="A34" s="252" t="s">
        <v>245</v>
      </c>
      <c r="B34" s="253" t="s">
        <v>330</v>
      </c>
      <c r="C34" s="254" t="s">
        <v>15</v>
      </c>
      <c r="D34" s="255" t="s">
        <v>331</v>
      </c>
      <c r="E34" s="313">
        <v>44348</v>
      </c>
      <c r="F34" s="230" t="s">
        <v>840</v>
      </c>
      <c r="G34" s="256"/>
      <c r="H34" s="257" t="s">
        <v>56</v>
      </c>
      <c r="I34" s="258"/>
      <c r="J34" s="301"/>
      <c r="K34" s="301"/>
      <c r="L34" s="302"/>
      <c r="M34" s="297" t="s">
        <v>56</v>
      </c>
      <c r="N34" s="300"/>
      <c r="O34" s="265"/>
      <c r="P34" s="265"/>
      <c r="Q34" s="268"/>
      <c r="R34" s="259"/>
      <c r="S34" s="266"/>
      <c r="T34" s="265"/>
      <c r="U34" s="268"/>
      <c r="V34" s="259"/>
      <c r="W34" s="266"/>
      <c r="X34" s="260">
        <v>1</v>
      </c>
      <c r="Y34" s="261" t="s">
        <v>26</v>
      </c>
      <c r="Z34" s="262" t="s">
        <v>24</v>
      </c>
      <c r="AA34" s="261" t="s">
        <v>525</v>
      </c>
      <c r="AB34" s="261" t="s">
        <v>77</v>
      </c>
      <c r="AC34" s="263" t="s">
        <v>231</v>
      </c>
      <c r="AD34" s="264" t="s">
        <v>630</v>
      </c>
    </row>
    <row r="35" spans="1:30" ht="98.1" customHeight="1" thickBot="1">
      <c r="A35" s="252" t="s">
        <v>245</v>
      </c>
      <c r="B35" s="253" t="s">
        <v>332</v>
      </c>
      <c r="C35" s="254" t="s">
        <v>15</v>
      </c>
      <c r="D35" s="255" t="s">
        <v>333</v>
      </c>
      <c r="E35" s="313">
        <v>44621</v>
      </c>
      <c r="F35" s="230" t="s">
        <v>841</v>
      </c>
      <c r="G35" s="256"/>
      <c r="H35" s="257" t="s">
        <v>65</v>
      </c>
      <c r="I35" s="258"/>
      <c r="J35" s="302"/>
      <c r="K35" s="301"/>
      <c r="L35" s="302"/>
      <c r="M35" s="297" t="s">
        <v>65</v>
      </c>
      <c r="N35" s="306"/>
      <c r="O35" s="265"/>
      <c r="P35" s="265"/>
      <c r="Q35" s="268"/>
      <c r="R35" s="259"/>
      <c r="S35" s="266"/>
      <c r="T35" s="265"/>
      <c r="U35" s="268"/>
      <c r="V35" s="259"/>
      <c r="W35" s="266"/>
      <c r="X35" s="260">
        <v>4</v>
      </c>
      <c r="Y35" s="261" t="s">
        <v>26</v>
      </c>
      <c r="Z35" s="262" t="s">
        <v>24</v>
      </c>
      <c r="AA35" s="261" t="s">
        <v>525</v>
      </c>
      <c r="AB35" s="261" t="s">
        <v>77</v>
      </c>
      <c r="AC35" s="263" t="s">
        <v>232</v>
      </c>
      <c r="AD35" s="264" t="s">
        <v>631</v>
      </c>
    </row>
    <row r="36" spans="1:30" ht="98.1" customHeight="1" thickBot="1">
      <c r="A36" s="252" t="s">
        <v>245</v>
      </c>
      <c r="B36" s="253" t="s">
        <v>334</v>
      </c>
      <c r="C36" s="254" t="s">
        <v>12</v>
      </c>
      <c r="D36" s="255" t="s">
        <v>13</v>
      </c>
      <c r="E36" s="313" t="s">
        <v>335</v>
      </c>
      <c r="F36" s="230" t="s">
        <v>842</v>
      </c>
      <c r="G36" s="256"/>
      <c r="H36" s="257" t="s">
        <v>65</v>
      </c>
      <c r="I36" s="258"/>
      <c r="J36" s="301"/>
      <c r="K36" s="301"/>
      <c r="L36" s="302"/>
      <c r="M36" s="297" t="s">
        <v>65</v>
      </c>
      <c r="N36" s="300"/>
      <c r="O36" s="265"/>
      <c r="P36" s="265"/>
      <c r="Q36" s="268"/>
      <c r="R36" s="259"/>
      <c r="S36" s="266"/>
      <c r="T36" s="265"/>
      <c r="U36" s="268"/>
      <c r="V36" s="259"/>
      <c r="W36" s="266"/>
      <c r="X36" s="269">
        <v>4</v>
      </c>
      <c r="Y36" s="261" t="s">
        <v>26</v>
      </c>
      <c r="Z36" s="262" t="s">
        <v>24</v>
      </c>
      <c r="AA36" s="261" t="s">
        <v>525</v>
      </c>
      <c r="AB36" s="261" t="s">
        <v>77</v>
      </c>
      <c r="AC36" s="263" t="s">
        <v>233</v>
      </c>
      <c r="AD36" s="264" t="s">
        <v>632</v>
      </c>
    </row>
    <row r="37" spans="1:30" ht="98.1" customHeight="1" thickBot="1">
      <c r="A37" s="252" t="s">
        <v>245</v>
      </c>
      <c r="B37" s="253" t="s">
        <v>336</v>
      </c>
      <c r="C37" s="254" t="s">
        <v>12</v>
      </c>
      <c r="D37" s="255" t="s">
        <v>160</v>
      </c>
      <c r="E37" s="313" t="s">
        <v>337</v>
      </c>
      <c r="F37" s="230" t="s">
        <v>816</v>
      </c>
      <c r="G37" s="256"/>
      <c r="H37" s="257" t="s">
        <v>65</v>
      </c>
      <c r="I37" s="258"/>
      <c r="J37" s="302"/>
      <c r="K37" s="301"/>
      <c r="L37" s="302"/>
      <c r="M37" s="297" t="s">
        <v>65</v>
      </c>
      <c r="N37" s="300"/>
      <c r="O37" s="265"/>
      <c r="P37" s="265"/>
      <c r="Q37" s="268"/>
      <c r="R37" s="259"/>
      <c r="S37" s="266"/>
      <c r="T37" s="265"/>
      <c r="U37" s="268"/>
      <c r="V37" s="259"/>
      <c r="W37" s="266"/>
      <c r="X37" s="269">
        <v>4</v>
      </c>
      <c r="Y37" s="261" t="s">
        <v>26</v>
      </c>
      <c r="Z37" s="262" t="s">
        <v>24</v>
      </c>
      <c r="AA37" s="261" t="s">
        <v>525</v>
      </c>
      <c r="AB37" s="261" t="s">
        <v>77</v>
      </c>
      <c r="AC37" s="263" t="s">
        <v>234</v>
      </c>
      <c r="AD37" s="264" t="s">
        <v>633</v>
      </c>
    </row>
    <row r="38" spans="1:30" ht="98.1" customHeight="1" thickBot="1">
      <c r="A38" s="252" t="s">
        <v>245</v>
      </c>
      <c r="B38" s="253" t="s">
        <v>338</v>
      </c>
      <c r="C38" s="254" t="s">
        <v>14</v>
      </c>
      <c r="D38" s="255" t="s">
        <v>161</v>
      </c>
      <c r="E38" s="315">
        <v>44531</v>
      </c>
      <c r="F38" s="256"/>
      <c r="G38" s="256"/>
      <c r="H38" s="257" t="s">
        <v>65</v>
      </c>
      <c r="I38" s="258"/>
      <c r="J38" s="301"/>
      <c r="K38" s="301"/>
      <c r="L38" s="302"/>
      <c r="M38" s="297" t="s">
        <v>65</v>
      </c>
      <c r="N38" s="300"/>
      <c r="O38" s="265"/>
      <c r="P38" s="265"/>
      <c r="Q38" s="268"/>
      <c r="R38" s="259"/>
      <c r="S38" s="266"/>
      <c r="T38" s="265"/>
      <c r="U38" s="268"/>
      <c r="V38" s="259"/>
      <c r="W38" s="266"/>
      <c r="X38" s="269">
        <v>3</v>
      </c>
      <c r="Y38" s="261" t="s">
        <v>26</v>
      </c>
      <c r="Z38" s="262" t="s">
        <v>24</v>
      </c>
      <c r="AA38" s="261" t="s">
        <v>525</v>
      </c>
      <c r="AB38" s="261" t="s">
        <v>77</v>
      </c>
      <c r="AC38" s="263" t="s">
        <v>235</v>
      </c>
      <c r="AD38" s="264" t="s">
        <v>634</v>
      </c>
    </row>
    <row r="39" spans="1:30" ht="98.1" customHeight="1" thickBot="1">
      <c r="A39" s="252" t="s">
        <v>245</v>
      </c>
      <c r="B39" s="253" t="s">
        <v>339</v>
      </c>
      <c r="C39" s="254" t="s">
        <v>340</v>
      </c>
      <c r="D39" s="255" t="s">
        <v>341</v>
      </c>
      <c r="E39" s="313">
        <v>44440</v>
      </c>
      <c r="F39" s="256"/>
      <c r="G39" s="256"/>
      <c r="H39" s="257" t="s">
        <v>65</v>
      </c>
      <c r="I39" s="258"/>
      <c r="J39" s="301" t="s">
        <v>923</v>
      </c>
      <c r="K39" s="301"/>
      <c r="L39" s="302"/>
      <c r="M39" s="297" t="s">
        <v>56</v>
      </c>
      <c r="N39" s="300"/>
      <c r="O39" s="265"/>
      <c r="P39" s="265"/>
      <c r="Q39" s="268"/>
      <c r="R39" s="259"/>
      <c r="S39" s="266"/>
      <c r="T39" s="265"/>
      <c r="U39" s="268"/>
      <c r="V39" s="259"/>
      <c r="W39" s="266"/>
      <c r="X39" s="269">
        <v>2</v>
      </c>
      <c r="Y39" s="261" t="s">
        <v>26</v>
      </c>
      <c r="Z39" s="262" t="s">
        <v>24</v>
      </c>
      <c r="AA39" s="261" t="s">
        <v>525</v>
      </c>
      <c r="AB39" s="261" t="s">
        <v>77</v>
      </c>
      <c r="AC39" s="263" t="s">
        <v>236</v>
      </c>
      <c r="AD39" s="264" t="s">
        <v>635</v>
      </c>
    </row>
    <row r="40" spans="1:30" ht="98.1" customHeight="1" thickBot="1">
      <c r="A40" s="252" t="s">
        <v>245</v>
      </c>
      <c r="B40" s="253" t="s">
        <v>342</v>
      </c>
      <c r="C40" s="254" t="s">
        <v>14</v>
      </c>
      <c r="D40" s="255" t="s">
        <v>162</v>
      </c>
      <c r="E40" s="313">
        <v>44470</v>
      </c>
      <c r="F40" s="256"/>
      <c r="G40" s="256"/>
      <c r="H40" s="257" t="s">
        <v>65</v>
      </c>
      <c r="I40" s="258"/>
      <c r="J40" s="301"/>
      <c r="K40" s="301"/>
      <c r="L40" s="302"/>
      <c r="M40" s="297" t="s">
        <v>65</v>
      </c>
      <c r="N40" s="300"/>
      <c r="O40" s="265"/>
      <c r="P40" s="265"/>
      <c r="Q40" s="268"/>
      <c r="R40" s="259"/>
      <c r="S40" s="266"/>
      <c r="T40" s="265"/>
      <c r="U40" s="268"/>
      <c r="V40" s="259"/>
      <c r="W40" s="266"/>
      <c r="X40" s="269">
        <v>3</v>
      </c>
      <c r="Y40" s="261" t="s">
        <v>26</v>
      </c>
      <c r="Z40" s="262" t="s">
        <v>24</v>
      </c>
      <c r="AA40" s="261" t="s">
        <v>525</v>
      </c>
      <c r="AB40" s="261" t="s">
        <v>77</v>
      </c>
      <c r="AC40" s="263" t="s">
        <v>237</v>
      </c>
      <c r="AD40" s="264" t="s">
        <v>636</v>
      </c>
    </row>
    <row r="41" spans="1:30" ht="98.1" customHeight="1" thickBot="1">
      <c r="A41" s="252" t="s">
        <v>245</v>
      </c>
      <c r="B41" s="253" t="s">
        <v>343</v>
      </c>
      <c r="C41" s="254" t="s">
        <v>141</v>
      </c>
      <c r="D41" s="255" t="s">
        <v>344</v>
      </c>
      <c r="E41" s="313">
        <v>44562</v>
      </c>
      <c r="F41" s="325"/>
      <c r="G41" s="256"/>
      <c r="H41" s="257" t="s">
        <v>65</v>
      </c>
      <c r="I41" s="258"/>
      <c r="J41" s="301"/>
      <c r="K41" s="301"/>
      <c r="L41" s="302"/>
      <c r="M41" s="297" t="s">
        <v>65</v>
      </c>
      <c r="N41" s="300"/>
      <c r="O41" s="265"/>
      <c r="P41" s="265"/>
      <c r="Q41" s="268"/>
      <c r="R41" s="259"/>
      <c r="S41" s="266"/>
      <c r="T41" s="265"/>
      <c r="U41" s="268"/>
      <c r="V41" s="259"/>
      <c r="W41" s="266"/>
      <c r="X41" s="269">
        <v>4</v>
      </c>
      <c r="Y41" s="261" t="s">
        <v>26</v>
      </c>
      <c r="Z41" s="262" t="s">
        <v>24</v>
      </c>
      <c r="AA41" s="261" t="s">
        <v>525</v>
      </c>
      <c r="AB41" s="261" t="s">
        <v>77</v>
      </c>
      <c r="AC41" s="263" t="s">
        <v>173</v>
      </c>
      <c r="AD41" s="264" t="s">
        <v>637</v>
      </c>
    </row>
    <row r="42" spans="1:30" ht="98.1" customHeight="1" thickBot="1">
      <c r="A42" s="252" t="s">
        <v>245</v>
      </c>
      <c r="B42" s="253" t="s">
        <v>345</v>
      </c>
      <c r="C42" s="254" t="s">
        <v>141</v>
      </c>
      <c r="D42" s="255" t="s">
        <v>346</v>
      </c>
      <c r="E42" s="313">
        <v>44409</v>
      </c>
      <c r="F42" s="230" t="s">
        <v>817</v>
      </c>
      <c r="G42" s="256"/>
      <c r="H42" s="257" t="s">
        <v>65</v>
      </c>
      <c r="I42" s="258"/>
      <c r="J42" s="301" t="s">
        <v>924</v>
      </c>
      <c r="K42" s="301"/>
      <c r="L42" s="302"/>
      <c r="M42" s="297" t="s">
        <v>56</v>
      </c>
      <c r="N42" s="300"/>
      <c r="O42" s="265"/>
      <c r="P42" s="265"/>
      <c r="Q42" s="268"/>
      <c r="R42" s="259"/>
      <c r="S42" s="266"/>
      <c r="T42" s="265"/>
      <c r="U42" s="268"/>
      <c r="V42" s="259"/>
      <c r="W42" s="266"/>
      <c r="X42" s="269">
        <v>2</v>
      </c>
      <c r="Y42" s="261" t="s">
        <v>26</v>
      </c>
      <c r="Z42" s="262" t="s">
        <v>24</v>
      </c>
      <c r="AA42" s="261" t="s">
        <v>525</v>
      </c>
      <c r="AB42" s="261" t="s">
        <v>77</v>
      </c>
      <c r="AC42" s="263" t="s">
        <v>174</v>
      </c>
      <c r="AD42" s="264" t="s">
        <v>638</v>
      </c>
    </row>
    <row r="43" spans="1:30" ht="98.1" customHeight="1" thickBot="1">
      <c r="A43" s="252" t="s">
        <v>245</v>
      </c>
      <c r="B43" s="253" t="s">
        <v>347</v>
      </c>
      <c r="C43" s="254" t="s">
        <v>141</v>
      </c>
      <c r="D43" s="255" t="s">
        <v>348</v>
      </c>
      <c r="E43" s="313">
        <v>44409</v>
      </c>
      <c r="F43" s="324" t="s">
        <v>817</v>
      </c>
      <c r="G43" s="256"/>
      <c r="H43" s="257" t="s">
        <v>65</v>
      </c>
      <c r="I43" s="274"/>
      <c r="J43" s="301" t="s">
        <v>924</v>
      </c>
      <c r="K43" s="301"/>
      <c r="L43" s="302"/>
      <c r="M43" s="297" t="s">
        <v>56</v>
      </c>
      <c r="N43" s="300"/>
      <c r="O43" s="265"/>
      <c r="P43" s="265"/>
      <c r="Q43" s="268"/>
      <c r="R43" s="259"/>
      <c r="S43" s="266"/>
      <c r="T43" s="265"/>
      <c r="U43" s="268"/>
      <c r="V43" s="259"/>
      <c r="W43" s="266"/>
      <c r="X43" s="269">
        <v>2</v>
      </c>
      <c r="Y43" s="261" t="s">
        <v>26</v>
      </c>
      <c r="Z43" s="262" t="s">
        <v>24</v>
      </c>
      <c r="AA43" s="261" t="s">
        <v>525</v>
      </c>
      <c r="AB43" s="261" t="s">
        <v>77</v>
      </c>
      <c r="AC43" s="263" t="s">
        <v>175</v>
      </c>
      <c r="AD43" s="264" t="s">
        <v>639</v>
      </c>
    </row>
    <row r="44" spans="1:30" ht="98.1" customHeight="1" thickBot="1">
      <c r="A44" s="252" t="s">
        <v>46</v>
      </c>
      <c r="B44" s="253" t="s">
        <v>349</v>
      </c>
      <c r="C44" s="254" t="s">
        <v>350</v>
      </c>
      <c r="D44" s="255" t="s">
        <v>351</v>
      </c>
      <c r="E44" s="313"/>
      <c r="F44" s="331">
        <v>0.29649999999999999</v>
      </c>
      <c r="G44" s="282">
        <v>98</v>
      </c>
      <c r="H44" s="257" t="s">
        <v>65</v>
      </c>
      <c r="I44" s="258" t="s">
        <v>784</v>
      </c>
      <c r="J44" s="330">
        <v>0.56910000000000005</v>
      </c>
      <c r="K44" s="296">
        <v>98</v>
      </c>
      <c r="L44" s="296">
        <v>98</v>
      </c>
      <c r="M44" s="297" t="s">
        <v>65</v>
      </c>
      <c r="N44" s="234"/>
      <c r="O44" s="267"/>
      <c r="P44" s="283"/>
      <c r="Q44" s="284"/>
      <c r="R44" s="259"/>
      <c r="S44" s="285"/>
      <c r="T44" s="267"/>
      <c r="U44" s="284"/>
      <c r="V44" s="259"/>
      <c r="W44" s="285"/>
      <c r="X44" s="269"/>
      <c r="Y44" s="261" t="s">
        <v>26</v>
      </c>
      <c r="Z44" s="262" t="s">
        <v>584</v>
      </c>
      <c r="AA44" s="261" t="s">
        <v>525</v>
      </c>
      <c r="AB44" s="261" t="s">
        <v>79</v>
      </c>
      <c r="AC44" s="263" t="s">
        <v>218</v>
      </c>
      <c r="AD44" s="264" t="s">
        <v>640</v>
      </c>
    </row>
    <row r="45" spans="1:30" ht="98.1" customHeight="1" thickBot="1">
      <c r="A45" s="252" t="s">
        <v>46</v>
      </c>
      <c r="B45" s="253" t="s">
        <v>352</v>
      </c>
      <c r="C45" s="254" t="s">
        <v>350</v>
      </c>
      <c r="D45" s="255" t="s">
        <v>353</v>
      </c>
      <c r="E45" s="313"/>
      <c r="F45" s="331">
        <v>0.33360000000000001</v>
      </c>
      <c r="G45" s="282">
        <v>99</v>
      </c>
      <c r="H45" s="257" t="s">
        <v>65</v>
      </c>
      <c r="I45" s="258" t="s">
        <v>785</v>
      </c>
      <c r="J45" s="330">
        <v>0.54190000000000005</v>
      </c>
      <c r="K45" s="296">
        <v>99</v>
      </c>
      <c r="L45" s="296">
        <v>99</v>
      </c>
      <c r="M45" s="297" t="s">
        <v>66</v>
      </c>
      <c r="N45" s="234" t="s">
        <v>941</v>
      </c>
      <c r="O45" s="267"/>
      <c r="P45" s="284"/>
      <c r="Q45" s="284"/>
      <c r="R45" s="286"/>
      <c r="S45" s="266"/>
      <c r="T45" s="267"/>
      <c r="U45" s="256"/>
      <c r="V45" s="259"/>
      <c r="W45" s="276"/>
      <c r="X45" s="269"/>
      <c r="Y45" s="261" t="s">
        <v>26</v>
      </c>
      <c r="Z45" s="262" t="s">
        <v>584</v>
      </c>
      <c r="AA45" s="261" t="s">
        <v>525</v>
      </c>
      <c r="AB45" s="261" t="s">
        <v>79</v>
      </c>
      <c r="AC45" s="263" t="s">
        <v>219</v>
      </c>
      <c r="AD45" s="264" t="s">
        <v>641</v>
      </c>
    </row>
    <row r="46" spans="1:30" ht="98.1" customHeight="1" thickBot="1">
      <c r="A46" s="252" t="s">
        <v>46</v>
      </c>
      <c r="B46" s="253" t="s">
        <v>354</v>
      </c>
      <c r="C46" s="254" t="s">
        <v>355</v>
      </c>
      <c r="D46" s="255" t="s">
        <v>741</v>
      </c>
      <c r="E46" s="313"/>
      <c r="F46" s="256">
        <v>2262619.96</v>
      </c>
      <c r="G46" s="256">
        <v>2500000</v>
      </c>
      <c r="H46" s="257" t="s">
        <v>65</v>
      </c>
      <c r="I46" s="258" t="s">
        <v>785</v>
      </c>
      <c r="J46" s="335" t="s">
        <v>936</v>
      </c>
      <c r="K46" s="332">
        <v>2500000</v>
      </c>
      <c r="L46" s="332">
        <v>2500000</v>
      </c>
      <c r="M46" s="297" t="s">
        <v>65</v>
      </c>
      <c r="N46" s="309"/>
      <c r="O46" s="267"/>
      <c r="P46" s="327"/>
      <c r="Q46" s="328"/>
      <c r="R46" s="329"/>
      <c r="S46" s="285"/>
      <c r="T46" s="267"/>
      <c r="U46" s="256"/>
      <c r="V46" s="259"/>
      <c r="W46" s="285"/>
      <c r="X46" s="269"/>
      <c r="Y46" s="261" t="s">
        <v>26</v>
      </c>
      <c r="Z46" s="262" t="s">
        <v>584</v>
      </c>
      <c r="AA46" s="261" t="s">
        <v>525</v>
      </c>
      <c r="AB46" s="261" t="s">
        <v>79</v>
      </c>
      <c r="AC46" s="263" t="s">
        <v>220</v>
      </c>
      <c r="AD46" s="264" t="s">
        <v>642</v>
      </c>
    </row>
    <row r="47" spans="1:30" ht="98.1" customHeight="1" thickBot="1">
      <c r="A47" s="252" t="s">
        <v>46</v>
      </c>
      <c r="B47" s="253" t="s">
        <v>356</v>
      </c>
      <c r="C47" s="254" t="s">
        <v>355</v>
      </c>
      <c r="D47" s="255" t="s">
        <v>742</v>
      </c>
      <c r="E47" s="316"/>
      <c r="F47" s="256">
        <v>2088266.62</v>
      </c>
      <c r="G47" s="256">
        <v>1500000</v>
      </c>
      <c r="H47" s="257" t="s">
        <v>65</v>
      </c>
      <c r="I47" s="258" t="s">
        <v>786</v>
      </c>
      <c r="J47" s="333" t="s">
        <v>937</v>
      </c>
      <c r="K47" s="332">
        <v>1500000</v>
      </c>
      <c r="L47" s="332">
        <v>1500000</v>
      </c>
      <c r="M47" s="297" t="s">
        <v>65</v>
      </c>
      <c r="N47" s="300"/>
      <c r="O47" s="265"/>
      <c r="P47" s="265"/>
      <c r="Q47" s="268"/>
      <c r="R47" s="259"/>
      <c r="S47" s="266"/>
      <c r="T47" s="265"/>
      <c r="U47" s="268"/>
      <c r="V47" s="259"/>
      <c r="W47" s="266"/>
      <c r="X47" s="269"/>
      <c r="Y47" s="261" t="s">
        <v>26</v>
      </c>
      <c r="Z47" s="262" t="s">
        <v>584</v>
      </c>
      <c r="AA47" s="261" t="s">
        <v>525</v>
      </c>
      <c r="AB47" s="261" t="s">
        <v>79</v>
      </c>
      <c r="AC47" s="263" t="s">
        <v>221</v>
      </c>
      <c r="AD47" s="264" t="s">
        <v>643</v>
      </c>
    </row>
    <row r="48" spans="1:30" ht="98.1" customHeight="1" thickBot="1">
      <c r="A48" s="252" t="s">
        <v>46</v>
      </c>
      <c r="B48" s="253" t="s">
        <v>357</v>
      </c>
      <c r="C48" s="254" t="s">
        <v>355</v>
      </c>
      <c r="D48" s="275" t="s">
        <v>743</v>
      </c>
      <c r="E48" s="317"/>
      <c r="F48" s="256">
        <v>0</v>
      </c>
      <c r="G48" s="256">
        <v>80000</v>
      </c>
      <c r="H48" s="257" t="s">
        <v>65</v>
      </c>
      <c r="I48" s="258" t="s">
        <v>785</v>
      </c>
      <c r="J48" s="333" t="s">
        <v>938</v>
      </c>
      <c r="K48" s="332">
        <v>80000</v>
      </c>
      <c r="L48" s="332">
        <v>80000</v>
      </c>
      <c r="M48" s="297" t="s">
        <v>65</v>
      </c>
      <c r="N48" s="300"/>
      <c r="O48" s="265"/>
      <c r="P48" s="265"/>
      <c r="Q48" s="268"/>
      <c r="R48" s="259"/>
      <c r="S48" s="266"/>
      <c r="T48" s="265"/>
      <c r="U48" s="268"/>
      <c r="V48" s="259"/>
      <c r="W48" s="266"/>
      <c r="X48" s="269"/>
      <c r="Y48" s="261" t="s">
        <v>26</v>
      </c>
      <c r="Z48" s="262" t="s">
        <v>584</v>
      </c>
      <c r="AA48" s="261" t="s">
        <v>525</v>
      </c>
      <c r="AB48" s="261" t="s">
        <v>79</v>
      </c>
      <c r="AC48" s="263" t="s">
        <v>222</v>
      </c>
      <c r="AD48" s="264" t="s">
        <v>644</v>
      </c>
    </row>
    <row r="49" spans="1:30" ht="98.1" customHeight="1" thickBot="1">
      <c r="A49" s="252" t="s">
        <v>46</v>
      </c>
      <c r="B49" s="253" t="s">
        <v>358</v>
      </c>
      <c r="C49" s="254" t="s">
        <v>11</v>
      </c>
      <c r="D49" s="275" t="s">
        <v>238</v>
      </c>
      <c r="E49" s="313"/>
      <c r="F49" s="256">
        <v>0</v>
      </c>
      <c r="G49" s="256">
        <v>0</v>
      </c>
      <c r="H49" s="257" t="s">
        <v>69</v>
      </c>
      <c r="I49" s="258" t="s">
        <v>787</v>
      </c>
      <c r="J49" s="295" t="s">
        <v>934</v>
      </c>
      <c r="K49" s="322">
        <v>1</v>
      </c>
      <c r="L49" s="323">
        <v>0.99</v>
      </c>
      <c r="M49" s="297" t="s">
        <v>65</v>
      </c>
      <c r="N49" s="298"/>
      <c r="O49" s="231"/>
      <c r="P49" s="231"/>
      <c r="Q49" s="230"/>
      <c r="R49" s="259"/>
      <c r="S49" s="258"/>
      <c r="T49" s="231"/>
      <c r="U49" s="230"/>
      <c r="V49" s="259"/>
      <c r="W49" s="258"/>
      <c r="X49" s="269"/>
      <c r="Y49" s="261" t="s">
        <v>26</v>
      </c>
      <c r="Z49" s="262" t="s">
        <v>584</v>
      </c>
      <c r="AA49" s="261" t="s">
        <v>525</v>
      </c>
      <c r="AB49" s="261" t="s">
        <v>79</v>
      </c>
      <c r="AC49" s="263" t="s">
        <v>223</v>
      </c>
      <c r="AD49" s="264" t="s">
        <v>645</v>
      </c>
    </row>
    <row r="50" spans="1:30" ht="98.1" customHeight="1" thickBot="1">
      <c r="A50" s="252" t="s">
        <v>46</v>
      </c>
      <c r="B50" s="253" t="s">
        <v>359</v>
      </c>
      <c r="C50" s="254" t="s">
        <v>11</v>
      </c>
      <c r="D50" s="255" t="s">
        <v>239</v>
      </c>
      <c r="E50" s="313"/>
      <c r="F50" s="256">
        <v>0.81</v>
      </c>
      <c r="G50" s="256">
        <v>75</v>
      </c>
      <c r="H50" s="257" t="s">
        <v>65</v>
      </c>
      <c r="I50" s="258"/>
      <c r="J50" s="303"/>
      <c r="K50" s="323">
        <v>0.83</v>
      </c>
      <c r="L50" s="323">
        <v>0.75</v>
      </c>
      <c r="M50" s="297" t="s">
        <v>65</v>
      </c>
      <c r="N50" s="298"/>
      <c r="O50" s="267"/>
      <c r="P50" s="231"/>
      <c r="Q50" s="230"/>
      <c r="R50" s="257"/>
      <c r="S50" s="258"/>
      <c r="T50" s="267"/>
      <c r="U50" s="230"/>
      <c r="V50" s="259"/>
      <c r="W50" s="258"/>
      <c r="X50" s="260"/>
      <c r="Y50" s="261" t="s">
        <v>26</v>
      </c>
      <c r="Z50" s="262" t="s">
        <v>584</v>
      </c>
      <c r="AA50" s="261" t="s">
        <v>525</v>
      </c>
      <c r="AB50" s="261" t="s">
        <v>79</v>
      </c>
      <c r="AC50" s="263" t="s">
        <v>224</v>
      </c>
      <c r="AD50" s="264" t="s">
        <v>646</v>
      </c>
    </row>
    <row r="51" spans="1:30" ht="98.1" customHeight="1" thickBot="1">
      <c r="A51" s="252" t="s">
        <v>46</v>
      </c>
      <c r="B51" s="253" t="s">
        <v>360</v>
      </c>
      <c r="C51" s="254" t="s">
        <v>154</v>
      </c>
      <c r="D51" s="255" t="s">
        <v>744</v>
      </c>
      <c r="E51" s="313"/>
      <c r="F51" s="256" t="s">
        <v>788</v>
      </c>
      <c r="G51" s="256">
        <v>4.5</v>
      </c>
      <c r="H51" s="257" t="s">
        <v>65</v>
      </c>
      <c r="I51" s="258"/>
      <c r="J51" s="295" t="s">
        <v>940</v>
      </c>
      <c r="K51" s="295">
        <v>4.32</v>
      </c>
      <c r="L51" s="296">
        <v>4.5</v>
      </c>
      <c r="M51" s="297" t="s">
        <v>65</v>
      </c>
      <c r="N51" s="298"/>
      <c r="O51" s="231"/>
      <c r="P51" s="231"/>
      <c r="Q51" s="230"/>
      <c r="R51" s="257"/>
      <c r="S51" s="258"/>
      <c r="T51" s="231"/>
      <c r="U51" s="230"/>
      <c r="V51" s="259"/>
      <c r="W51" s="258"/>
      <c r="X51" s="260"/>
      <c r="Y51" s="261" t="s">
        <v>26</v>
      </c>
      <c r="Z51" s="262" t="s">
        <v>584</v>
      </c>
      <c r="AA51" s="261" t="s">
        <v>525</v>
      </c>
      <c r="AB51" s="261" t="s">
        <v>79</v>
      </c>
      <c r="AC51" s="263" t="s">
        <v>225</v>
      </c>
      <c r="AD51" s="264" t="s">
        <v>647</v>
      </c>
    </row>
    <row r="52" spans="1:30" ht="85.5" customHeight="1" thickBot="1">
      <c r="A52" s="252" t="s">
        <v>46</v>
      </c>
      <c r="B52" s="253" t="s">
        <v>595</v>
      </c>
      <c r="C52" s="254" t="s">
        <v>361</v>
      </c>
      <c r="D52" s="255" t="s">
        <v>745</v>
      </c>
      <c r="E52" s="313"/>
      <c r="F52" s="331">
        <v>1.25</v>
      </c>
      <c r="G52" s="256">
        <v>90</v>
      </c>
      <c r="H52" s="257" t="s">
        <v>65</v>
      </c>
      <c r="I52" s="258" t="s">
        <v>792</v>
      </c>
      <c r="J52" s="333" t="s">
        <v>939</v>
      </c>
      <c r="K52" s="334">
        <v>1.0713999999999999</v>
      </c>
      <c r="L52" s="335"/>
      <c r="M52" s="297" t="s">
        <v>65</v>
      </c>
      <c r="N52" s="300"/>
      <c r="O52" s="265"/>
      <c r="P52" s="265"/>
      <c r="Q52" s="268"/>
      <c r="R52" s="259"/>
      <c r="S52" s="266"/>
      <c r="T52" s="265"/>
      <c r="U52" s="268"/>
      <c r="V52" s="259"/>
      <c r="W52" s="266"/>
      <c r="X52" s="269"/>
      <c r="Y52" s="261" t="s">
        <v>26</v>
      </c>
      <c r="Z52" s="262" t="s">
        <v>584</v>
      </c>
      <c r="AA52" s="261" t="s">
        <v>525</v>
      </c>
      <c r="AB52" s="261" t="s">
        <v>79</v>
      </c>
      <c r="AC52" s="263" t="s">
        <v>226</v>
      </c>
      <c r="AD52" s="264" t="s">
        <v>648</v>
      </c>
    </row>
    <row r="53" spans="1:30" ht="113.25" customHeight="1" thickBot="1">
      <c r="A53" s="252" t="s">
        <v>46</v>
      </c>
      <c r="B53" s="253" t="s">
        <v>594</v>
      </c>
      <c r="C53" s="254" t="s">
        <v>361</v>
      </c>
      <c r="D53" s="255" t="s">
        <v>746</v>
      </c>
      <c r="E53" s="313"/>
      <c r="F53" s="331">
        <v>0.33</v>
      </c>
      <c r="G53" s="331">
        <v>0.7</v>
      </c>
      <c r="H53" s="257" t="s">
        <v>66</v>
      </c>
      <c r="I53" s="258" t="s">
        <v>789</v>
      </c>
      <c r="J53" s="336">
        <v>0.6</v>
      </c>
      <c r="K53" s="336">
        <v>0.48599999999999999</v>
      </c>
      <c r="L53" s="331">
        <v>0.7</v>
      </c>
      <c r="M53" s="297" t="s">
        <v>66</v>
      </c>
      <c r="N53" s="258" t="s">
        <v>943</v>
      </c>
      <c r="O53" s="265"/>
      <c r="P53" s="265"/>
      <c r="Q53" s="268"/>
      <c r="R53" s="259"/>
      <c r="S53" s="266"/>
      <c r="T53" s="265"/>
      <c r="U53" s="268"/>
      <c r="V53" s="259"/>
      <c r="W53" s="266"/>
      <c r="X53" s="269"/>
      <c r="Y53" s="261" t="s">
        <v>26</v>
      </c>
      <c r="Z53" s="262" t="s">
        <v>584</v>
      </c>
      <c r="AA53" s="261" t="s">
        <v>525</v>
      </c>
      <c r="AB53" s="261" t="s">
        <v>79</v>
      </c>
      <c r="AC53" s="263" t="s">
        <v>226</v>
      </c>
      <c r="AD53" s="264" t="s">
        <v>649</v>
      </c>
    </row>
    <row r="54" spans="1:30" ht="93" customHeight="1" thickBot="1">
      <c r="A54" s="252" t="s">
        <v>46</v>
      </c>
      <c r="B54" s="253" t="s">
        <v>593</v>
      </c>
      <c r="C54" s="254" t="s">
        <v>361</v>
      </c>
      <c r="D54" s="255" t="s">
        <v>747</v>
      </c>
      <c r="E54" s="313"/>
      <c r="F54" s="331">
        <v>0.89</v>
      </c>
      <c r="G54" s="331">
        <v>0.9</v>
      </c>
      <c r="H54" s="257" t="s">
        <v>65</v>
      </c>
      <c r="I54" s="258"/>
      <c r="J54" s="334">
        <v>0.90200000000000002</v>
      </c>
      <c r="K54" s="334">
        <v>0.98399999999999999</v>
      </c>
      <c r="L54" s="335"/>
      <c r="M54" s="297" t="s">
        <v>65</v>
      </c>
      <c r="N54" s="300"/>
      <c r="O54" s="265"/>
      <c r="P54" s="265"/>
      <c r="Q54" s="268"/>
      <c r="R54" s="259"/>
      <c r="S54" s="266"/>
      <c r="T54" s="265"/>
      <c r="U54" s="268"/>
      <c r="V54" s="259"/>
      <c r="W54" s="266"/>
      <c r="X54" s="269"/>
      <c r="Y54" s="261" t="s">
        <v>26</v>
      </c>
      <c r="Z54" s="262" t="s">
        <v>584</v>
      </c>
      <c r="AA54" s="261" t="s">
        <v>525</v>
      </c>
      <c r="AB54" s="261" t="s">
        <v>79</v>
      </c>
      <c r="AC54" s="263" t="s">
        <v>226</v>
      </c>
      <c r="AD54" s="264" t="s">
        <v>650</v>
      </c>
    </row>
    <row r="55" spans="1:30" ht="115.5" customHeight="1" thickBot="1">
      <c r="A55" s="252" t="s">
        <v>46</v>
      </c>
      <c r="B55" s="253" t="s">
        <v>362</v>
      </c>
      <c r="C55" s="254" t="s">
        <v>363</v>
      </c>
      <c r="D55" s="255" t="s">
        <v>364</v>
      </c>
      <c r="E55" s="313">
        <v>44287</v>
      </c>
      <c r="F55" s="256" t="s">
        <v>790</v>
      </c>
      <c r="G55" s="256"/>
      <c r="H55" s="257" t="s">
        <v>56</v>
      </c>
      <c r="I55" s="258"/>
      <c r="J55" s="302"/>
      <c r="K55" s="301"/>
      <c r="L55" s="302"/>
      <c r="M55" s="297" t="s">
        <v>56</v>
      </c>
      <c r="N55" s="300"/>
      <c r="O55" s="265"/>
      <c r="P55" s="265"/>
      <c r="Q55" s="268"/>
      <c r="R55" s="259"/>
      <c r="S55" s="266"/>
      <c r="T55" s="265"/>
      <c r="U55" s="268"/>
      <c r="V55" s="259"/>
      <c r="W55" s="266"/>
      <c r="X55" s="269">
        <v>1</v>
      </c>
      <c r="Y55" s="261" t="s">
        <v>26</v>
      </c>
      <c r="Z55" s="262" t="s">
        <v>584</v>
      </c>
      <c r="AA55" s="261" t="s">
        <v>525</v>
      </c>
      <c r="AB55" s="261" t="s">
        <v>79</v>
      </c>
      <c r="AC55" s="263" t="s">
        <v>227</v>
      </c>
      <c r="AD55" s="264" t="s">
        <v>651</v>
      </c>
    </row>
    <row r="56" spans="1:30" ht="98.1" customHeight="1" thickBot="1">
      <c r="A56" s="252" t="s">
        <v>46</v>
      </c>
      <c r="B56" s="253" t="s">
        <v>365</v>
      </c>
      <c r="C56" s="254" t="s">
        <v>366</v>
      </c>
      <c r="D56" s="255" t="s">
        <v>596</v>
      </c>
      <c r="E56" s="313">
        <v>44531</v>
      </c>
      <c r="F56" s="256" t="s">
        <v>791</v>
      </c>
      <c r="G56" s="256"/>
      <c r="H56" s="257" t="s">
        <v>69</v>
      </c>
      <c r="I56" s="258"/>
      <c r="J56" s="302"/>
      <c r="K56" s="301"/>
      <c r="L56" s="302"/>
      <c r="M56" s="297" t="s">
        <v>69</v>
      </c>
      <c r="N56" s="300"/>
      <c r="O56" s="265"/>
      <c r="P56" s="265"/>
      <c r="Q56" s="268"/>
      <c r="R56" s="259"/>
      <c r="S56" s="266"/>
      <c r="T56" s="265"/>
      <c r="U56" s="268"/>
      <c r="V56" s="259"/>
      <c r="W56" s="266"/>
      <c r="X56" s="269">
        <v>3</v>
      </c>
      <c r="Y56" s="261" t="s">
        <v>26</v>
      </c>
      <c r="Z56" s="262" t="s">
        <v>584</v>
      </c>
      <c r="AA56" s="261" t="s">
        <v>525</v>
      </c>
      <c r="AB56" s="261" t="s">
        <v>79</v>
      </c>
      <c r="AC56" s="263" t="s">
        <v>228</v>
      </c>
      <c r="AD56" s="264" t="s">
        <v>652</v>
      </c>
    </row>
    <row r="57" spans="1:30" ht="150" customHeight="1" thickBot="1">
      <c r="A57" s="252" t="s">
        <v>46</v>
      </c>
      <c r="B57" s="253" t="s">
        <v>367</v>
      </c>
      <c r="C57" s="254" t="s">
        <v>368</v>
      </c>
      <c r="D57" s="255" t="s">
        <v>369</v>
      </c>
      <c r="E57" s="313">
        <v>44531</v>
      </c>
      <c r="F57" s="256" t="s">
        <v>791</v>
      </c>
      <c r="G57" s="256"/>
      <c r="H57" s="257" t="s">
        <v>69</v>
      </c>
      <c r="I57" s="258"/>
      <c r="J57" s="295"/>
      <c r="K57" s="295"/>
      <c r="L57" s="296"/>
      <c r="M57" s="297" t="s">
        <v>69</v>
      </c>
      <c r="N57" s="298"/>
      <c r="O57" s="231"/>
      <c r="P57" s="231"/>
      <c r="Q57" s="230"/>
      <c r="R57" s="257"/>
      <c r="S57" s="258"/>
      <c r="T57" s="231"/>
      <c r="U57" s="230"/>
      <c r="V57" s="259"/>
      <c r="W57" s="258"/>
      <c r="X57" s="260">
        <v>3</v>
      </c>
      <c r="Y57" s="261" t="s">
        <v>26</v>
      </c>
      <c r="Z57" s="262" t="s">
        <v>584</v>
      </c>
      <c r="AA57" s="261" t="s">
        <v>525</v>
      </c>
      <c r="AB57" s="261" t="s">
        <v>79</v>
      </c>
      <c r="AC57" s="263" t="s">
        <v>229</v>
      </c>
      <c r="AD57" s="264" t="s">
        <v>653</v>
      </c>
    </row>
    <row r="58" spans="1:30" ht="98.1" customHeight="1" thickBot="1">
      <c r="A58" s="252" t="s">
        <v>46</v>
      </c>
      <c r="B58" s="253" t="s">
        <v>370</v>
      </c>
      <c r="C58" s="277" t="s">
        <v>368</v>
      </c>
      <c r="D58" s="278" t="s">
        <v>371</v>
      </c>
      <c r="E58" s="313">
        <v>44621</v>
      </c>
      <c r="F58" s="256" t="s">
        <v>851</v>
      </c>
      <c r="G58" s="256"/>
      <c r="H58" s="257" t="s">
        <v>69</v>
      </c>
      <c r="I58" s="258"/>
      <c r="J58" s="295"/>
      <c r="K58" s="295"/>
      <c r="L58" s="296"/>
      <c r="M58" s="297" t="s">
        <v>69</v>
      </c>
      <c r="N58" s="298"/>
      <c r="O58" s="265"/>
      <c r="P58" s="265"/>
      <c r="Q58" s="230"/>
      <c r="R58" s="257"/>
      <c r="S58" s="258"/>
      <c r="T58" s="265"/>
      <c r="U58" s="230"/>
      <c r="V58" s="259"/>
      <c r="W58" s="258"/>
      <c r="X58" s="269">
        <v>2</v>
      </c>
      <c r="Y58" s="261" t="s">
        <v>26</v>
      </c>
      <c r="Z58" s="262" t="s">
        <v>584</v>
      </c>
      <c r="AA58" s="261" t="s">
        <v>525</v>
      </c>
      <c r="AB58" s="261" t="s">
        <v>79</v>
      </c>
      <c r="AC58" s="279" t="s">
        <v>230</v>
      </c>
      <c r="AD58" s="264" t="s">
        <v>654</v>
      </c>
    </row>
    <row r="59" spans="1:30" ht="98.1" customHeight="1" thickBot="1">
      <c r="A59" s="252" t="s">
        <v>43</v>
      </c>
      <c r="B59" s="253" t="s">
        <v>589</v>
      </c>
      <c r="C59" s="254" t="s">
        <v>372</v>
      </c>
      <c r="D59" s="255" t="s">
        <v>585</v>
      </c>
      <c r="E59" s="318">
        <v>44713</v>
      </c>
      <c r="F59" s="256" t="s">
        <v>848</v>
      </c>
      <c r="G59" s="256"/>
      <c r="H59" s="257" t="s">
        <v>56</v>
      </c>
      <c r="I59" s="274"/>
      <c r="J59" s="295"/>
      <c r="K59" s="295"/>
      <c r="L59" s="296"/>
      <c r="M59" s="297" t="s">
        <v>56</v>
      </c>
      <c r="N59" s="298"/>
      <c r="O59" s="231"/>
      <c r="P59" s="231"/>
      <c r="Q59" s="230"/>
      <c r="R59" s="259"/>
      <c r="S59" s="258"/>
      <c r="T59" s="231"/>
      <c r="U59" s="230"/>
      <c r="V59" s="259"/>
      <c r="W59" s="258"/>
      <c r="X59" s="260">
        <v>4</v>
      </c>
      <c r="Y59" s="261" t="s">
        <v>26</v>
      </c>
      <c r="Z59" s="262" t="s">
        <v>23</v>
      </c>
      <c r="AA59" s="261" t="s">
        <v>525</v>
      </c>
      <c r="AB59" s="261" t="s">
        <v>79</v>
      </c>
      <c r="AC59" s="263" t="s">
        <v>188</v>
      </c>
      <c r="AD59" s="264" t="s">
        <v>655</v>
      </c>
    </row>
    <row r="60" spans="1:30" ht="98.1" customHeight="1" thickBot="1">
      <c r="A60" s="252" t="s">
        <v>43</v>
      </c>
      <c r="B60" s="253" t="s">
        <v>590</v>
      </c>
      <c r="C60" s="254" t="s">
        <v>372</v>
      </c>
      <c r="D60" s="255" t="s">
        <v>586</v>
      </c>
      <c r="E60" s="313" t="s">
        <v>587</v>
      </c>
      <c r="F60" s="256"/>
      <c r="G60" s="256"/>
      <c r="H60" s="257" t="s">
        <v>69</v>
      </c>
      <c r="I60" s="274"/>
      <c r="J60" s="295" t="s">
        <v>919</v>
      </c>
      <c r="K60" s="295"/>
      <c r="L60" s="296"/>
      <c r="M60" s="297" t="s">
        <v>56</v>
      </c>
      <c r="N60" s="298"/>
      <c r="O60" s="231"/>
      <c r="P60" s="231"/>
      <c r="Q60" s="230"/>
      <c r="R60" s="259"/>
      <c r="S60" s="258"/>
      <c r="T60" s="231"/>
      <c r="U60" s="230"/>
      <c r="V60" s="259"/>
      <c r="W60" s="258"/>
      <c r="X60" s="260">
        <v>4</v>
      </c>
      <c r="Y60" s="261" t="s">
        <v>26</v>
      </c>
      <c r="Z60" s="262" t="s">
        <v>23</v>
      </c>
      <c r="AA60" s="261" t="s">
        <v>525</v>
      </c>
      <c r="AB60" s="261" t="s">
        <v>79</v>
      </c>
      <c r="AC60" s="263" t="s">
        <v>188</v>
      </c>
      <c r="AD60" s="264" t="s">
        <v>656</v>
      </c>
    </row>
    <row r="61" spans="1:30" ht="98.1" customHeight="1" thickBot="1">
      <c r="A61" s="252" t="s">
        <v>43</v>
      </c>
      <c r="B61" s="253" t="s">
        <v>591</v>
      </c>
      <c r="C61" s="254" t="s">
        <v>372</v>
      </c>
      <c r="D61" s="255" t="s">
        <v>588</v>
      </c>
      <c r="E61" s="313" t="s">
        <v>587</v>
      </c>
      <c r="F61" s="256"/>
      <c r="G61" s="256"/>
      <c r="H61" s="257" t="s">
        <v>69</v>
      </c>
      <c r="I61" s="274"/>
      <c r="J61" s="295" t="s">
        <v>921</v>
      </c>
      <c r="K61" s="295"/>
      <c r="L61" s="296"/>
      <c r="M61" s="297" t="s">
        <v>65</v>
      </c>
      <c r="N61" s="298"/>
      <c r="O61" s="231"/>
      <c r="P61" s="231"/>
      <c r="Q61" s="230"/>
      <c r="R61" s="259"/>
      <c r="S61" s="258"/>
      <c r="T61" s="231"/>
      <c r="U61" s="230"/>
      <c r="V61" s="259"/>
      <c r="W61" s="258"/>
      <c r="X61" s="260">
        <v>4</v>
      </c>
      <c r="Y61" s="261" t="s">
        <v>26</v>
      </c>
      <c r="Z61" s="262" t="s">
        <v>23</v>
      </c>
      <c r="AA61" s="261" t="s">
        <v>525</v>
      </c>
      <c r="AB61" s="261" t="s">
        <v>79</v>
      </c>
      <c r="AC61" s="263" t="s">
        <v>188</v>
      </c>
      <c r="AD61" s="264" t="s">
        <v>657</v>
      </c>
    </row>
    <row r="62" spans="1:30" ht="98.1" customHeight="1" thickBot="1">
      <c r="A62" s="252" t="s">
        <v>43</v>
      </c>
      <c r="B62" s="253" t="s">
        <v>373</v>
      </c>
      <c r="C62" s="254" t="s">
        <v>372</v>
      </c>
      <c r="D62" s="255" t="s">
        <v>374</v>
      </c>
      <c r="E62" s="313" t="s">
        <v>375</v>
      </c>
      <c r="F62" s="256" t="s">
        <v>831</v>
      </c>
      <c r="G62" s="256"/>
      <c r="H62" s="257" t="s">
        <v>65</v>
      </c>
      <c r="I62" s="258"/>
      <c r="J62" s="295" t="s">
        <v>920</v>
      </c>
      <c r="K62" s="295"/>
      <c r="L62" s="296"/>
      <c r="M62" s="297" t="s">
        <v>65</v>
      </c>
      <c r="N62" s="298"/>
      <c r="O62" s="231"/>
      <c r="P62" s="231"/>
      <c r="Q62" s="230"/>
      <c r="R62" s="259"/>
      <c r="S62" s="258"/>
      <c r="T62" s="231"/>
      <c r="U62" s="230"/>
      <c r="V62" s="259"/>
      <c r="W62" s="258"/>
      <c r="X62" s="260">
        <v>3</v>
      </c>
      <c r="Y62" s="261" t="s">
        <v>26</v>
      </c>
      <c r="Z62" s="262" t="s">
        <v>23</v>
      </c>
      <c r="AA62" s="261" t="s">
        <v>525</v>
      </c>
      <c r="AB62" s="261" t="s">
        <v>79</v>
      </c>
      <c r="AC62" s="263" t="s">
        <v>189</v>
      </c>
      <c r="AD62" s="264" t="s">
        <v>658</v>
      </c>
    </row>
    <row r="63" spans="1:30" ht="98.1" customHeight="1" thickBot="1">
      <c r="A63" s="252" t="s">
        <v>43</v>
      </c>
      <c r="B63" s="253" t="s">
        <v>376</v>
      </c>
      <c r="C63" s="254" t="s">
        <v>372</v>
      </c>
      <c r="D63" s="255" t="s">
        <v>377</v>
      </c>
      <c r="E63" s="319" t="s">
        <v>378</v>
      </c>
      <c r="F63" s="256" t="s">
        <v>832</v>
      </c>
      <c r="G63" s="256"/>
      <c r="H63" s="257" t="s">
        <v>65</v>
      </c>
      <c r="I63" s="258"/>
      <c r="J63" s="295" t="s">
        <v>922</v>
      </c>
      <c r="K63" s="295"/>
      <c r="L63" s="296"/>
      <c r="M63" s="297" t="s">
        <v>65</v>
      </c>
      <c r="N63" s="298"/>
      <c r="O63" s="231"/>
      <c r="P63" s="231"/>
      <c r="Q63" s="230"/>
      <c r="R63" s="257"/>
      <c r="S63" s="258"/>
      <c r="T63" s="231"/>
      <c r="U63" s="230"/>
      <c r="V63" s="259"/>
      <c r="W63" s="258"/>
      <c r="X63" s="260"/>
      <c r="Y63" s="261" t="s">
        <v>26</v>
      </c>
      <c r="Z63" s="262" t="s">
        <v>23</v>
      </c>
      <c r="AA63" s="261" t="s">
        <v>525</v>
      </c>
      <c r="AB63" s="261" t="s">
        <v>79</v>
      </c>
      <c r="AC63" s="263" t="s">
        <v>190</v>
      </c>
      <c r="AD63" s="264" t="s">
        <v>659</v>
      </c>
    </row>
    <row r="64" spans="1:30" ht="98.1" customHeight="1" thickBot="1">
      <c r="A64" s="252" t="s">
        <v>43</v>
      </c>
      <c r="B64" s="253" t="s">
        <v>379</v>
      </c>
      <c r="C64" s="254" t="s">
        <v>7</v>
      </c>
      <c r="D64" s="255" t="s">
        <v>380</v>
      </c>
      <c r="E64" s="313">
        <v>44621</v>
      </c>
      <c r="F64" s="256" t="s">
        <v>833</v>
      </c>
      <c r="G64" s="256"/>
      <c r="H64" s="257" t="s">
        <v>65</v>
      </c>
      <c r="I64" s="258"/>
      <c r="J64" s="295"/>
      <c r="K64" s="295"/>
      <c r="L64" s="296"/>
      <c r="M64" s="297" t="s">
        <v>69</v>
      </c>
      <c r="N64" s="298"/>
      <c r="O64" s="231"/>
      <c r="P64" s="231"/>
      <c r="Q64" s="230"/>
      <c r="R64" s="257"/>
      <c r="S64" s="258"/>
      <c r="T64" s="231"/>
      <c r="U64" s="230"/>
      <c r="V64" s="259"/>
      <c r="W64" s="258"/>
      <c r="X64" s="269">
        <v>4</v>
      </c>
      <c r="Y64" s="261" t="s">
        <v>26</v>
      </c>
      <c r="Z64" s="262" t="s">
        <v>23</v>
      </c>
      <c r="AA64" s="261" t="s">
        <v>525</v>
      </c>
      <c r="AB64" s="261" t="s">
        <v>79</v>
      </c>
      <c r="AC64" s="263" t="s">
        <v>191</v>
      </c>
      <c r="AD64" s="264" t="s">
        <v>660</v>
      </c>
    </row>
    <row r="65" spans="1:30" ht="98.1" customHeight="1" thickBot="1">
      <c r="A65" s="252" t="s">
        <v>43</v>
      </c>
      <c r="B65" s="253" t="s">
        <v>381</v>
      </c>
      <c r="C65" s="254" t="s">
        <v>7</v>
      </c>
      <c r="D65" s="255" t="s">
        <v>382</v>
      </c>
      <c r="E65" s="319" t="s">
        <v>383</v>
      </c>
      <c r="F65" s="276" t="s">
        <v>798</v>
      </c>
      <c r="G65" s="256"/>
      <c r="H65" s="257" t="s">
        <v>69</v>
      </c>
      <c r="I65" s="258"/>
      <c r="J65" s="295" t="s">
        <v>860</v>
      </c>
      <c r="K65" s="295"/>
      <c r="L65" s="296"/>
      <c r="M65" s="297" t="s">
        <v>69</v>
      </c>
      <c r="N65" s="298"/>
      <c r="O65" s="231"/>
      <c r="P65" s="231"/>
      <c r="Q65" s="230"/>
      <c r="R65" s="257"/>
      <c r="S65" s="258"/>
      <c r="T65" s="231"/>
      <c r="U65" s="230"/>
      <c r="V65" s="259"/>
      <c r="W65" s="258"/>
      <c r="X65" s="269"/>
      <c r="Y65" s="261" t="s">
        <v>26</v>
      </c>
      <c r="Z65" s="262" t="s">
        <v>23</v>
      </c>
      <c r="AA65" s="261" t="s">
        <v>525</v>
      </c>
      <c r="AB65" s="261" t="s">
        <v>79</v>
      </c>
      <c r="AC65" s="263" t="s">
        <v>192</v>
      </c>
      <c r="AD65" s="264" t="s">
        <v>661</v>
      </c>
    </row>
    <row r="66" spans="1:30" ht="98.1" customHeight="1" thickBot="1">
      <c r="A66" s="252" t="s">
        <v>43</v>
      </c>
      <c r="B66" s="253" t="s">
        <v>384</v>
      </c>
      <c r="C66" s="254" t="s">
        <v>8</v>
      </c>
      <c r="D66" s="255" t="s">
        <v>385</v>
      </c>
      <c r="E66" s="313">
        <v>44621</v>
      </c>
      <c r="F66" s="276"/>
      <c r="G66" s="256"/>
      <c r="H66" s="257" t="s">
        <v>69</v>
      </c>
      <c r="I66" s="258"/>
      <c r="J66" s="301"/>
      <c r="K66" s="301"/>
      <c r="L66" s="302"/>
      <c r="M66" s="297" t="s">
        <v>69</v>
      </c>
      <c r="N66" s="300"/>
      <c r="O66" s="265"/>
      <c r="P66" s="265"/>
      <c r="Q66" s="268"/>
      <c r="R66" s="259"/>
      <c r="S66" s="266"/>
      <c r="T66" s="265"/>
      <c r="U66" s="268"/>
      <c r="V66" s="259"/>
      <c r="W66" s="266"/>
      <c r="X66" s="269">
        <v>4</v>
      </c>
      <c r="Y66" s="261" t="s">
        <v>26</v>
      </c>
      <c r="Z66" s="262" t="s">
        <v>23</v>
      </c>
      <c r="AA66" s="261" t="s">
        <v>525</v>
      </c>
      <c r="AB66" s="261" t="s">
        <v>79</v>
      </c>
      <c r="AC66" s="263" t="s">
        <v>193</v>
      </c>
      <c r="AD66" s="264" t="s">
        <v>662</v>
      </c>
    </row>
    <row r="67" spans="1:30" ht="98.1" customHeight="1" thickBot="1">
      <c r="A67" s="252" t="s">
        <v>43</v>
      </c>
      <c r="B67" s="253" t="s">
        <v>386</v>
      </c>
      <c r="C67" s="254" t="s">
        <v>8</v>
      </c>
      <c r="D67" s="255" t="s">
        <v>387</v>
      </c>
      <c r="E67" s="313">
        <v>44621</v>
      </c>
      <c r="F67" s="276" t="s">
        <v>834</v>
      </c>
      <c r="G67" s="256"/>
      <c r="H67" s="257" t="s">
        <v>65</v>
      </c>
      <c r="I67" s="258"/>
      <c r="J67" s="295"/>
      <c r="K67" s="295"/>
      <c r="L67" s="296"/>
      <c r="M67" s="297" t="s">
        <v>69</v>
      </c>
      <c r="N67" s="298"/>
      <c r="O67" s="231"/>
      <c r="P67" s="231"/>
      <c r="Q67" s="230"/>
      <c r="R67" s="259"/>
      <c r="S67" s="258"/>
      <c r="T67" s="231"/>
      <c r="U67" s="230"/>
      <c r="V67" s="259"/>
      <c r="W67" s="258"/>
      <c r="X67" s="269">
        <v>4</v>
      </c>
      <c r="Y67" s="261" t="s">
        <v>26</v>
      </c>
      <c r="Z67" s="262" t="s">
        <v>23</v>
      </c>
      <c r="AA67" s="261" t="s">
        <v>525</v>
      </c>
      <c r="AB67" s="261" t="s">
        <v>79</v>
      </c>
      <c r="AC67" s="263" t="s">
        <v>194</v>
      </c>
      <c r="AD67" s="264" t="s">
        <v>663</v>
      </c>
    </row>
    <row r="68" spans="1:30" ht="98.1" customHeight="1" thickBot="1">
      <c r="A68" s="252" t="s">
        <v>43</v>
      </c>
      <c r="B68" s="253" t="s">
        <v>388</v>
      </c>
      <c r="C68" s="254" t="s">
        <v>389</v>
      </c>
      <c r="D68" s="255" t="s">
        <v>10</v>
      </c>
      <c r="E68" s="313"/>
      <c r="F68" s="276" t="s">
        <v>835</v>
      </c>
      <c r="G68" s="256"/>
      <c r="H68" s="257" t="s">
        <v>56</v>
      </c>
      <c r="I68" s="258"/>
      <c r="J68" s="301" t="s">
        <v>925</v>
      </c>
      <c r="K68" s="296"/>
      <c r="L68" s="296"/>
      <c r="M68" s="297" t="s">
        <v>56</v>
      </c>
      <c r="N68" s="298"/>
      <c r="O68" s="231"/>
      <c r="P68" s="231"/>
      <c r="Q68" s="231"/>
      <c r="R68" s="257"/>
      <c r="S68" s="258"/>
      <c r="T68" s="267"/>
      <c r="U68" s="230"/>
      <c r="V68" s="259"/>
      <c r="W68" s="258"/>
      <c r="X68" s="269"/>
      <c r="Y68" s="261" t="s">
        <v>26</v>
      </c>
      <c r="Z68" s="262" t="s">
        <v>23</v>
      </c>
      <c r="AA68" s="261" t="s">
        <v>525</v>
      </c>
      <c r="AB68" s="261" t="s">
        <v>79</v>
      </c>
      <c r="AC68" s="263" t="s">
        <v>195</v>
      </c>
      <c r="AD68" s="264" t="s">
        <v>664</v>
      </c>
    </row>
    <row r="69" spans="1:30" ht="98.1" customHeight="1" thickBot="1">
      <c r="A69" s="252" t="s">
        <v>729</v>
      </c>
      <c r="B69" s="253" t="s">
        <v>390</v>
      </c>
      <c r="C69" s="254" t="s">
        <v>20</v>
      </c>
      <c r="D69" s="255" t="s">
        <v>597</v>
      </c>
      <c r="E69" s="313" t="s">
        <v>391</v>
      </c>
      <c r="F69" s="270" t="s">
        <v>819</v>
      </c>
      <c r="G69" s="256"/>
      <c r="H69" s="257" t="s">
        <v>56</v>
      </c>
      <c r="I69" s="258"/>
      <c r="J69" s="301"/>
      <c r="K69" s="301"/>
      <c r="L69" s="302"/>
      <c r="M69" s="297" t="s">
        <v>56</v>
      </c>
      <c r="N69" s="300"/>
      <c r="O69" s="265"/>
      <c r="P69" s="265"/>
      <c r="Q69" s="268"/>
      <c r="R69" s="259"/>
      <c r="S69" s="266"/>
      <c r="T69" s="265"/>
      <c r="U69" s="268"/>
      <c r="V69" s="259"/>
      <c r="W69" s="266"/>
      <c r="X69" s="269">
        <v>1</v>
      </c>
      <c r="Y69" s="261" t="s">
        <v>26</v>
      </c>
      <c r="Z69" s="262" t="s">
        <v>728</v>
      </c>
      <c r="AA69" s="261" t="s">
        <v>525</v>
      </c>
      <c r="AB69" s="261" t="s">
        <v>79</v>
      </c>
      <c r="AC69" s="263" t="s">
        <v>196</v>
      </c>
      <c r="AD69" s="264" t="s">
        <v>665</v>
      </c>
    </row>
    <row r="70" spans="1:30" ht="98.1" customHeight="1" thickBot="1">
      <c r="A70" s="252" t="s">
        <v>732</v>
      </c>
      <c r="B70" s="253" t="s">
        <v>392</v>
      </c>
      <c r="C70" s="254" t="s">
        <v>145</v>
      </c>
      <c r="D70" s="255" t="s">
        <v>393</v>
      </c>
      <c r="E70" s="313">
        <v>44501</v>
      </c>
      <c r="F70" s="270" t="s">
        <v>757</v>
      </c>
      <c r="G70" s="256"/>
      <c r="H70" s="257" t="s">
        <v>65</v>
      </c>
      <c r="I70" s="258"/>
      <c r="J70" s="295" t="s">
        <v>856</v>
      </c>
      <c r="K70" s="295"/>
      <c r="L70" s="296"/>
      <c r="M70" s="297" t="s">
        <v>65</v>
      </c>
      <c r="N70" s="298"/>
      <c r="O70" s="231"/>
      <c r="P70" s="231"/>
      <c r="Q70" s="230"/>
      <c r="R70" s="259"/>
      <c r="S70" s="258"/>
      <c r="T70" s="231"/>
      <c r="U70" s="230"/>
      <c r="V70" s="259"/>
      <c r="W70" s="258"/>
      <c r="X70" s="269">
        <v>3</v>
      </c>
      <c r="Y70" s="261" t="s">
        <v>28</v>
      </c>
      <c r="Z70" s="262" t="s">
        <v>733</v>
      </c>
      <c r="AA70" s="261" t="s">
        <v>525</v>
      </c>
      <c r="AB70" s="261" t="s">
        <v>247</v>
      </c>
      <c r="AC70" s="263" t="s">
        <v>535</v>
      </c>
      <c r="AD70" s="264" t="s">
        <v>666</v>
      </c>
    </row>
    <row r="71" spans="1:30" ht="135" customHeight="1" thickBot="1">
      <c r="A71" s="252" t="s">
        <v>732</v>
      </c>
      <c r="B71" s="253" t="s">
        <v>394</v>
      </c>
      <c r="C71" s="254" t="s">
        <v>145</v>
      </c>
      <c r="D71" s="255" t="s">
        <v>395</v>
      </c>
      <c r="E71" s="313" t="s">
        <v>396</v>
      </c>
      <c r="F71" s="256" t="s">
        <v>758</v>
      </c>
      <c r="G71" s="256"/>
      <c r="H71" s="257" t="s">
        <v>69</v>
      </c>
      <c r="I71" s="258"/>
      <c r="J71" s="295" t="s">
        <v>926</v>
      </c>
      <c r="K71" s="295"/>
      <c r="L71" s="296"/>
      <c r="M71" s="297" t="s">
        <v>66</v>
      </c>
      <c r="N71" s="298" t="s">
        <v>933</v>
      </c>
      <c r="O71" s="271"/>
      <c r="P71" s="231"/>
      <c r="Q71" s="230"/>
      <c r="R71" s="257"/>
      <c r="S71" s="258"/>
      <c r="T71" s="265"/>
      <c r="U71" s="230"/>
      <c r="V71" s="259"/>
      <c r="W71" s="258"/>
      <c r="X71" s="269">
        <v>4</v>
      </c>
      <c r="Y71" s="261" t="s">
        <v>28</v>
      </c>
      <c r="Z71" s="262" t="s">
        <v>733</v>
      </c>
      <c r="AA71" s="261" t="s">
        <v>525</v>
      </c>
      <c r="AB71" s="261" t="s">
        <v>247</v>
      </c>
      <c r="AC71" s="263" t="s">
        <v>536</v>
      </c>
      <c r="AD71" s="264" t="s">
        <v>667</v>
      </c>
    </row>
    <row r="72" spans="1:30" ht="98.1" customHeight="1" thickBot="1">
      <c r="A72" s="252" t="s">
        <v>738</v>
      </c>
      <c r="B72" s="253" t="s">
        <v>397</v>
      </c>
      <c r="C72" s="254" t="s">
        <v>163</v>
      </c>
      <c r="D72" s="255" t="s">
        <v>912</v>
      </c>
      <c r="E72" s="313">
        <v>44378</v>
      </c>
      <c r="F72" s="280" t="s">
        <v>751</v>
      </c>
      <c r="G72" s="256"/>
      <c r="H72" s="257" t="s">
        <v>65</v>
      </c>
      <c r="I72" s="258"/>
      <c r="J72" s="295"/>
      <c r="K72" s="296"/>
      <c r="L72" s="296"/>
      <c r="M72" s="297" t="s">
        <v>56</v>
      </c>
      <c r="N72" s="298"/>
      <c r="O72" s="231"/>
      <c r="P72" s="231"/>
      <c r="Q72" s="230"/>
      <c r="R72" s="257"/>
      <c r="S72" s="258"/>
      <c r="T72" s="231"/>
      <c r="U72" s="230"/>
      <c r="V72" s="259"/>
      <c r="W72" s="258"/>
      <c r="X72" s="260">
        <v>2</v>
      </c>
      <c r="Y72" s="261" t="s">
        <v>28</v>
      </c>
      <c r="Z72" s="262" t="s">
        <v>737</v>
      </c>
      <c r="AA72" s="261" t="s">
        <v>525</v>
      </c>
      <c r="AB72" s="261" t="s">
        <v>247</v>
      </c>
      <c r="AC72" s="263" t="s">
        <v>537</v>
      </c>
      <c r="AD72" s="264" t="s">
        <v>668</v>
      </c>
    </row>
    <row r="73" spans="1:30" ht="98.1" customHeight="1" thickBot="1">
      <c r="A73" s="252" t="s">
        <v>738</v>
      </c>
      <c r="B73" s="253" t="s">
        <v>398</v>
      </c>
      <c r="C73" s="254" t="s">
        <v>399</v>
      </c>
      <c r="D73" s="255" t="s">
        <v>400</v>
      </c>
      <c r="E73" s="313">
        <v>44593</v>
      </c>
      <c r="F73" s="276" t="s">
        <v>752</v>
      </c>
      <c r="G73" s="256"/>
      <c r="H73" s="257" t="s">
        <v>65</v>
      </c>
      <c r="I73" s="258"/>
      <c r="J73" s="271" t="s">
        <v>752</v>
      </c>
      <c r="K73" s="295"/>
      <c r="L73" s="296"/>
      <c r="M73" s="297" t="s">
        <v>65</v>
      </c>
      <c r="N73" s="298"/>
      <c r="O73" s="231"/>
      <c r="P73" s="231"/>
      <c r="Q73" s="230"/>
      <c r="R73" s="257"/>
      <c r="S73" s="258"/>
      <c r="T73" s="231"/>
      <c r="U73" s="230"/>
      <c r="V73" s="259"/>
      <c r="W73" s="258"/>
      <c r="X73" s="260">
        <v>4</v>
      </c>
      <c r="Y73" s="261" t="s">
        <v>28</v>
      </c>
      <c r="Z73" s="262" t="s">
        <v>737</v>
      </c>
      <c r="AA73" s="261" t="s">
        <v>525</v>
      </c>
      <c r="AB73" s="261" t="s">
        <v>247</v>
      </c>
      <c r="AC73" s="263" t="s">
        <v>538</v>
      </c>
      <c r="AD73" s="264" t="s">
        <v>669</v>
      </c>
    </row>
    <row r="74" spans="1:30" ht="98.1" customHeight="1" thickBot="1">
      <c r="A74" s="252" t="s">
        <v>738</v>
      </c>
      <c r="B74" s="253" t="s">
        <v>401</v>
      </c>
      <c r="C74" s="254" t="s">
        <v>402</v>
      </c>
      <c r="D74" s="255" t="s">
        <v>403</v>
      </c>
      <c r="E74" s="313">
        <v>44531</v>
      </c>
      <c r="F74" s="276" t="s">
        <v>844</v>
      </c>
      <c r="G74" s="256"/>
      <c r="H74" s="257" t="s">
        <v>69</v>
      </c>
      <c r="I74" s="258"/>
      <c r="J74" s="301" t="s">
        <v>913</v>
      </c>
      <c r="K74" s="301"/>
      <c r="L74" s="302"/>
      <c r="M74" s="297" t="s">
        <v>65</v>
      </c>
      <c r="N74" s="300"/>
      <c r="O74" s="265"/>
      <c r="P74" s="265"/>
      <c r="Q74" s="268"/>
      <c r="R74" s="259"/>
      <c r="S74" s="266"/>
      <c r="T74" s="265"/>
      <c r="U74" s="268"/>
      <c r="V74" s="259"/>
      <c r="W74" s="266"/>
      <c r="X74" s="269">
        <v>3</v>
      </c>
      <c r="Y74" s="261" t="s">
        <v>28</v>
      </c>
      <c r="Z74" s="262" t="s">
        <v>737</v>
      </c>
      <c r="AA74" s="261" t="s">
        <v>525</v>
      </c>
      <c r="AB74" s="261" t="s">
        <v>247</v>
      </c>
      <c r="AC74" s="263" t="s">
        <v>539</v>
      </c>
      <c r="AD74" s="264" t="s">
        <v>670</v>
      </c>
    </row>
    <row r="75" spans="1:30" ht="98.1" customHeight="1" thickBot="1">
      <c r="A75" s="252" t="s">
        <v>738</v>
      </c>
      <c r="B75" s="253" t="s">
        <v>404</v>
      </c>
      <c r="C75" s="254" t="s">
        <v>402</v>
      </c>
      <c r="D75" s="255" t="s">
        <v>405</v>
      </c>
      <c r="E75" s="313">
        <v>44593</v>
      </c>
      <c r="F75" s="276" t="s">
        <v>753</v>
      </c>
      <c r="G75" s="256"/>
      <c r="H75" s="257" t="s">
        <v>65</v>
      </c>
      <c r="I75" s="258"/>
      <c r="J75" s="301" t="s">
        <v>914</v>
      </c>
      <c r="K75" s="301"/>
      <c r="L75" s="302"/>
      <c r="M75" s="297" t="s">
        <v>65</v>
      </c>
      <c r="N75" s="300"/>
      <c r="O75" s="265"/>
      <c r="P75" s="265"/>
      <c r="Q75" s="268"/>
      <c r="R75" s="259"/>
      <c r="S75" s="266"/>
      <c r="T75" s="265"/>
      <c r="U75" s="268"/>
      <c r="V75" s="259"/>
      <c r="W75" s="266"/>
      <c r="X75" s="269">
        <v>4</v>
      </c>
      <c r="Y75" s="261" t="s">
        <v>28</v>
      </c>
      <c r="Z75" s="262" t="s">
        <v>737</v>
      </c>
      <c r="AA75" s="261" t="s">
        <v>525</v>
      </c>
      <c r="AB75" s="261" t="s">
        <v>247</v>
      </c>
      <c r="AC75" s="263" t="s">
        <v>540</v>
      </c>
      <c r="AD75" s="264" t="s">
        <v>671</v>
      </c>
    </row>
    <row r="76" spans="1:30" ht="98.1" customHeight="1" thickBot="1">
      <c r="A76" s="252" t="s">
        <v>738</v>
      </c>
      <c r="B76" s="253" t="s">
        <v>406</v>
      </c>
      <c r="C76" s="254" t="s">
        <v>402</v>
      </c>
      <c r="D76" s="255" t="s">
        <v>407</v>
      </c>
      <c r="E76" s="313">
        <v>44621</v>
      </c>
      <c r="F76" s="256" t="s">
        <v>754</v>
      </c>
      <c r="G76" s="256"/>
      <c r="H76" s="257" t="s">
        <v>65</v>
      </c>
      <c r="I76" s="258"/>
      <c r="J76" s="301" t="s">
        <v>914</v>
      </c>
      <c r="K76" s="296"/>
      <c r="L76" s="296"/>
      <c r="M76" s="297" t="s">
        <v>65</v>
      </c>
      <c r="N76" s="300"/>
      <c r="O76" s="265"/>
      <c r="P76" s="265"/>
      <c r="Q76" s="268"/>
      <c r="R76" s="259"/>
      <c r="S76" s="266"/>
      <c r="T76" s="267"/>
      <c r="U76" s="268"/>
      <c r="V76" s="259"/>
      <c r="W76" s="266"/>
      <c r="X76" s="269">
        <v>4</v>
      </c>
      <c r="Y76" s="261" t="s">
        <v>28</v>
      </c>
      <c r="Z76" s="262" t="s">
        <v>737</v>
      </c>
      <c r="AA76" s="261" t="s">
        <v>525</v>
      </c>
      <c r="AB76" s="261" t="s">
        <v>247</v>
      </c>
      <c r="AC76" s="263" t="s">
        <v>541</v>
      </c>
      <c r="AD76" s="264" t="s">
        <v>672</v>
      </c>
    </row>
    <row r="77" spans="1:30" ht="98.1" customHeight="1" thickBot="1">
      <c r="A77" s="252" t="s">
        <v>738</v>
      </c>
      <c r="B77" s="253" t="s">
        <v>408</v>
      </c>
      <c r="C77" s="254" t="s">
        <v>402</v>
      </c>
      <c r="D77" s="255" t="s">
        <v>409</v>
      </c>
      <c r="E77" s="313">
        <v>44621</v>
      </c>
      <c r="F77" s="256" t="s">
        <v>818</v>
      </c>
      <c r="G77" s="256"/>
      <c r="H77" s="257" t="s">
        <v>69</v>
      </c>
      <c r="I77" s="258"/>
      <c r="J77" s="295"/>
      <c r="K77" s="295"/>
      <c r="L77" s="296"/>
      <c r="M77" s="297" t="s">
        <v>65</v>
      </c>
      <c r="N77" s="298"/>
      <c r="O77" s="231"/>
      <c r="P77" s="231"/>
      <c r="Q77" s="230"/>
      <c r="R77" s="257"/>
      <c r="S77" s="258"/>
      <c r="T77" s="231"/>
      <c r="U77" s="230"/>
      <c r="V77" s="259"/>
      <c r="W77" s="276"/>
      <c r="X77" s="269">
        <v>4</v>
      </c>
      <c r="Y77" s="261" t="s">
        <v>28</v>
      </c>
      <c r="Z77" s="262" t="s">
        <v>737</v>
      </c>
      <c r="AA77" s="261" t="s">
        <v>525</v>
      </c>
      <c r="AB77" s="261" t="s">
        <v>247</v>
      </c>
      <c r="AC77" s="263" t="s">
        <v>542</v>
      </c>
      <c r="AD77" s="264" t="s">
        <v>673</v>
      </c>
    </row>
    <row r="78" spans="1:30" ht="98.1" customHeight="1" thickBot="1">
      <c r="A78" s="252" t="s">
        <v>738</v>
      </c>
      <c r="B78" s="253" t="s">
        <v>410</v>
      </c>
      <c r="C78" s="254" t="s">
        <v>402</v>
      </c>
      <c r="D78" s="255" t="s">
        <v>411</v>
      </c>
      <c r="E78" s="313">
        <v>44621</v>
      </c>
      <c r="F78" s="256" t="s">
        <v>755</v>
      </c>
      <c r="G78" s="256"/>
      <c r="H78" s="257" t="s">
        <v>65</v>
      </c>
      <c r="I78" s="258"/>
      <c r="J78" s="295" t="s">
        <v>915</v>
      </c>
      <c r="K78" s="295"/>
      <c r="L78" s="296"/>
      <c r="M78" s="297" t="s">
        <v>65</v>
      </c>
      <c r="N78" s="298"/>
      <c r="O78" s="231"/>
      <c r="P78" s="231"/>
      <c r="Q78" s="230"/>
      <c r="R78" s="257"/>
      <c r="S78" s="258"/>
      <c r="T78" s="231"/>
      <c r="U78" s="230"/>
      <c r="V78" s="259"/>
      <c r="W78" s="258"/>
      <c r="X78" s="269">
        <v>4</v>
      </c>
      <c r="Y78" s="261" t="s">
        <v>28</v>
      </c>
      <c r="Z78" s="262" t="s">
        <v>737</v>
      </c>
      <c r="AA78" s="261" t="s">
        <v>525</v>
      </c>
      <c r="AB78" s="261" t="s">
        <v>247</v>
      </c>
      <c r="AC78" s="263" t="s">
        <v>543</v>
      </c>
      <c r="AD78" s="264" t="s">
        <v>674</v>
      </c>
    </row>
    <row r="79" spans="1:30" ht="98.1" customHeight="1" thickBot="1">
      <c r="A79" s="252" t="s">
        <v>730</v>
      </c>
      <c r="B79" s="253" t="s">
        <v>412</v>
      </c>
      <c r="C79" s="254" t="s">
        <v>413</v>
      </c>
      <c r="D79" s="255" t="s">
        <v>414</v>
      </c>
      <c r="E79" s="313">
        <v>44409</v>
      </c>
      <c r="F79" s="256" t="s">
        <v>806</v>
      </c>
      <c r="G79" s="256"/>
      <c r="H79" s="257" t="s">
        <v>65</v>
      </c>
      <c r="I79" s="258"/>
      <c r="J79" s="295" t="s">
        <v>916</v>
      </c>
      <c r="K79" s="301"/>
      <c r="L79" s="302"/>
      <c r="M79" s="297" t="s">
        <v>56</v>
      </c>
      <c r="N79" s="300"/>
      <c r="O79" s="265"/>
      <c r="P79" s="265"/>
      <c r="Q79" s="268"/>
      <c r="R79" s="259"/>
      <c r="S79" s="266"/>
      <c r="T79" s="265"/>
      <c r="U79" s="265"/>
      <c r="V79" s="259"/>
      <c r="W79" s="266"/>
      <c r="X79" s="269">
        <v>2</v>
      </c>
      <c r="Y79" s="261" t="s">
        <v>28</v>
      </c>
      <c r="Z79" s="262" t="s">
        <v>736</v>
      </c>
      <c r="AA79" s="261" t="s">
        <v>525</v>
      </c>
      <c r="AB79" s="261" t="s">
        <v>247</v>
      </c>
      <c r="AC79" s="263" t="s">
        <v>544</v>
      </c>
      <c r="AD79" s="264" t="s">
        <v>675</v>
      </c>
    </row>
    <row r="80" spans="1:30" ht="98.1" customHeight="1" thickBot="1">
      <c r="A80" s="252" t="s">
        <v>730</v>
      </c>
      <c r="B80" s="253" t="s">
        <v>415</v>
      </c>
      <c r="C80" s="277" t="s">
        <v>137</v>
      </c>
      <c r="D80" s="278" t="s">
        <v>416</v>
      </c>
      <c r="E80" s="313">
        <v>44621</v>
      </c>
      <c r="F80" s="256" t="s">
        <v>828</v>
      </c>
      <c r="G80" s="256"/>
      <c r="H80" s="257" t="s">
        <v>65</v>
      </c>
      <c r="I80" s="258"/>
      <c r="J80" s="295" t="s">
        <v>871</v>
      </c>
      <c r="K80" s="301">
        <v>4</v>
      </c>
      <c r="L80" s="302"/>
      <c r="M80" s="297" t="s">
        <v>65</v>
      </c>
      <c r="N80" s="300"/>
      <c r="O80" s="265"/>
      <c r="P80" s="265"/>
      <c r="Q80" s="268"/>
      <c r="R80" s="259"/>
      <c r="S80" s="266"/>
      <c r="T80" s="265"/>
      <c r="U80" s="265"/>
      <c r="V80" s="259"/>
      <c r="W80" s="266"/>
      <c r="X80" s="269">
        <v>4</v>
      </c>
      <c r="Y80" s="261" t="s">
        <v>28</v>
      </c>
      <c r="Z80" s="262" t="s">
        <v>739</v>
      </c>
      <c r="AA80" s="261" t="s">
        <v>29</v>
      </c>
      <c r="AB80" s="261" t="s">
        <v>246</v>
      </c>
      <c r="AC80" s="279" t="s">
        <v>545</v>
      </c>
      <c r="AD80" s="264" t="s">
        <v>676</v>
      </c>
    </row>
    <row r="81" spans="1:30" ht="98.1" customHeight="1" thickBot="1">
      <c r="A81" s="252" t="s">
        <v>730</v>
      </c>
      <c r="B81" s="253" t="s">
        <v>417</v>
      </c>
      <c r="C81" s="254" t="s">
        <v>137</v>
      </c>
      <c r="D81" s="255" t="s">
        <v>418</v>
      </c>
      <c r="E81" s="313">
        <v>44621</v>
      </c>
      <c r="F81" s="256"/>
      <c r="G81" s="256"/>
      <c r="H81" s="257" t="s">
        <v>69</v>
      </c>
      <c r="I81" s="258"/>
      <c r="J81" s="295"/>
      <c r="K81" s="301"/>
      <c r="L81" s="302"/>
      <c r="M81" s="297" t="s">
        <v>69</v>
      </c>
      <c r="N81" s="300"/>
      <c r="O81" s="265"/>
      <c r="P81" s="265"/>
      <c r="Q81" s="268"/>
      <c r="R81" s="259"/>
      <c r="S81" s="266"/>
      <c r="T81" s="265"/>
      <c r="U81" s="265"/>
      <c r="V81" s="259"/>
      <c r="W81" s="266"/>
      <c r="X81" s="269">
        <v>4</v>
      </c>
      <c r="Y81" s="261" t="s">
        <v>28</v>
      </c>
      <c r="Z81" s="262" t="s">
        <v>739</v>
      </c>
      <c r="AA81" s="261" t="s">
        <v>29</v>
      </c>
      <c r="AB81" s="261" t="s">
        <v>246</v>
      </c>
      <c r="AC81" s="263" t="s">
        <v>546</v>
      </c>
      <c r="AD81" s="264" t="s">
        <v>677</v>
      </c>
    </row>
    <row r="82" spans="1:30" ht="98.1" customHeight="1" thickBot="1">
      <c r="A82" s="252" t="s">
        <v>730</v>
      </c>
      <c r="B82" s="253" t="s">
        <v>419</v>
      </c>
      <c r="C82" s="254" t="s">
        <v>137</v>
      </c>
      <c r="D82" s="255" t="s">
        <v>420</v>
      </c>
      <c r="E82" s="313">
        <v>44531</v>
      </c>
      <c r="F82" s="256"/>
      <c r="G82" s="256"/>
      <c r="H82" s="257" t="s">
        <v>69</v>
      </c>
      <c r="I82" s="258"/>
      <c r="J82" s="295" t="s">
        <v>917</v>
      </c>
      <c r="K82" s="295"/>
      <c r="L82" s="296"/>
      <c r="M82" s="297" t="s">
        <v>65</v>
      </c>
      <c r="N82" s="298"/>
      <c r="O82" s="231"/>
      <c r="P82" s="265"/>
      <c r="Q82" s="230"/>
      <c r="R82" s="257"/>
      <c r="S82" s="258"/>
      <c r="T82" s="231"/>
      <c r="U82" s="231"/>
      <c r="V82" s="259"/>
      <c r="W82" s="258"/>
      <c r="X82" s="269">
        <v>3</v>
      </c>
      <c r="Y82" s="261" t="s">
        <v>28</v>
      </c>
      <c r="Z82" s="262" t="s">
        <v>739</v>
      </c>
      <c r="AA82" s="261" t="s">
        <v>29</v>
      </c>
      <c r="AB82" s="261" t="s">
        <v>246</v>
      </c>
      <c r="AC82" s="263" t="s">
        <v>547</v>
      </c>
      <c r="AD82" s="264" t="s">
        <v>678</v>
      </c>
    </row>
    <row r="83" spans="1:30" ht="98.1" customHeight="1" thickBot="1">
      <c r="A83" s="252" t="s">
        <v>730</v>
      </c>
      <c r="B83" s="253" t="s">
        <v>421</v>
      </c>
      <c r="C83" s="254" t="s">
        <v>137</v>
      </c>
      <c r="D83" s="255" t="s">
        <v>138</v>
      </c>
      <c r="E83" s="313">
        <v>44621</v>
      </c>
      <c r="F83" s="256"/>
      <c r="G83" s="256"/>
      <c r="H83" s="257" t="s">
        <v>69</v>
      </c>
      <c r="I83" s="258"/>
      <c r="J83" s="295" t="s">
        <v>872</v>
      </c>
      <c r="K83" s="295"/>
      <c r="L83" s="296"/>
      <c r="M83" s="297" t="s">
        <v>56</v>
      </c>
      <c r="N83" s="298"/>
      <c r="O83" s="231"/>
      <c r="P83" s="265"/>
      <c r="Q83" s="230"/>
      <c r="R83" s="257"/>
      <c r="S83" s="258"/>
      <c r="T83" s="231"/>
      <c r="U83" s="231"/>
      <c r="V83" s="259"/>
      <c r="W83" s="258"/>
      <c r="X83" s="269">
        <v>4</v>
      </c>
      <c r="Y83" s="261" t="s">
        <v>28</v>
      </c>
      <c r="Z83" s="262" t="s">
        <v>739</v>
      </c>
      <c r="AA83" s="261" t="s">
        <v>29</v>
      </c>
      <c r="AB83" s="261" t="s">
        <v>246</v>
      </c>
      <c r="AC83" s="263" t="s">
        <v>548</v>
      </c>
      <c r="AD83" s="264" t="s">
        <v>679</v>
      </c>
    </row>
    <row r="84" spans="1:30" ht="90" customHeight="1" thickBot="1">
      <c r="A84" s="252" t="s">
        <v>730</v>
      </c>
      <c r="B84" s="253" t="s">
        <v>422</v>
      </c>
      <c r="C84" s="254" t="s">
        <v>136</v>
      </c>
      <c r="D84" s="255" t="s">
        <v>423</v>
      </c>
      <c r="E84" s="313">
        <v>44621</v>
      </c>
      <c r="F84" s="256" t="s">
        <v>829</v>
      </c>
      <c r="G84" s="256"/>
      <c r="H84" s="257" t="s">
        <v>69</v>
      </c>
      <c r="I84" s="258"/>
      <c r="J84" s="295" t="s">
        <v>918</v>
      </c>
      <c r="K84" s="295"/>
      <c r="L84" s="296"/>
      <c r="M84" s="297" t="s">
        <v>65</v>
      </c>
      <c r="N84" s="298"/>
      <c r="O84" s="231"/>
      <c r="P84" s="265"/>
      <c r="Q84" s="230"/>
      <c r="R84" s="257"/>
      <c r="S84" s="258"/>
      <c r="T84" s="231"/>
      <c r="U84" s="230"/>
      <c r="V84" s="259"/>
      <c r="W84" s="258"/>
      <c r="X84" s="269">
        <v>4</v>
      </c>
      <c r="Y84" s="261" t="s">
        <v>28</v>
      </c>
      <c r="Z84" s="262" t="s">
        <v>736</v>
      </c>
      <c r="AA84" s="261" t="s">
        <v>29</v>
      </c>
      <c r="AB84" s="261" t="s">
        <v>246</v>
      </c>
      <c r="AC84" s="263" t="s">
        <v>549</v>
      </c>
      <c r="AD84" s="264" t="s">
        <v>680</v>
      </c>
    </row>
    <row r="85" spans="1:30" ht="98.1" customHeight="1" thickBot="1">
      <c r="A85" s="252" t="s">
        <v>42</v>
      </c>
      <c r="B85" s="253" t="s">
        <v>424</v>
      </c>
      <c r="C85" s="254" t="s">
        <v>425</v>
      </c>
      <c r="D85" s="255" t="s">
        <v>426</v>
      </c>
      <c r="E85" s="313">
        <v>44621</v>
      </c>
      <c r="F85" s="256" t="s">
        <v>822</v>
      </c>
      <c r="G85" s="256"/>
      <c r="H85" s="257" t="s">
        <v>65</v>
      </c>
      <c r="I85" s="258"/>
      <c r="J85" s="271" t="s">
        <v>909</v>
      </c>
      <c r="K85" s="295"/>
      <c r="L85" s="296"/>
      <c r="M85" s="297" t="s">
        <v>65</v>
      </c>
      <c r="N85" s="298"/>
      <c r="O85" s="231"/>
      <c r="P85" s="231"/>
      <c r="Q85" s="230"/>
      <c r="R85" s="257"/>
      <c r="S85" s="258"/>
      <c r="T85" s="231"/>
      <c r="U85" s="230"/>
      <c r="V85" s="259"/>
      <c r="W85" s="258"/>
      <c r="X85" s="260">
        <v>4</v>
      </c>
      <c r="Y85" s="261" t="s">
        <v>28</v>
      </c>
      <c r="Z85" s="262" t="s">
        <v>581</v>
      </c>
      <c r="AA85" s="261" t="s">
        <v>29</v>
      </c>
      <c r="AB85" s="261" t="s">
        <v>246</v>
      </c>
      <c r="AC85" s="263" t="s">
        <v>550</v>
      </c>
      <c r="AD85" s="264" t="s">
        <v>681</v>
      </c>
    </row>
    <row r="86" spans="1:30" ht="98.1" customHeight="1" thickBot="1">
      <c r="A86" s="252" t="s">
        <v>42</v>
      </c>
      <c r="B86" s="253" t="s">
        <v>427</v>
      </c>
      <c r="C86" s="254" t="s">
        <v>425</v>
      </c>
      <c r="D86" s="255" t="s">
        <v>428</v>
      </c>
      <c r="E86" s="313">
        <v>44621</v>
      </c>
      <c r="F86" s="256"/>
      <c r="G86" s="256"/>
      <c r="H86" s="257" t="s">
        <v>69</v>
      </c>
      <c r="I86" s="258"/>
      <c r="J86" s="295" t="s">
        <v>901</v>
      </c>
      <c r="K86" s="295"/>
      <c r="L86" s="296"/>
      <c r="M86" s="297" t="s">
        <v>65</v>
      </c>
      <c r="N86" s="298"/>
      <c r="O86" s="231"/>
      <c r="P86" s="231"/>
      <c r="Q86" s="230"/>
      <c r="R86" s="257"/>
      <c r="S86" s="258"/>
      <c r="T86" s="231"/>
      <c r="U86" s="230"/>
      <c r="V86" s="259"/>
      <c r="W86" s="258"/>
      <c r="X86" s="260">
        <v>4</v>
      </c>
      <c r="Y86" s="261" t="s">
        <v>28</v>
      </c>
      <c r="Z86" s="262" t="s">
        <v>581</v>
      </c>
      <c r="AA86" s="261" t="s">
        <v>29</v>
      </c>
      <c r="AB86" s="261" t="s">
        <v>246</v>
      </c>
      <c r="AC86" s="263" t="s">
        <v>551</v>
      </c>
      <c r="AD86" s="264" t="s">
        <v>682</v>
      </c>
    </row>
    <row r="87" spans="1:30" ht="98.1" customHeight="1" thickBot="1">
      <c r="A87" s="252" t="s">
        <v>598</v>
      </c>
      <c r="B87" s="253" t="s">
        <v>429</v>
      </c>
      <c r="C87" s="254" t="s">
        <v>16</v>
      </c>
      <c r="D87" s="255" t="s">
        <v>17</v>
      </c>
      <c r="E87" s="313"/>
      <c r="F87" s="256" t="s">
        <v>799</v>
      </c>
      <c r="G87" s="256"/>
      <c r="H87" s="257" t="s">
        <v>65</v>
      </c>
      <c r="I87" s="258"/>
      <c r="J87" s="295" t="s">
        <v>876</v>
      </c>
      <c r="K87" s="322">
        <v>1</v>
      </c>
      <c r="L87" s="296"/>
      <c r="M87" s="297" t="s">
        <v>65</v>
      </c>
      <c r="N87" s="298"/>
      <c r="O87" s="231"/>
      <c r="P87" s="231"/>
      <c r="Q87" s="230"/>
      <c r="R87" s="257"/>
      <c r="S87" s="258"/>
      <c r="T87" s="231"/>
      <c r="U87" s="230"/>
      <c r="V87" s="259"/>
      <c r="W87" s="258"/>
      <c r="X87" s="260"/>
      <c r="Y87" s="261" t="s">
        <v>26</v>
      </c>
      <c r="Z87" s="262" t="s">
        <v>24</v>
      </c>
      <c r="AA87" s="261" t="s">
        <v>29</v>
      </c>
      <c r="AB87" s="261" t="s">
        <v>77</v>
      </c>
      <c r="AC87" s="263" t="s">
        <v>176</v>
      </c>
      <c r="AD87" s="264" t="s">
        <v>683</v>
      </c>
    </row>
    <row r="88" spans="1:30" ht="135" customHeight="1" thickBot="1">
      <c r="A88" s="252" t="s">
        <v>598</v>
      </c>
      <c r="B88" s="253" t="s">
        <v>430</v>
      </c>
      <c r="C88" s="254" t="s">
        <v>18</v>
      </c>
      <c r="D88" s="255" t="s">
        <v>17</v>
      </c>
      <c r="E88" s="313"/>
      <c r="F88" s="256" t="s">
        <v>800</v>
      </c>
      <c r="G88" s="256"/>
      <c r="H88" s="257" t="s">
        <v>65</v>
      </c>
      <c r="I88" s="258"/>
      <c r="J88" s="295" t="s">
        <v>877</v>
      </c>
      <c r="K88" s="322">
        <v>0.93</v>
      </c>
      <c r="L88" s="296"/>
      <c r="M88" s="297" t="s">
        <v>65</v>
      </c>
      <c r="N88" s="298"/>
      <c r="O88" s="231"/>
      <c r="P88" s="265"/>
      <c r="Q88" s="230"/>
      <c r="R88" s="257"/>
      <c r="S88" s="258"/>
      <c r="T88" s="230"/>
      <c r="U88" s="230"/>
      <c r="V88" s="259"/>
      <c r="W88" s="258"/>
      <c r="X88" s="260"/>
      <c r="Y88" s="261" t="s">
        <v>26</v>
      </c>
      <c r="Z88" s="262" t="s">
        <v>24</v>
      </c>
      <c r="AA88" s="261" t="s">
        <v>29</v>
      </c>
      <c r="AB88" s="261" t="s">
        <v>77</v>
      </c>
      <c r="AC88" s="263" t="s">
        <v>177</v>
      </c>
      <c r="AD88" s="264" t="s">
        <v>684</v>
      </c>
    </row>
    <row r="89" spans="1:30" ht="98.1" customHeight="1" thickBot="1">
      <c r="A89" s="252" t="s">
        <v>598</v>
      </c>
      <c r="B89" s="253" t="s">
        <v>431</v>
      </c>
      <c r="C89" s="254" t="s">
        <v>19</v>
      </c>
      <c r="D89" s="255" t="s">
        <v>17</v>
      </c>
      <c r="E89" s="313"/>
      <c r="F89" s="256" t="s">
        <v>801</v>
      </c>
      <c r="G89" s="256"/>
      <c r="H89" s="257" t="s">
        <v>65</v>
      </c>
      <c r="I89" s="258"/>
      <c r="J89" s="301" t="s">
        <v>904</v>
      </c>
      <c r="K89" s="323">
        <v>0.97</v>
      </c>
      <c r="L89" s="296"/>
      <c r="M89" s="297" t="s">
        <v>65</v>
      </c>
      <c r="N89" s="300"/>
      <c r="O89" s="267"/>
      <c r="P89" s="265"/>
      <c r="Q89" s="268"/>
      <c r="R89" s="259"/>
      <c r="S89" s="266"/>
      <c r="T89" s="267"/>
      <c r="U89" s="268"/>
      <c r="V89" s="259"/>
      <c r="W89" s="266"/>
      <c r="X89" s="269"/>
      <c r="Y89" s="261" t="s">
        <v>26</v>
      </c>
      <c r="Z89" s="262" t="s">
        <v>24</v>
      </c>
      <c r="AA89" s="261" t="s">
        <v>29</v>
      </c>
      <c r="AB89" s="261" t="s">
        <v>77</v>
      </c>
      <c r="AC89" s="263" t="s">
        <v>178</v>
      </c>
      <c r="AD89" s="264" t="s">
        <v>685</v>
      </c>
    </row>
    <row r="90" spans="1:30" ht="98.1" customHeight="1" thickBot="1">
      <c r="A90" s="252" t="s">
        <v>245</v>
      </c>
      <c r="B90" s="253" t="s">
        <v>432</v>
      </c>
      <c r="C90" s="254" t="s">
        <v>139</v>
      </c>
      <c r="D90" s="255" t="s">
        <v>140</v>
      </c>
      <c r="E90" s="313" t="s">
        <v>433</v>
      </c>
      <c r="F90" s="230" t="s">
        <v>843</v>
      </c>
      <c r="G90" s="256"/>
      <c r="H90" s="257" t="s">
        <v>56</v>
      </c>
      <c r="I90" s="258"/>
      <c r="J90" s="301"/>
      <c r="K90" s="301"/>
      <c r="L90" s="302"/>
      <c r="M90" s="297" t="s">
        <v>56</v>
      </c>
      <c r="N90" s="300"/>
      <c r="O90" s="265"/>
      <c r="P90" s="265"/>
      <c r="Q90" s="268"/>
      <c r="R90" s="259"/>
      <c r="S90" s="266"/>
      <c r="T90" s="265"/>
      <c r="U90" s="268"/>
      <c r="V90" s="259"/>
      <c r="W90" s="266"/>
      <c r="X90" s="269">
        <v>1</v>
      </c>
      <c r="Y90" s="281" t="s">
        <v>26</v>
      </c>
      <c r="Z90" s="262" t="s">
        <v>24</v>
      </c>
      <c r="AA90" s="261" t="s">
        <v>29</v>
      </c>
      <c r="AB90" s="261" t="s">
        <v>77</v>
      </c>
      <c r="AC90" s="263" t="s">
        <v>179</v>
      </c>
      <c r="AD90" s="264" t="s">
        <v>686</v>
      </c>
    </row>
    <row r="91" spans="1:30" ht="98.1" customHeight="1" thickBot="1">
      <c r="A91" s="252" t="s">
        <v>245</v>
      </c>
      <c r="B91" s="253" t="s">
        <v>434</v>
      </c>
      <c r="C91" s="254" t="s">
        <v>141</v>
      </c>
      <c r="D91" s="255" t="s">
        <v>435</v>
      </c>
      <c r="E91" s="313">
        <v>44531</v>
      </c>
      <c r="F91" s="256"/>
      <c r="G91" s="256"/>
      <c r="H91" s="257" t="s">
        <v>69</v>
      </c>
      <c r="I91" s="258"/>
      <c r="J91" s="295"/>
      <c r="K91" s="295"/>
      <c r="L91" s="296"/>
      <c r="M91" s="297" t="s">
        <v>65</v>
      </c>
      <c r="N91" s="298"/>
      <c r="O91" s="231"/>
      <c r="P91" s="231"/>
      <c r="Q91" s="230"/>
      <c r="R91" s="257"/>
      <c r="S91" s="258"/>
      <c r="T91" s="231"/>
      <c r="U91" s="230"/>
      <c r="V91" s="259"/>
      <c r="W91" s="258"/>
      <c r="X91" s="260">
        <v>3</v>
      </c>
      <c r="Y91" s="281" t="s">
        <v>26</v>
      </c>
      <c r="Z91" s="262" t="s">
        <v>24</v>
      </c>
      <c r="AA91" s="261" t="s">
        <v>29</v>
      </c>
      <c r="AB91" s="261" t="s">
        <v>77</v>
      </c>
      <c r="AC91" s="263" t="s">
        <v>180</v>
      </c>
      <c r="AD91" s="264" t="s">
        <v>687</v>
      </c>
    </row>
    <row r="92" spans="1:30" ht="98.1" customHeight="1" thickBot="1">
      <c r="A92" s="252" t="s">
        <v>48</v>
      </c>
      <c r="B92" s="253" t="s">
        <v>436</v>
      </c>
      <c r="C92" s="254" t="s">
        <v>437</v>
      </c>
      <c r="D92" s="255" t="s">
        <v>438</v>
      </c>
      <c r="E92" s="313">
        <v>44287</v>
      </c>
      <c r="F92" s="256" t="s">
        <v>773</v>
      </c>
      <c r="G92" s="256"/>
      <c r="H92" s="257" t="s">
        <v>56</v>
      </c>
      <c r="I92" s="258"/>
      <c r="J92" s="295"/>
      <c r="K92" s="295"/>
      <c r="L92" s="296"/>
      <c r="M92" s="297" t="s">
        <v>56</v>
      </c>
      <c r="N92" s="298"/>
      <c r="O92" s="231"/>
      <c r="P92" s="231"/>
      <c r="Q92" s="230"/>
      <c r="R92" s="257"/>
      <c r="S92" s="258"/>
      <c r="T92" s="230"/>
      <c r="U92" s="230"/>
      <c r="V92" s="259"/>
      <c r="W92" s="258"/>
      <c r="X92" s="269">
        <v>1</v>
      </c>
      <c r="Y92" s="261" t="s">
        <v>27</v>
      </c>
      <c r="Z92" s="262" t="s">
        <v>47</v>
      </c>
      <c r="AA92" s="261" t="s">
        <v>29</v>
      </c>
      <c r="AB92" s="261" t="s">
        <v>77</v>
      </c>
      <c r="AC92" s="263" t="s">
        <v>552</v>
      </c>
      <c r="AD92" s="264" t="s">
        <v>688</v>
      </c>
    </row>
    <row r="93" spans="1:30" ht="98.1" customHeight="1" thickBot="1">
      <c r="A93" s="252" t="s">
        <v>48</v>
      </c>
      <c r="B93" s="253" t="s">
        <v>439</v>
      </c>
      <c r="C93" s="254" t="s">
        <v>437</v>
      </c>
      <c r="D93" s="255" t="s">
        <v>440</v>
      </c>
      <c r="E93" s="313">
        <v>44348</v>
      </c>
      <c r="F93" s="256" t="s">
        <v>772</v>
      </c>
      <c r="G93" s="256"/>
      <c r="H93" s="257" t="s">
        <v>56</v>
      </c>
      <c r="I93" s="258"/>
      <c r="J93" s="295"/>
      <c r="K93" s="295"/>
      <c r="L93" s="296"/>
      <c r="M93" s="297" t="s">
        <v>56</v>
      </c>
      <c r="N93" s="298"/>
      <c r="O93" s="231"/>
      <c r="P93" s="231"/>
      <c r="Q93" s="230"/>
      <c r="R93" s="257"/>
      <c r="S93" s="258"/>
      <c r="T93" s="231"/>
      <c r="U93" s="230"/>
      <c r="V93" s="259"/>
      <c r="W93" s="258"/>
      <c r="X93" s="260">
        <v>1</v>
      </c>
      <c r="Y93" s="261" t="s">
        <v>27</v>
      </c>
      <c r="Z93" s="262" t="s">
        <v>47</v>
      </c>
      <c r="AA93" s="261" t="s">
        <v>29</v>
      </c>
      <c r="AB93" s="261" t="s">
        <v>77</v>
      </c>
      <c r="AC93" s="263" t="s">
        <v>181</v>
      </c>
      <c r="AD93" s="264" t="s">
        <v>689</v>
      </c>
    </row>
    <row r="94" spans="1:30" ht="98.1" customHeight="1" thickBot="1">
      <c r="A94" s="252" t="s">
        <v>48</v>
      </c>
      <c r="B94" s="253" t="s">
        <v>441</v>
      </c>
      <c r="C94" s="254" t="s">
        <v>437</v>
      </c>
      <c r="D94" s="255" t="s">
        <v>442</v>
      </c>
      <c r="E94" s="313">
        <v>44531</v>
      </c>
      <c r="F94" s="256" t="s">
        <v>774</v>
      </c>
      <c r="G94" s="256"/>
      <c r="H94" s="257" t="s">
        <v>65</v>
      </c>
      <c r="I94" s="258"/>
      <c r="J94" s="295" t="s">
        <v>883</v>
      </c>
      <c r="K94" s="295"/>
      <c r="L94" s="296"/>
      <c r="M94" s="297" t="s">
        <v>65</v>
      </c>
      <c r="N94" s="298"/>
      <c r="O94" s="231"/>
      <c r="P94" s="231"/>
      <c r="Q94" s="230"/>
      <c r="R94" s="257"/>
      <c r="S94" s="258"/>
      <c r="T94" s="231"/>
      <c r="U94" s="230"/>
      <c r="V94" s="259"/>
      <c r="W94" s="258"/>
      <c r="X94" s="260">
        <v>3</v>
      </c>
      <c r="Y94" s="261" t="s">
        <v>27</v>
      </c>
      <c r="Z94" s="262" t="s">
        <v>47</v>
      </c>
      <c r="AA94" s="261" t="s">
        <v>29</v>
      </c>
      <c r="AB94" s="261" t="s">
        <v>77</v>
      </c>
      <c r="AC94" s="263" t="s">
        <v>182</v>
      </c>
      <c r="AD94" s="264" t="s">
        <v>690</v>
      </c>
    </row>
    <row r="95" spans="1:30" ht="98.1" customHeight="1" thickBot="1">
      <c r="A95" s="252" t="s">
        <v>42</v>
      </c>
      <c r="B95" s="253" t="s">
        <v>443</v>
      </c>
      <c r="C95" s="254" t="s">
        <v>437</v>
      </c>
      <c r="D95" s="255" t="s">
        <v>444</v>
      </c>
      <c r="E95" s="313">
        <v>44621</v>
      </c>
      <c r="F95" s="256" t="s">
        <v>827</v>
      </c>
      <c r="G95" s="256"/>
      <c r="H95" s="257" t="s">
        <v>69</v>
      </c>
      <c r="I95" s="258"/>
      <c r="J95" s="256" t="s">
        <v>827</v>
      </c>
      <c r="K95" s="295"/>
      <c r="L95" s="296"/>
      <c r="M95" s="297" t="s">
        <v>69</v>
      </c>
      <c r="N95" s="298"/>
      <c r="O95" s="231"/>
      <c r="P95" s="231"/>
      <c r="Q95" s="230"/>
      <c r="R95" s="257"/>
      <c r="S95" s="258"/>
      <c r="T95" s="231"/>
      <c r="U95" s="230"/>
      <c r="V95" s="259"/>
      <c r="W95" s="231"/>
      <c r="X95" s="260">
        <v>4</v>
      </c>
      <c r="Y95" s="261" t="s">
        <v>27</v>
      </c>
      <c r="Z95" s="262" t="s">
        <v>47</v>
      </c>
      <c r="AA95" s="261" t="s">
        <v>29</v>
      </c>
      <c r="AB95" s="261" t="s">
        <v>77</v>
      </c>
      <c r="AC95" s="263" t="s">
        <v>183</v>
      </c>
      <c r="AD95" s="264" t="s">
        <v>691</v>
      </c>
    </row>
    <row r="96" spans="1:30" ht="98.1" customHeight="1" thickBot="1">
      <c r="A96" s="252" t="s">
        <v>48</v>
      </c>
      <c r="B96" s="253" t="s">
        <v>445</v>
      </c>
      <c r="C96" s="254" t="s">
        <v>446</v>
      </c>
      <c r="D96" s="255" t="s">
        <v>447</v>
      </c>
      <c r="E96" s="313">
        <v>44470</v>
      </c>
      <c r="F96" s="270" t="s">
        <v>775</v>
      </c>
      <c r="G96" s="256"/>
      <c r="H96" s="257" t="s">
        <v>65</v>
      </c>
      <c r="I96" s="258"/>
      <c r="J96" s="326" t="s">
        <v>884</v>
      </c>
      <c r="K96" s="295"/>
      <c r="L96" s="296"/>
      <c r="M96" s="297" t="s">
        <v>65</v>
      </c>
      <c r="N96" s="298"/>
      <c r="O96" s="231"/>
      <c r="P96" s="231"/>
      <c r="Q96" s="230"/>
      <c r="R96" s="259"/>
      <c r="S96" s="258"/>
      <c r="T96" s="231"/>
      <c r="U96" s="230"/>
      <c r="V96" s="259"/>
      <c r="W96" s="258"/>
      <c r="X96" s="260">
        <v>3</v>
      </c>
      <c r="Y96" s="261" t="s">
        <v>27</v>
      </c>
      <c r="Z96" s="262" t="s">
        <v>47</v>
      </c>
      <c r="AA96" s="261" t="s">
        <v>29</v>
      </c>
      <c r="AB96" s="261" t="s">
        <v>77</v>
      </c>
      <c r="AC96" s="263" t="s">
        <v>184</v>
      </c>
      <c r="AD96" s="264" t="s">
        <v>692</v>
      </c>
    </row>
    <row r="97" spans="1:30" ht="98.1" customHeight="1" thickBot="1">
      <c r="A97" s="252" t="s">
        <v>48</v>
      </c>
      <c r="B97" s="253" t="s">
        <v>448</v>
      </c>
      <c r="C97" s="254" t="s">
        <v>446</v>
      </c>
      <c r="D97" s="255" t="s">
        <v>449</v>
      </c>
      <c r="E97" s="313">
        <v>44621</v>
      </c>
      <c r="F97" s="256"/>
      <c r="G97" s="256"/>
      <c r="H97" s="257" t="s">
        <v>69</v>
      </c>
      <c r="I97" s="258"/>
      <c r="J97" s="295" t="s">
        <v>885</v>
      </c>
      <c r="K97" s="295"/>
      <c r="L97" s="296"/>
      <c r="M97" s="297" t="s">
        <v>65</v>
      </c>
      <c r="N97" s="298"/>
      <c r="O97" s="231"/>
      <c r="P97" s="231"/>
      <c r="Q97" s="230"/>
      <c r="R97" s="257"/>
      <c r="S97" s="258"/>
      <c r="T97" s="231"/>
      <c r="U97" s="230"/>
      <c r="V97" s="259"/>
      <c r="W97" s="258"/>
      <c r="X97" s="260">
        <v>4</v>
      </c>
      <c r="Y97" s="261" t="s">
        <v>27</v>
      </c>
      <c r="Z97" s="262" t="s">
        <v>47</v>
      </c>
      <c r="AA97" s="261" t="s">
        <v>29</v>
      </c>
      <c r="AB97" s="261" t="s">
        <v>77</v>
      </c>
      <c r="AC97" s="263" t="s">
        <v>185</v>
      </c>
      <c r="AD97" s="264" t="s">
        <v>693</v>
      </c>
    </row>
    <row r="98" spans="1:30" ht="98.1" customHeight="1" thickBot="1">
      <c r="A98" s="252" t="s">
        <v>48</v>
      </c>
      <c r="B98" s="253" t="s">
        <v>450</v>
      </c>
      <c r="C98" s="254" t="s">
        <v>142</v>
      </c>
      <c r="D98" s="255" t="s">
        <v>451</v>
      </c>
      <c r="E98" s="313">
        <v>44621</v>
      </c>
      <c r="F98" s="256"/>
      <c r="G98" s="256"/>
      <c r="H98" s="257" t="s">
        <v>69</v>
      </c>
      <c r="I98" s="258"/>
      <c r="J98" s="303"/>
      <c r="K98" s="296"/>
      <c r="L98" s="296"/>
      <c r="M98" s="297" t="s">
        <v>69</v>
      </c>
      <c r="N98" s="298"/>
      <c r="O98" s="267"/>
      <c r="P98" s="231"/>
      <c r="Q98" s="230"/>
      <c r="R98" s="257"/>
      <c r="S98" s="258"/>
      <c r="T98" s="267"/>
      <c r="U98" s="267"/>
      <c r="V98" s="259"/>
      <c r="W98" s="258"/>
      <c r="X98" s="269">
        <v>4</v>
      </c>
      <c r="Y98" s="261" t="s">
        <v>27</v>
      </c>
      <c r="Z98" s="262" t="s">
        <v>47</v>
      </c>
      <c r="AA98" s="261" t="s">
        <v>29</v>
      </c>
      <c r="AB98" s="261" t="s">
        <v>77</v>
      </c>
      <c r="AC98" s="263" t="s">
        <v>186</v>
      </c>
      <c r="AD98" s="264" t="s">
        <v>694</v>
      </c>
    </row>
    <row r="99" spans="1:30" ht="98.1" customHeight="1" thickBot="1">
      <c r="A99" s="252" t="s">
        <v>48</v>
      </c>
      <c r="B99" s="253" t="s">
        <v>452</v>
      </c>
      <c r="C99" s="277" t="s">
        <v>453</v>
      </c>
      <c r="D99" s="278" t="s">
        <v>454</v>
      </c>
      <c r="E99" s="313">
        <v>44531</v>
      </c>
      <c r="F99" s="256" t="s">
        <v>838</v>
      </c>
      <c r="G99" s="256"/>
      <c r="H99" s="257" t="s">
        <v>65</v>
      </c>
      <c r="I99" s="258"/>
      <c r="J99" s="295" t="s">
        <v>886</v>
      </c>
      <c r="K99" s="295"/>
      <c r="L99" s="296"/>
      <c r="M99" s="297" t="s">
        <v>65</v>
      </c>
      <c r="N99" s="298"/>
      <c r="O99" s="231"/>
      <c r="P99" s="231"/>
      <c r="Q99" s="230"/>
      <c r="R99" s="259"/>
      <c r="S99" s="258"/>
      <c r="T99" s="231"/>
      <c r="U99" s="230"/>
      <c r="V99" s="259"/>
      <c r="W99" s="258"/>
      <c r="X99" s="260">
        <v>3</v>
      </c>
      <c r="Y99" s="261" t="s">
        <v>27</v>
      </c>
      <c r="Z99" s="262" t="s">
        <v>47</v>
      </c>
      <c r="AA99" s="261" t="s">
        <v>29</v>
      </c>
      <c r="AB99" s="261" t="s">
        <v>77</v>
      </c>
      <c r="AC99" s="279" t="s">
        <v>553</v>
      </c>
      <c r="AD99" s="264" t="s">
        <v>695</v>
      </c>
    </row>
    <row r="100" spans="1:30" ht="315" customHeight="1" thickBot="1">
      <c r="A100" s="252" t="s">
        <v>48</v>
      </c>
      <c r="B100" s="253" t="s">
        <v>455</v>
      </c>
      <c r="C100" s="254" t="s">
        <v>453</v>
      </c>
      <c r="D100" s="255" t="s">
        <v>456</v>
      </c>
      <c r="E100" s="313">
        <v>44621</v>
      </c>
      <c r="F100" s="256" t="s">
        <v>839</v>
      </c>
      <c r="G100" s="256"/>
      <c r="H100" s="257" t="s">
        <v>66</v>
      </c>
      <c r="I100" s="258"/>
      <c r="J100" s="295" t="s">
        <v>887</v>
      </c>
      <c r="K100" s="295"/>
      <c r="L100" s="296"/>
      <c r="M100" s="297" t="s">
        <v>66</v>
      </c>
      <c r="N100" s="298"/>
      <c r="O100" s="231"/>
      <c r="P100" s="231"/>
      <c r="Q100" s="230"/>
      <c r="R100" s="259"/>
      <c r="S100" s="258"/>
      <c r="T100" s="231"/>
      <c r="U100" s="230"/>
      <c r="V100" s="259"/>
      <c r="W100" s="258"/>
      <c r="X100" s="260">
        <v>4</v>
      </c>
      <c r="Y100" s="261" t="s">
        <v>27</v>
      </c>
      <c r="Z100" s="262" t="s">
        <v>47</v>
      </c>
      <c r="AA100" s="261" t="s">
        <v>29</v>
      </c>
      <c r="AB100" s="261" t="s">
        <v>77</v>
      </c>
      <c r="AC100" s="263" t="s">
        <v>187</v>
      </c>
      <c r="AD100" s="264" t="s">
        <v>696</v>
      </c>
    </row>
    <row r="101" spans="1:30" ht="98.1" customHeight="1" thickBot="1">
      <c r="A101" s="252" t="s">
        <v>48</v>
      </c>
      <c r="B101" s="253" t="s">
        <v>457</v>
      </c>
      <c r="C101" s="254" t="s">
        <v>458</v>
      </c>
      <c r="D101" s="255" t="s">
        <v>731</v>
      </c>
      <c r="E101" s="313">
        <v>44621</v>
      </c>
      <c r="F101" s="256" t="s">
        <v>776</v>
      </c>
      <c r="G101" s="256"/>
      <c r="H101" s="257" t="s">
        <v>65</v>
      </c>
      <c r="I101" s="258"/>
      <c r="J101" s="295" t="s">
        <v>888</v>
      </c>
      <c r="K101" s="295"/>
      <c r="L101" s="296"/>
      <c r="M101" s="297" t="s">
        <v>65</v>
      </c>
      <c r="N101" s="298"/>
      <c r="O101" s="231"/>
      <c r="P101" s="231"/>
      <c r="Q101" s="230"/>
      <c r="R101" s="257"/>
      <c r="S101" s="258"/>
      <c r="T101" s="231"/>
      <c r="U101" s="230"/>
      <c r="V101" s="259"/>
      <c r="W101" s="258"/>
      <c r="X101" s="269">
        <v>4</v>
      </c>
      <c r="Y101" s="261" t="s">
        <v>27</v>
      </c>
      <c r="Z101" s="262" t="s">
        <v>47</v>
      </c>
      <c r="AA101" s="261" t="s">
        <v>29</v>
      </c>
      <c r="AB101" s="261" t="s">
        <v>77</v>
      </c>
      <c r="AC101" s="263" t="s">
        <v>554</v>
      </c>
      <c r="AD101" s="264" t="s">
        <v>697</v>
      </c>
    </row>
    <row r="102" spans="1:30" ht="98.1" customHeight="1" thickBot="1">
      <c r="A102" s="252" t="s">
        <v>48</v>
      </c>
      <c r="B102" s="253" t="s">
        <v>459</v>
      </c>
      <c r="C102" s="254" t="s">
        <v>458</v>
      </c>
      <c r="D102" s="255" t="s">
        <v>460</v>
      </c>
      <c r="E102" s="313">
        <v>44621</v>
      </c>
      <c r="F102" s="256" t="s">
        <v>796</v>
      </c>
      <c r="G102" s="256"/>
      <c r="H102" s="257" t="s">
        <v>65</v>
      </c>
      <c r="I102" s="258"/>
      <c r="J102" s="295" t="s">
        <v>889</v>
      </c>
      <c r="K102" s="295"/>
      <c r="L102" s="296"/>
      <c r="M102" s="297" t="s">
        <v>65</v>
      </c>
      <c r="N102" s="298"/>
      <c r="O102" s="231"/>
      <c r="P102" s="231"/>
      <c r="Q102" s="230"/>
      <c r="R102" s="257"/>
      <c r="S102" s="258"/>
      <c r="T102" s="231"/>
      <c r="U102" s="230"/>
      <c r="V102" s="259"/>
      <c r="W102" s="258"/>
      <c r="X102" s="260">
        <v>4</v>
      </c>
      <c r="Y102" s="261" t="s">
        <v>27</v>
      </c>
      <c r="Z102" s="262" t="s">
        <v>47</v>
      </c>
      <c r="AA102" s="261" t="s">
        <v>29</v>
      </c>
      <c r="AB102" s="261" t="s">
        <v>77</v>
      </c>
      <c r="AC102" s="263" t="s">
        <v>555</v>
      </c>
      <c r="AD102" s="264" t="s">
        <v>698</v>
      </c>
    </row>
    <row r="103" spans="1:30" ht="98.1" customHeight="1" thickBot="1">
      <c r="A103" s="252" t="s">
        <v>48</v>
      </c>
      <c r="B103" s="253" t="s">
        <v>461</v>
      </c>
      <c r="C103" s="254" t="s">
        <v>458</v>
      </c>
      <c r="D103" s="255" t="s">
        <v>462</v>
      </c>
      <c r="E103" s="313">
        <v>44621</v>
      </c>
      <c r="F103" s="256"/>
      <c r="G103" s="256"/>
      <c r="H103" s="257" t="s">
        <v>69</v>
      </c>
      <c r="I103" s="258"/>
      <c r="J103" s="295"/>
      <c r="K103" s="295"/>
      <c r="L103" s="296"/>
      <c r="M103" s="297" t="s">
        <v>69</v>
      </c>
      <c r="N103" s="298"/>
      <c r="O103" s="231"/>
      <c r="P103" s="231"/>
      <c r="Q103" s="230"/>
      <c r="R103" s="257"/>
      <c r="S103" s="258"/>
      <c r="T103" s="231"/>
      <c r="U103" s="230"/>
      <c r="V103" s="259"/>
      <c r="W103" s="258"/>
      <c r="X103" s="269">
        <v>4</v>
      </c>
      <c r="Y103" s="261" t="s">
        <v>27</v>
      </c>
      <c r="Z103" s="262" t="s">
        <v>47</v>
      </c>
      <c r="AA103" s="261" t="s">
        <v>29</v>
      </c>
      <c r="AB103" s="261" t="s">
        <v>77</v>
      </c>
      <c r="AC103" s="263" t="s">
        <v>556</v>
      </c>
      <c r="AD103" s="264" t="s">
        <v>699</v>
      </c>
    </row>
    <row r="104" spans="1:30" ht="98.1" customHeight="1" thickBot="1">
      <c r="A104" s="252" t="s">
        <v>48</v>
      </c>
      <c r="B104" s="253" t="s">
        <v>463</v>
      </c>
      <c r="C104" s="254" t="s">
        <v>458</v>
      </c>
      <c r="D104" s="255" t="s">
        <v>464</v>
      </c>
      <c r="E104" s="313">
        <v>44621</v>
      </c>
      <c r="F104" s="256"/>
      <c r="G104" s="256"/>
      <c r="H104" s="257" t="s">
        <v>69</v>
      </c>
      <c r="I104" s="258"/>
      <c r="J104" s="295"/>
      <c r="K104" s="295"/>
      <c r="L104" s="296"/>
      <c r="M104" s="297" t="s">
        <v>69</v>
      </c>
      <c r="N104" s="298"/>
      <c r="O104" s="231"/>
      <c r="P104" s="231"/>
      <c r="Q104" s="230"/>
      <c r="R104" s="257"/>
      <c r="S104" s="258"/>
      <c r="T104" s="231"/>
      <c r="U104" s="230"/>
      <c r="V104" s="259"/>
      <c r="W104" s="258"/>
      <c r="X104" s="269">
        <v>4</v>
      </c>
      <c r="Y104" s="261" t="s">
        <v>27</v>
      </c>
      <c r="Z104" s="262" t="s">
        <v>47</v>
      </c>
      <c r="AA104" s="261" t="s">
        <v>29</v>
      </c>
      <c r="AB104" s="261" t="s">
        <v>77</v>
      </c>
      <c r="AC104" s="263" t="s">
        <v>557</v>
      </c>
      <c r="AD104" s="264" t="s">
        <v>700</v>
      </c>
    </row>
    <row r="105" spans="1:30" ht="137.25" customHeight="1" thickBot="1">
      <c r="A105" s="252" t="s">
        <v>48</v>
      </c>
      <c r="B105" s="253" t="s">
        <v>465</v>
      </c>
      <c r="C105" s="254" t="s">
        <v>458</v>
      </c>
      <c r="D105" s="255" t="s">
        <v>466</v>
      </c>
      <c r="E105" s="313">
        <v>44470</v>
      </c>
      <c r="F105" s="256" t="s">
        <v>850</v>
      </c>
      <c r="G105" s="256"/>
      <c r="H105" s="257" t="s">
        <v>69</v>
      </c>
      <c r="I105" s="258"/>
      <c r="J105" s="295" t="s">
        <v>890</v>
      </c>
      <c r="K105" s="295"/>
      <c r="L105" s="296"/>
      <c r="M105" s="297" t="s">
        <v>65</v>
      </c>
      <c r="N105" s="298"/>
      <c r="O105" s="231"/>
      <c r="P105" s="231"/>
      <c r="Q105" s="230"/>
      <c r="R105" s="257"/>
      <c r="S105" s="258"/>
      <c r="T105" s="231"/>
      <c r="U105" s="230"/>
      <c r="V105" s="259"/>
      <c r="W105" s="258"/>
      <c r="X105" s="269">
        <v>2</v>
      </c>
      <c r="Y105" s="261" t="s">
        <v>27</v>
      </c>
      <c r="Z105" s="262" t="s">
        <v>47</v>
      </c>
      <c r="AA105" s="261" t="s">
        <v>29</v>
      </c>
      <c r="AB105" s="261" t="s">
        <v>77</v>
      </c>
      <c r="AC105" s="263" t="s">
        <v>558</v>
      </c>
      <c r="AD105" s="264" t="s">
        <v>701</v>
      </c>
    </row>
    <row r="106" spans="1:30" ht="98.1" customHeight="1" thickBot="1">
      <c r="A106" s="252" t="s">
        <v>245</v>
      </c>
      <c r="B106" s="253" t="s">
        <v>467</v>
      </c>
      <c r="C106" s="254" t="s">
        <v>141</v>
      </c>
      <c r="D106" s="255" t="s">
        <v>468</v>
      </c>
      <c r="E106" s="313">
        <v>44621</v>
      </c>
      <c r="F106" s="256"/>
      <c r="G106" s="256"/>
      <c r="H106" s="257" t="s">
        <v>69</v>
      </c>
      <c r="I106" s="258"/>
      <c r="J106" s="295"/>
      <c r="K106" s="295"/>
      <c r="L106" s="296"/>
      <c r="M106" s="297" t="s">
        <v>69</v>
      </c>
      <c r="N106" s="298"/>
      <c r="O106" s="231"/>
      <c r="P106" s="231"/>
      <c r="Q106" s="230"/>
      <c r="R106" s="257"/>
      <c r="S106" s="258"/>
      <c r="T106" s="231"/>
      <c r="U106" s="230"/>
      <c r="V106" s="259"/>
      <c r="W106" s="258"/>
      <c r="X106" s="269">
        <v>4</v>
      </c>
      <c r="Y106" s="261" t="s">
        <v>26</v>
      </c>
      <c r="Z106" s="262" t="s">
        <v>24</v>
      </c>
      <c r="AA106" s="261" t="s">
        <v>29</v>
      </c>
      <c r="AB106" s="261" t="s">
        <v>77</v>
      </c>
      <c r="AC106" s="263" t="s">
        <v>559</v>
      </c>
      <c r="AD106" s="264" t="s">
        <v>702</v>
      </c>
    </row>
    <row r="107" spans="1:30" ht="98.1" customHeight="1" thickBot="1">
      <c r="A107" s="252" t="s">
        <v>245</v>
      </c>
      <c r="B107" s="253" t="s">
        <v>469</v>
      </c>
      <c r="C107" s="254" t="s">
        <v>141</v>
      </c>
      <c r="D107" s="255" t="s">
        <v>470</v>
      </c>
      <c r="E107" s="313">
        <v>44621</v>
      </c>
      <c r="F107" s="256"/>
      <c r="G107" s="256"/>
      <c r="H107" s="257" t="s">
        <v>69</v>
      </c>
      <c r="I107" s="258"/>
      <c r="J107" s="295"/>
      <c r="K107" s="295"/>
      <c r="L107" s="296"/>
      <c r="M107" s="297" t="s">
        <v>69</v>
      </c>
      <c r="N107" s="298"/>
      <c r="O107" s="231"/>
      <c r="P107" s="231"/>
      <c r="Q107" s="230"/>
      <c r="R107" s="257"/>
      <c r="S107" s="258"/>
      <c r="T107" s="231"/>
      <c r="U107" s="230"/>
      <c r="V107" s="259"/>
      <c r="W107" s="258"/>
      <c r="X107" s="269">
        <v>4</v>
      </c>
      <c r="Y107" s="261" t="s">
        <v>26</v>
      </c>
      <c r="Z107" s="262" t="s">
        <v>24</v>
      </c>
      <c r="AA107" s="261" t="s">
        <v>29</v>
      </c>
      <c r="AB107" s="261" t="s">
        <v>77</v>
      </c>
      <c r="AC107" s="263" t="s">
        <v>560</v>
      </c>
      <c r="AD107" s="264" t="s">
        <v>703</v>
      </c>
    </row>
    <row r="108" spans="1:30" ht="98.1" customHeight="1" thickBot="1">
      <c r="A108" s="252" t="s">
        <v>730</v>
      </c>
      <c r="B108" s="253" t="s">
        <v>471</v>
      </c>
      <c r="C108" s="254" t="s">
        <v>472</v>
      </c>
      <c r="D108" s="255" t="s">
        <v>473</v>
      </c>
      <c r="E108" s="313">
        <v>44621</v>
      </c>
      <c r="F108" s="256"/>
      <c r="G108" s="256"/>
      <c r="H108" s="257" t="s">
        <v>69</v>
      </c>
      <c r="I108" s="258"/>
      <c r="J108" s="295"/>
      <c r="K108" s="295"/>
      <c r="L108" s="296"/>
      <c r="M108" s="297" t="s">
        <v>69</v>
      </c>
      <c r="N108" s="298"/>
      <c r="O108" s="231"/>
      <c r="P108" s="231"/>
      <c r="Q108" s="230"/>
      <c r="R108" s="257"/>
      <c r="S108" s="258"/>
      <c r="T108" s="231"/>
      <c r="U108" s="230"/>
      <c r="V108" s="259"/>
      <c r="W108" s="258"/>
      <c r="X108" s="269">
        <v>4</v>
      </c>
      <c r="Y108" s="261" t="s">
        <v>28</v>
      </c>
      <c r="Z108" s="262" t="s">
        <v>736</v>
      </c>
      <c r="AA108" s="261" t="s">
        <v>29</v>
      </c>
      <c r="AB108" s="261" t="s">
        <v>247</v>
      </c>
      <c r="AC108" s="263" t="s">
        <v>561</v>
      </c>
      <c r="AD108" s="264" t="s">
        <v>704</v>
      </c>
    </row>
    <row r="109" spans="1:30" ht="98.1" customHeight="1" thickBot="1">
      <c r="A109" s="252" t="s">
        <v>730</v>
      </c>
      <c r="B109" s="253" t="s">
        <v>474</v>
      </c>
      <c r="C109" s="254" t="s">
        <v>472</v>
      </c>
      <c r="D109" s="255" t="s">
        <v>475</v>
      </c>
      <c r="E109" s="313">
        <v>44378</v>
      </c>
      <c r="F109" s="256" t="s">
        <v>807</v>
      </c>
      <c r="G109" s="256"/>
      <c r="H109" s="257" t="s">
        <v>56</v>
      </c>
      <c r="I109" s="258"/>
      <c r="J109" s="296"/>
      <c r="K109" s="295"/>
      <c r="L109" s="296"/>
      <c r="M109" s="297" t="s">
        <v>56</v>
      </c>
      <c r="O109" s="231"/>
      <c r="P109" s="231"/>
      <c r="Q109" s="230"/>
      <c r="R109" s="257"/>
      <c r="S109" s="258"/>
      <c r="T109" s="231"/>
      <c r="U109" s="230"/>
      <c r="V109" s="259"/>
      <c r="W109" s="258"/>
      <c r="X109" s="269">
        <v>2</v>
      </c>
      <c r="Y109" s="261" t="s">
        <v>28</v>
      </c>
      <c r="Z109" s="262" t="s">
        <v>736</v>
      </c>
      <c r="AA109" s="261" t="s">
        <v>29</v>
      </c>
      <c r="AB109" s="261" t="s">
        <v>247</v>
      </c>
      <c r="AC109" s="263" t="s">
        <v>562</v>
      </c>
      <c r="AD109" s="264" t="s">
        <v>705</v>
      </c>
    </row>
    <row r="110" spans="1:30" ht="98.1" customHeight="1" thickBot="1">
      <c r="A110" s="252" t="s">
        <v>730</v>
      </c>
      <c r="B110" s="253" t="s">
        <v>476</v>
      </c>
      <c r="C110" s="254" t="s">
        <v>144</v>
      </c>
      <c r="D110" s="255" t="s">
        <v>477</v>
      </c>
      <c r="E110" s="313">
        <v>44440</v>
      </c>
      <c r="F110" s="256" t="s">
        <v>808</v>
      </c>
      <c r="G110" s="256"/>
      <c r="H110" s="257" t="s">
        <v>65</v>
      </c>
      <c r="I110" s="258"/>
      <c r="J110" s="296" t="s">
        <v>873</v>
      </c>
      <c r="K110" s="295"/>
      <c r="L110" s="296"/>
      <c r="M110" s="297" t="s">
        <v>56</v>
      </c>
      <c r="N110" s="298"/>
      <c r="O110" s="231"/>
      <c r="P110" s="231"/>
      <c r="Q110" s="230"/>
      <c r="R110" s="259"/>
      <c r="S110" s="258"/>
      <c r="T110" s="231"/>
      <c r="U110" s="230"/>
      <c r="V110" s="259"/>
      <c r="W110" s="258"/>
      <c r="X110" s="260">
        <v>2</v>
      </c>
      <c r="Y110" s="261" t="s">
        <v>28</v>
      </c>
      <c r="Z110" s="262" t="s">
        <v>736</v>
      </c>
      <c r="AA110" s="261" t="s">
        <v>241</v>
      </c>
      <c r="AB110" s="261" t="s">
        <v>246</v>
      </c>
      <c r="AC110" s="263" t="s">
        <v>563</v>
      </c>
      <c r="AD110" s="264" t="s">
        <v>706</v>
      </c>
    </row>
    <row r="111" spans="1:30" ht="98.1" customHeight="1" thickBot="1">
      <c r="A111" s="252" t="s">
        <v>730</v>
      </c>
      <c r="B111" s="253" t="s">
        <v>478</v>
      </c>
      <c r="C111" s="254" t="s">
        <v>144</v>
      </c>
      <c r="D111" s="255" t="s">
        <v>479</v>
      </c>
      <c r="E111" s="313">
        <v>44531</v>
      </c>
      <c r="F111" s="256"/>
      <c r="G111" s="256"/>
      <c r="H111" s="257" t="s">
        <v>69</v>
      </c>
      <c r="I111" s="258"/>
      <c r="J111" s="296"/>
      <c r="K111" s="295"/>
      <c r="L111" s="296"/>
      <c r="M111" s="297" t="s">
        <v>69</v>
      </c>
      <c r="N111" s="298"/>
      <c r="O111" s="231"/>
      <c r="P111" s="231"/>
      <c r="Q111" s="230"/>
      <c r="R111" s="259"/>
      <c r="S111" s="258"/>
      <c r="T111" s="231"/>
      <c r="U111" s="230"/>
      <c r="V111" s="259"/>
      <c r="W111" s="258"/>
      <c r="X111" s="269">
        <v>3</v>
      </c>
      <c r="Y111" s="261" t="s">
        <v>28</v>
      </c>
      <c r="Z111" s="262" t="s">
        <v>736</v>
      </c>
      <c r="AA111" s="261" t="s">
        <v>241</v>
      </c>
      <c r="AB111" s="261" t="s">
        <v>246</v>
      </c>
      <c r="AC111" s="263" t="s">
        <v>564</v>
      </c>
      <c r="AD111" s="264" t="s">
        <v>707</v>
      </c>
    </row>
    <row r="112" spans="1:30" ht="98.1" customHeight="1" thickBot="1">
      <c r="A112" s="252" t="s">
        <v>730</v>
      </c>
      <c r="B112" s="253" t="s">
        <v>480</v>
      </c>
      <c r="C112" s="254" t="s">
        <v>144</v>
      </c>
      <c r="D112" s="255" t="s">
        <v>481</v>
      </c>
      <c r="E112" s="313">
        <v>44440</v>
      </c>
      <c r="F112" s="256" t="s">
        <v>809</v>
      </c>
      <c r="G112" s="256"/>
      <c r="H112" s="257" t="s">
        <v>69</v>
      </c>
      <c r="I112" s="258"/>
      <c r="J112" s="296" t="s">
        <v>874</v>
      </c>
      <c r="K112" s="295"/>
      <c r="L112" s="296"/>
      <c r="M112" s="297" t="s">
        <v>56</v>
      </c>
      <c r="N112" s="298"/>
      <c r="O112" s="231"/>
      <c r="P112" s="231"/>
      <c r="Q112" s="230"/>
      <c r="R112" s="259"/>
      <c r="S112" s="258"/>
      <c r="T112" s="231"/>
      <c r="U112" s="230"/>
      <c r="V112" s="259"/>
      <c r="W112" s="258"/>
      <c r="X112" s="269">
        <v>2</v>
      </c>
      <c r="Y112" s="261" t="s">
        <v>28</v>
      </c>
      <c r="Z112" s="262" t="s">
        <v>736</v>
      </c>
      <c r="AA112" s="261" t="s">
        <v>241</v>
      </c>
      <c r="AB112" s="261" t="s">
        <v>246</v>
      </c>
      <c r="AC112" s="263" t="s">
        <v>565</v>
      </c>
      <c r="AD112" s="264" t="s">
        <v>708</v>
      </c>
    </row>
    <row r="113" spans="1:30" ht="98.1" customHeight="1" thickBot="1">
      <c r="A113" s="252" t="s">
        <v>42</v>
      </c>
      <c r="B113" s="253" t="s">
        <v>482</v>
      </c>
      <c r="C113" s="254" t="s">
        <v>425</v>
      </c>
      <c r="D113" s="255" t="s">
        <v>483</v>
      </c>
      <c r="E113" s="313">
        <v>44409</v>
      </c>
      <c r="F113" s="256" t="s">
        <v>781</v>
      </c>
      <c r="G113" s="256"/>
      <c r="H113" s="257" t="s">
        <v>63</v>
      </c>
      <c r="I113" s="258" t="s">
        <v>847</v>
      </c>
      <c r="J113" s="295" t="s">
        <v>849</v>
      </c>
      <c r="K113" s="295"/>
      <c r="L113" s="296"/>
      <c r="M113" s="297" t="s">
        <v>63</v>
      </c>
      <c r="N113" s="298"/>
      <c r="O113" s="231"/>
      <c r="P113" s="231"/>
      <c r="Q113" s="230"/>
      <c r="R113" s="257"/>
      <c r="S113" s="258"/>
      <c r="T113" s="231"/>
      <c r="U113" s="230"/>
      <c r="V113" s="259"/>
      <c r="W113" s="258"/>
      <c r="X113" s="269">
        <v>2</v>
      </c>
      <c r="Y113" s="261" t="s">
        <v>28</v>
      </c>
      <c r="Z113" s="262" t="s">
        <v>581</v>
      </c>
      <c r="AA113" s="261" t="s">
        <v>241</v>
      </c>
      <c r="AB113" s="261" t="s">
        <v>246</v>
      </c>
      <c r="AC113" s="263" t="s">
        <v>566</v>
      </c>
      <c r="AD113" s="264" t="s">
        <v>709</v>
      </c>
    </row>
    <row r="114" spans="1:30" ht="98.1" customHeight="1" thickBot="1">
      <c r="A114" s="252" t="s">
        <v>42</v>
      </c>
      <c r="B114" s="253" t="s">
        <v>484</v>
      </c>
      <c r="C114" s="254" t="s">
        <v>485</v>
      </c>
      <c r="D114" s="255" t="s">
        <v>486</v>
      </c>
      <c r="E114" s="313">
        <v>44562</v>
      </c>
      <c r="F114" s="256" t="s">
        <v>782</v>
      </c>
      <c r="G114" s="256"/>
      <c r="H114" s="257" t="s">
        <v>65</v>
      </c>
      <c r="I114" s="258"/>
      <c r="J114" s="271" t="s">
        <v>902</v>
      </c>
      <c r="K114" s="295"/>
      <c r="L114" s="296"/>
      <c r="M114" s="297" t="s">
        <v>65</v>
      </c>
      <c r="N114" s="298"/>
      <c r="O114" s="231"/>
      <c r="P114" s="231"/>
      <c r="Q114" s="230"/>
      <c r="R114" s="257"/>
      <c r="S114" s="258"/>
      <c r="T114" s="231"/>
      <c r="U114" s="230"/>
      <c r="V114" s="259"/>
      <c r="W114" s="258"/>
      <c r="X114" s="260">
        <v>4</v>
      </c>
      <c r="Y114" s="261" t="s">
        <v>28</v>
      </c>
      <c r="Z114" s="262" t="s">
        <v>581</v>
      </c>
      <c r="AA114" s="261" t="s">
        <v>241</v>
      </c>
      <c r="AB114" s="261" t="s">
        <v>246</v>
      </c>
      <c r="AC114" s="263" t="s">
        <v>567</v>
      </c>
      <c r="AD114" s="264" t="s">
        <v>710</v>
      </c>
    </row>
    <row r="115" spans="1:30" ht="98.1" customHeight="1" thickBot="1">
      <c r="A115" s="252" t="s">
        <v>43</v>
      </c>
      <c r="B115" s="253" t="s">
        <v>487</v>
      </c>
      <c r="C115" s="254" t="s">
        <v>488</v>
      </c>
      <c r="D115" s="255" t="s">
        <v>748</v>
      </c>
      <c r="E115" s="313"/>
      <c r="F115" s="256" t="s">
        <v>767</v>
      </c>
      <c r="G115" s="256"/>
      <c r="H115" s="257" t="s">
        <v>69</v>
      </c>
      <c r="I115" s="258"/>
      <c r="J115" s="295" t="s">
        <v>859</v>
      </c>
      <c r="K115" s="295"/>
      <c r="L115" s="296"/>
      <c r="M115" s="297" t="s">
        <v>65</v>
      </c>
      <c r="N115" s="298"/>
      <c r="O115" s="231"/>
      <c r="P115" s="231"/>
      <c r="Q115" s="230"/>
      <c r="R115" s="257"/>
      <c r="S115" s="258"/>
      <c r="T115" s="231"/>
      <c r="U115" s="230"/>
      <c r="V115" s="259"/>
      <c r="W115" s="258"/>
      <c r="X115" s="260"/>
      <c r="Y115" s="261" t="s">
        <v>26</v>
      </c>
      <c r="Z115" s="262" t="s">
        <v>23</v>
      </c>
      <c r="AA115" s="261" t="s">
        <v>241</v>
      </c>
      <c r="AB115" s="261" t="s">
        <v>79</v>
      </c>
      <c r="AC115" s="263" t="s">
        <v>197</v>
      </c>
      <c r="AD115" s="264" t="s">
        <v>711</v>
      </c>
    </row>
    <row r="116" spans="1:30" ht="98.1" customHeight="1" thickBot="1">
      <c r="A116" s="252" t="s">
        <v>43</v>
      </c>
      <c r="B116" s="253" t="s">
        <v>489</v>
      </c>
      <c r="C116" s="254" t="s">
        <v>490</v>
      </c>
      <c r="D116" s="255" t="s">
        <v>749</v>
      </c>
      <c r="E116" s="313"/>
      <c r="F116" s="256" t="s">
        <v>793</v>
      </c>
      <c r="G116" s="256">
        <v>44</v>
      </c>
      <c r="H116" s="257" t="s">
        <v>65</v>
      </c>
      <c r="I116" s="258"/>
      <c r="J116" s="295" t="s">
        <v>878</v>
      </c>
      <c r="K116" s="295" t="s">
        <v>881</v>
      </c>
      <c r="L116" s="323">
        <v>0.44</v>
      </c>
      <c r="M116" s="297" t="s">
        <v>65</v>
      </c>
      <c r="N116" s="298"/>
      <c r="O116" s="231"/>
      <c r="P116" s="231"/>
      <c r="Q116" s="230"/>
      <c r="R116" s="257"/>
      <c r="S116" s="258"/>
      <c r="T116" s="231"/>
      <c r="U116" s="230"/>
      <c r="V116" s="259"/>
      <c r="W116" s="258"/>
      <c r="X116" s="260"/>
      <c r="Y116" s="261" t="s">
        <v>26</v>
      </c>
      <c r="Z116" s="262" t="s">
        <v>23</v>
      </c>
      <c r="AA116" s="261" t="s">
        <v>241</v>
      </c>
      <c r="AB116" s="261" t="s">
        <v>79</v>
      </c>
      <c r="AC116" s="263" t="s">
        <v>198</v>
      </c>
      <c r="AD116" s="264" t="s">
        <v>712</v>
      </c>
    </row>
    <row r="117" spans="1:30" ht="98.1" customHeight="1" thickBot="1">
      <c r="A117" s="252" t="s">
        <v>43</v>
      </c>
      <c r="B117" s="253" t="s">
        <v>491</v>
      </c>
      <c r="C117" s="254" t="s">
        <v>492</v>
      </c>
      <c r="D117" s="255" t="s">
        <v>750</v>
      </c>
      <c r="E117" s="313"/>
      <c r="F117" s="256" t="s">
        <v>794</v>
      </c>
      <c r="G117" s="256" t="s">
        <v>795</v>
      </c>
      <c r="H117" s="257" t="s">
        <v>65</v>
      </c>
      <c r="I117" s="258"/>
      <c r="J117" s="295" t="s">
        <v>879</v>
      </c>
      <c r="K117" s="295" t="s">
        <v>880</v>
      </c>
      <c r="L117" s="296" t="s">
        <v>795</v>
      </c>
      <c r="M117" s="297" t="s">
        <v>65</v>
      </c>
      <c r="N117" s="298"/>
      <c r="O117" s="231"/>
      <c r="P117" s="231"/>
      <c r="Q117" s="230"/>
      <c r="R117" s="257"/>
      <c r="S117" s="258"/>
      <c r="T117" s="231"/>
      <c r="U117" s="230"/>
      <c r="V117" s="259"/>
      <c r="W117" s="258"/>
      <c r="X117" s="260"/>
      <c r="Y117" s="261" t="s">
        <v>26</v>
      </c>
      <c r="Z117" s="262" t="s">
        <v>23</v>
      </c>
      <c r="AA117" s="261" t="s">
        <v>241</v>
      </c>
      <c r="AB117" s="261" t="s">
        <v>79</v>
      </c>
      <c r="AC117" s="263" t="s">
        <v>199</v>
      </c>
      <c r="AD117" s="264" t="s">
        <v>713</v>
      </c>
    </row>
    <row r="118" spans="1:30" ht="98.1" customHeight="1" thickBot="1">
      <c r="A118" s="252" t="s">
        <v>43</v>
      </c>
      <c r="B118" s="253" t="s">
        <v>493</v>
      </c>
      <c r="C118" s="254" t="s">
        <v>9</v>
      </c>
      <c r="D118" s="255" t="s">
        <v>494</v>
      </c>
      <c r="E118" s="313">
        <v>44621</v>
      </c>
      <c r="F118" s="256">
        <v>0.99970000000000003</v>
      </c>
      <c r="G118" s="256"/>
      <c r="H118" s="257" t="s">
        <v>65</v>
      </c>
      <c r="I118" s="258"/>
      <c r="J118" s="321">
        <v>0.99970000000000003</v>
      </c>
      <c r="K118" s="295"/>
      <c r="L118" s="296"/>
      <c r="M118" s="297" t="s">
        <v>65</v>
      </c>
      <c r="N118" s="298"/>
      <c r="O118" s="231"/>
      <c r="P118" s="231"/>
      <c r="Q118" s="230"/>
      <c r="R118" s="257"/>
      <c r="S118" s="258"/>
      <c r="T118" s="231"/>
      <c r="U118" s="230"/>
      <c r="V118" s="259"/>
      <c r="W118" s="258"/>
      <c r="X118" s="260">
        <v>4</v>
      </c>
      <c r="Y118" s="261" t="s">
        <v>26</v>
      </c>
      <c r="Z118" s="262" t="s">
        <v>23</v>
      </c>
      <c r="AA118" s="261" t="s">
        <v>241</v>
      </c>
      <c r="AB118" s="261" t="s">
        <v>79</v>
      </c>
      <c r="AC118" s="263" t="s">
        <v>200</v>
      </c>
      <c r="AD118" s="264" t="s">
        <v>714</v>
      </c>
    </row>
    <row r="119" spans="1:30" ht="98.1" customHeight="1" thickBot="1">
      <c r="A119" s="252" t="s">
        <v>729</v>
      </c>
      <c r="B119" s="253" t="s">
        <v>495</v>
      </c>
      <c r="C119" s="254" t="s">
        <v>496</v>
      </c>
      <c r="D119" s="255" t="s">
        <v>497</v>
      </c>
      <c r="E119" s="313">
        <v>44531</v>
      </c>
      <c r="F119" s="256" t="s">
        <v>802</v>
      </c>
      <c r="G119" s="256"/>
      <c r="H119" s="257" t="s">
        <v>69</v>
      </c>
      <c r="I119" s="258"/>
      <c r="J119" s="295" t="s">
        <v>864</v>
      </c>
      <c r="K119" s="295"/>
      <c r="L119" s="296"/>
      <c r="M119" s="297" t="s">
        <v>69</v>
      </c>
      <c r="N119" s="298"/>
      <c r="O119" s="231"/>
      <c r="P119" s="231"/>
      <c r="Q119" s="230"/>
      <c r="R119" s="257"/>
      <c r="S119" s="258"/>
      <c r="T119" s="231"/>
      <c r="U119" s="230"/>
      <c r="V119" s="259"/>
      <c r="W119" s="258"/>
      <c r="X119" s="260">
        <v>3</v>
      </c>
      <c r="Y119" s="261" t="s">
        <v>26</v>
      </c>
      <c r="Z119" s="262" t="s">
        <v>728</v>
      </c>
      <c r="AA119" s="261" t="s">
        <v>241</v>
      </c>
      <c r="AB119" s="261" t="s">
        <v>79</v>
      </c>
      <c r="AC119" s="263" t="s">
        <v>568</v>
      </c>
      <c r="AD119" s="264" t="s">
        <v>715</v>
      </c>
    </row>
    <row r="120" spans="1:30" ht="98.1" customHeight="1" thickBot="1">
      <c r="A120" s="252" t="s">
        <v>729</v>
      </c>
      <c r="B120" s="253" t="s">
        <v>498</v>
      </c>
      <c r="C120" s="254" t="s">
        <v>499</v>
      </c>
      <c r="D120" s="255" t="s">
        <v>500</v>
      </c>
      <c r="E120" s="313">
        <v>44531</v>
      </c>
      <c r="F120" s="256" t="s">
        <v>803</v>
      </c>
      <c r="G120" s="256"/>
      <c r="H120" s="257" t="s">
        <v>65</v>
      </c>
      <c r="I120" s="258"/>
      <c r="J120" s="295" t="s">
        <v>865</v>
      </c>
      <c r="K120" s="295"/>
      <c r="L120" s="296"/>
      <c r="M120" s="297" t="s">
        <v>65</v>
      </c>
      <c r="N120" s="298"/>
      <c r="O120" s="231"/>
      <c r="P120" s="231"/>
      <c r="Q120" s="230"/>
      <c r="R120" s="257"/>
      <c r="S120" s="258"/>
      <c r="T120" s="231"/>
      <c r="U120" s="230"/>
      <c r="V120" s="259"/>
      <c r="W120" s="258"/>
      <c r="X120" s="260">
        <v>3</v>
      </c>
      <c r="Y120" s="261" t="s">
        <v>26</v>
      </c>
      <c r="Z120" s="262" t="s">
        <v>728</v>
      </c>
      <c r="AA120" s="261" t="s">
        <v>241</v>
      </c>
      <c r="AB120" s="261" t="s">
        <v>79</v>
      </c>
      <c r="AC120" s="263" t="s">
        <v>569</v>
      </c>
      <c r="AD120" s="264" t="s">
        <v>716</v>
      </c>
    </row>
    <row r="121" spans="1:30" ht="98.1" customHeight="1" thickBot="1">
      <c r="A121" s="252" t="s">
        <v>729</v>
      </c>
      <c r="B121" s="253" t="s">
        <v>501</v>
      </c>
      <c r="C121" s="254" t="s">
        <v>502</v>
      </c>
      <c r="D121" s="255" t="s">
        <v>503</v>
      </c>
      <c r="E121" s="313">
        <v>44621</v>
      </c>
      <c r="F121" s="256" t="s">
        <v>927</v>
      </c>
      <c r="G121" s="256"/>
      <c r="H121" s="257" t="s">
        <v>65</v>
      </c>
      <c r="I121" s="258"/>
      <c r="J121" s="295" t="s">
        <v>866</v>
      </c>
      <c r="K121" s="295"/>
      <c r="L121" s="296"/>
      <c r="M121" s="297" t="s">
        <v>65</v>
      </c>
      <c r="N121" s="298"/>
      <c r="O121" s="231"/>
      <c r="P121" s="231"/>
      <c r="Q121" s="230"/>
      <c r="R121" s="257"/>
      <c r="S121" s="258"/>
      <c r="T121" s="231"/>
      <c r="U121" s="230"/>
      <c r="V121" s="259"/>
      <c r="W121" s="258"/>
      <c r="X121" s="260">
        <v>4</v>
      </c>
      <c r="Y121" s="261" t="s">
        <v>26</v>
      </c>
      <c r="Z121" s="262" t="s">
        <v>728</v>
      </c>
      <c r="AA121" s="261" t="s">
        <v>241</v>
      </c>
      <c r="AB121" s="261" t="s">
        <v>79</v>
      </c>
      <c r="AC121" s="263" t="s">
        <v>570</v>
      </c>
      <c r="AD121" s="264" t="s">
        <v>717</v>
      </c>
    </row>
    <row r="122" spans="1:30" ht="98.1" customHeight="1" thickBot="1">
      <c r="A122" s="252" t="s">
        <v>729</v>
      </c>
      <c r="B122" s="253" t="s">
        <v>504</v>
      </c>
      <c r="C122" s="254" t="s">
        <v>20</v>
      </c>
      <c r="D122" s="255" t="s">
        <v>143</v>
      </c>
      <c r="E122" s="313"/>
      <c r="F122" s="256" t="s">
        <v>928</v>
      </c>
      <c r="G122" s="256" t="s">
        <v>811</v>
      </c>
      <c r="H122" s="257" t="s">
        <v>65</v>
      </c>
      <c r="I122" s="258"/>
      <c r="J122" s="295" t="s">
        <v>867</v>
      </c>
      <c r="K122" s="295" t="s">
        <v>868</v>
      </c>
      <c r="L122" s="296" t="s">
        <v>868</v>
      </c>
      <c r="M122" s="297" t="s">
        <v>65</v>
      </c>
      <c r="N122" s="298"/>
      <c r="O122" s="231"/>
      <c r="P122" s="231"/>
      <c r="Q122" s="230"/>
      <c r="R122" s="257"/>
      <c r="S122" s="258"/>
      <c r="T122" s="231"/>
      <c r="U122" s="230"/>
      <c r="V122" s="259"/>
      <c r="W122" s="258"/>
      <c r="X122" s="260"/>
      <c r="Y122" s="261" t="s">
        <v>26</v>
      </c>
      <c r="Z122" s="262" t="s">
        <v>728</v>
      </c>
      <c r="AA122" s="261" t="s">
        <v>241</v>
      </c>
      <c r="AB122" s="261" t="s">
        <v>79</v>
      </c>
      <c r="AC122" s="263" t="s">
        <v>571</v>
      </c>
      <c r="AD122" s="264" t="s">
        <v>718</v>
      </c>
    </row>
    <row r="123" spans="1:30" ht="98.1" customHeight="1" thickBot="1">
      <c r="A123" s="252" t="s">
        <v>729</v>
      </c>
      <c r="B123" s="253" t="s">
        <v>505</v>
      </c>
      <c r="C123" s="277" t="s">
        <v>21</v>
      </c>
      <c r="D123" s="278" t="s">
        <v>506</v>
      </c>
      <c r="E123" s="313"/>
      <c r="F123" s="256" t="s">
        <v>929</v>
      </c>
      <c r="G123" s="256" t="s">
        <v>804</v>
      </c>
      <c r="H123" s="257" t="s">
        <v>65</v>
      </c>
      <c r="I123" s="258"/>
      <c r="J123" s="295" t="s">
        <v>893</v>
      </c>
      <c r="K123" s="295" t="s">
        <v>891</v>
      </c>
      <c r="L123" s="296" t="s">
        <v>892</v>
      </c>
      <c r="M123" s="297" t="s">
        <v>65</v>
      </c>
      <c r="N123" s="298"/>
      <c r="O123" s="231"/>
      <c r="P123" s="231"/>
      <c r="Q123" s="230"/>
      <c r="R123" s="257"/>
      <c r="S123" s="258"/>
      <c r="T123" s="231"/>
      <c r="U123" s="230"/>
      <c r="V123" s="259"/>
      <c r="W123" s="258"/>
      <c r="X123" s="260"/>
      <c r="Y123" s="261" t="s">
        <v>26</v>
      </c>
      <c r="Z123" s="262" t="s">
        <v>728</v>
      </c>
      <c r="AA123" s="261" t="s">
        <v>241</v>
      </c>
      <c r="AB123" s="261" t="s">
        <v>79</v>
      </c>
      <c r="AC123" s="279" t="s">
        <v>572</v>
      </c>
      <c r="AD123" s="264" t="s">
        <v>719</v>
      </c>
    </row>
    <row r="124" spans="1:30" ht="98.1" customHeight="1" thickBot="1">
      <c r="A124" s="252" t="s">
        <v>732</v>
      </c>
      <c r="B124" s="253" t="s">
        <v>507</v>
      </c>
      <c r="C124" s="254" t="s">
        <v>508</v>
      </c>
      <c r="D124" s="255" t="s">
        <v>509</v>
      </c>
      <c r="E124" s="313">
        <v>44593</v>
      </c>
      <c r="F124" s="256" t="s">
        <v>759</v>
      </c>
      <c r="G124" s="256"/>
      <c r="H124" s="257" t="s">
        <v>65</v>
      </c>
      <c r="I124" s="258"/>
      <c r="J124" s="295" t="s">
        <v>858</v>
      </c>
      <c r="K124" s="295"/>
      <c r="L124" s="296"/>
      <c r="M124" s="297" t="s">
        <v>65</v>
      </c>
      <c r="N124" s="298"/>
      <c r="O124" s="231"/>
      <c r="P124" s="231"/>
      <c r="Q124" s="230"/>
      <c r="R124" s="257"/>
      <c r="S124" s="258"/>
      <c r="T124" s="231"/>
      <c r="U124" s="230"/>
      <c r="V124" s="259"/>
      <c r="W124" s="258"/>
      <c r="X124" s="260">
        <v>4</v>
      </c>
      <c r="Y124" s="261" t="s">
        <v>28</v>
      </c>
      <c r="Z124" s="262" t="s">
        <v>733</v>
      </c>
      <c r="AA124" s="261" t="s">
        <v>241</v>
      </c>
      <c r="AB124" s="261" t="s">
        <v>247</v>
      </c>
      <c r="AC124" s="263" t="s">
        <v>573</v>
      </c>
      <c r="AD124" s="264" t="s">
        <v>720</v>
      </c>
    </row>
    <row r="125" spans="1:30" ht="98.1" customHeight="1" thickBot="1">
      <c r="A125" s="252" t="s">
        <v>732</v>
      </c>
      <c r="B125" s="253" t="s">
        <v>510</v>
      </c>
      <c r="C125" s="254" t="s">
        <v>146</v>
      </c>
      <c r="D125" s="255" t="s">
        <v>147</v>
      </c>
      <c r="E125" s="313">
        <v>44531</v>
      </c>
      <c r="F125" s="256" t="s">
        <v>760</v>
      </c>
      <c r="G125" s="256"/>
      <c r="H125" s="257" t="s">
        <v>65</v>
      </c>
      <c r="I125" s="258"/>
      <c r="J125" s="295" t="s">
        <v>757</v>
      </c>
      <c r="K125" s="295"/>
      <c r="L125" s="296"/>
      <c r="M125" s="297" t="s">
        <v>65</v>
      </c>
      <c r="N125" s="298"/>
      <c r="O125" s="231"/>
      <c r="P125" s="231"/>
      <c r="Q125" s="230"/>
      <c r="R125" s="257"/>
      <c r="S125" s="258"/>
      <c r="T125" s="231"/>
      <c r="U125" s="230"/>
      <c r="V125" s="259"/>
      <c r="W125" s="258"/>
      <c r="X125" s="260">
        <v>3</v>
      </c>
      <c r="Y125" s="261" t="s">
        <v>28</v>
      </c>
      <c r="Z125" s="262" t="s">
        <v>733</v>
      </c>
      <c r="AA125" s="261" t="s">
        <v>241</v>
      </c>
      <c r="AB125" s="261" t="s">
        <v>247</v>
      </c>
      <c r="AC125" s="263" t="s">
        <v>574</v>
      </c>
      <c r="AD125" s="264" t="s">
        <v>721</v>
      </c>
    </row>
    <row r="126" spans="1:30" ht="135.75" customHeight="1" thickBot="1">
      <c r="A126" s="252" t="s">
        <v>732</v>
      </c>
      <c r="B126" s="253" t="s">
        <v>511</v>
      </c>
      <c r="C126" s="254" t="s">
        <v>512</v>
      </c>
      <c r="D126" s="255" t="s">
        <v>513</v>
      </c>
      <c r="E126" s="313">
        <v>44621</v>
      </c>
      <c r="F126" s="256" t="s">
        <v>836</v>
      </c>
      <c r="G126" s="256"/>
      <c r="H126" s="257" t="s">
        <v>65</v>
      </c>
      <c r="I126" s="258"/>
      <c r="J126" s="295" t="s">
        <v>857</v>
      </c>
      <c r="K126" s="295"/>
      <c r="L126" s="296"/>
      <c r="M126" s="297" t="s">
        <v>65</v>
      </c>
      <c r="N126" s="298"/>
      <c r="O126" s="231"/>
      <c r="P126" s="231"/>
      <c r="Q126" s="230"/>
      <c r="R126" s="257"/>
      <c r="S126" s="258"/>
      <c r="T126" s="231"/>
      <c r="U126" s="230"/>
      <c r="V126" s="259"/>
      <c r="W126" s="258"/>
      <c r="X126" s="260">
        <v>4</v>
      </c>
      <c r="Y126" s="261" t="s">
        <v>28</v>
      </c>
      <c r="Z126" s="262" t="s">
        <v>733</v>
      </c>
      <c r="AA126" s="261" t="s">
        <v>241</v>
      </c>
      <c r="AB126" s="261" t="s">
        <v>247</v>
      </c>
      <c r="AC126" s="263" t="s">
        <v>575</v>
      </c>
      <c r="AD126" s="264" t="s">
        <v>722</v>
      </c>
    </row>
    <row r="127" spans="1:30" ht="98.1" customHeight="1" thickBot="1">
      <c r="A127" s="252" t="s">
        <v>730</v>
      </c>
      <c r="B127" s="253" t="s">
        <v>514</v>
      </c>
      <c r="C127" s="254" t="s">
        <v>413</v>
      </c>
      <c r="D127" s="255" t="s">
        <v>515</v>
      </c>
      <c r="E127" s="313">
        <v>44440</v>
      </c>
      <c r="F127" s="256" t="s">
        <v>810</v>
      </c>
      <c r="G127" s="256"/>
      <c r="H127" s="257" t="s">
        <v>65</v>
      </c>
      <c r="I127" s="258"/>
      <c r="J127" s="295" t="s">
        <v>875</v>
      </c>
      <c r="K127" s="295"/>
      <c r="L127" s="296"/>
      <c r="M127" s="297" t="s">
        <v>56</v>
      </c>
      <c r="N127" s="298"/>
      <c r="O127" s="231"/>
      <c r="P127" s="231"/>
      <c r="Q127" s="230"/>
      <c r="R127" s="257"/>
      <c r="S127" s="258"/>
      <c r="T127" s="231"/>
      <c r="U127" s="230"/>
      <c r="V127" s="259"/>
      <c r="W127" s="258"/>
      <c r="X127" s="260">
        <v>2</v>
      </c>
      <c r="Y127" s="261" t="s">
        <v>28</v>
      </c>
      <c r="Z127" s="262" t="s">
        <v>736</v>
      </c>
      <c r="AA127" s="261" t="s">
        <v>241</v>
      </c>
      <c r="AB127" s="261" t="s">
        <v>247</v>
      </c>
      <c r="AC127" s="263" t="s">
        <v>576</v>
      </c>
      <c r="AD127" s="264" t="s">
        <v>723</v>
      </c>
    </row>
    <row r="128" spans="1:30" ht="98.1" customHeight="1" thickBot="1">
      <c r="A128" s="252" t="s">
        <v>734</v>
      </c>
      <c r="B128" s="253" t="s">
        <v>516</v>
      </c>
      <c r="C128" s="254" t="s">
        <v>517</v>
      </c>
      <c r="D128" s="255" t="s">
        <v>518</v>
      </c>
      <c r="E128" s="313" t="s">
        <v>396</v>
      </c>
      <c r="F128" s="256" t="s">
        <v>823</v>
      </c>
      <c r="G128" s="256">
        <v>8</v>
      </c>
      <c r="H128" s="257" t="s">
        <v>65</v>
      </c>
      <c r="I128" s="258"/>
      <c r="J128" s="295" t="s">
        <v>930</v>
      </c>
      <c r="K128" s="295">
        <v>5</v>
      </c>
      <c r="L128" s="296">
        <v>8</v>
      </c>
      <c r="M128" s="297" t="s">
        <v>65</v>
      </c>
      <c r="N128" s="298"/>
      <c r="O128" s="231"/>
      <c r="P128" s="231"/>
      <c r="Q128" s="230"/>
      <c r="R128" s="257"/>
      <c r="S128" s="258"/>
      <c r="T128" s="231"/>
      <c r="U128" s="230"/>
      <c r="V128" s="259"/>
      <c r="W128" s="258"/>
      <c r="X128" s="260">
        <v>4</v>
      </c>
      <c r="Y128" s="261" t="s">
        <v>28</v>
      </c>
      <c r="Z128" s="262" t="s">
        <v>735</v>
      </c>
      <c r="AA128" s="261" t="s">
        <v>241</v>
      </c>
      <c r="AB128" s="261" t="s">
        <v>247</v>
      </c>
      <c r="AC128" s="263" t="s">
        <v>577</v>
      </c>
      <c r="AD128" s="264" t="s">
        <v>724</v>
      </c>
    </row>
    <row r="129" spans="1:30" ht="98.1" customHeight="1" thickBot="1">
      <c r="A129" s="252" t="s">
        <v>734</v>
      </c>
      <c r="B129" s="253" t="s">
        <v>519</v>
      </c>
      <c r="C129" s="254" t="s">
        <v>517</v>
      </c>
      <c r="D129" s="255" t="s">
        <v>520</v>
      </c>
      <c r="E129" s="313" t="s">
        <v>396</v>
      </c>
      <c r="F129" s="256" t="s">
        <v>763</v>
      </c>
      <c r="G129" s="256"/>
      <c r="H129" s="257" t="s">
        <v>65</v>
      </c>
      <c r="I129" s="258"/>
      <c r="J129" s="295" t="s">
        <v>931</v>
      </c>
      <c r="K129" s="295"/>
      <c r="L129" s="296"/>
      <c r="M129" s="297" t="s">
        <v>65</v>
      </c>
      <c r="N129" s="298"/>
      <c r="O129" s="231"/>
      <c r="P129" s="231"/>
      <c r="Q129" s="230"/>
      <c r="R129" s="257"/>
      <c r="S129" s="258"/>
      <c r="T129" s="231"/>
      <c r="U129" s="230"/>
      <c r="V129" s="259"/>
      <c r="W129" s="258"/>
      <c r="X129" s="260">
        <v>4</v>
      </c>
      <c r="Y129" s="261" t="s">
        <v>28</v>
      </c>
      <c r="Z129" s="262" t="s">
        <v>735</v>
      </c>
      <c r="AA129" s="261" t="s">
        <v>241</v>
      </c>
      <c r="AB129" s="261" t="s">
        <v>247</v>
      </c>
      <c r="AC129" s="263" t="s">
        <v>578</v>
      </c>
      <c r="AD129" s="264" t="s">
        <v>725</v>
      </c>
    </row>
    <row r="130" spans="1:30" ht="98.1" customHeight="1" thickBot="1">
      <c r="A130" s="252" t="s">
        <v>734</v>
      </c>
      <c r="B130" s="253" t="s">
        <v>521</v>
      </c>
      <c r="C130" s="254" t="s">
        <v>517</v>
      </c>
      <c r="D130" s="255" t="s">
        <v>522</v>
      </c>
      <c r="E130" s="313">
        <v>44621</v>
      </c>
      <c r="F130" s="256" t="s">
        <v>824</v>
      </c>
      <c r="G130" s="256">
        <v>6</v>
      </c>
      <c r="H130" s="257" t="s">
        <v>65</v>
      </c>
      <c r="I130" s="258"/>
      <c r="J130" s="295" t="s">
        <v>905</v>
      </c>
      <c r="K130" s="295">
        <v>5</v>
      </c>
      <c r="L130" s="296">
        <v>6</v>
      </c>
      <c r="M130" s="297" t="s">
        <v>65</v>
      </c>
      <c r="N130" s="298"/>
      <c r="O130" s="231"/>
      <c r="P130" s="231"/>
      <c r="Q130" s="230"/>
      <c r="R130" s="257"/>
      <c r="S130" s="258"/>
      <c r="T130" s="231"/>
      <c r="U130" s="230"/>
      <c r="V130" s="259"/>
      <c r="W130" s="258"/>
      <c r="X130" s="260">
        <v>4</v>
      </c>
      <c r="Y130" s="261" t="s">
        <v>28</v>
      </c>
      <c r="Z130" s="262" t="s">
        <v>735</v>
      </c>
      <c r="AA130" s="261" t="s">
        <v>241</v>
      </c>
      <c r="AB130" s="261" t="s">
        <v>247</v>
      </c>
      <c r="AC130" s="263" t="s">
        <v>579</v>
      </c>
      <c r="AD130" s="264" t="s">
        <v>726</v>
      </c>
    </row>
    <row r="131" spans="1:30" ht="142.19999999999999" customHeight="1" thickBot="1">
      <c r="A131" s="252" t="s">
        <v>734</v>
      </c>
      <c r="B131" s="253" t="s">
        <v>523</v>
      </c>
      <c r="C131" s="254" t="s">
        <v>517</v>
      </c>
      <c r="D131" s="255" t="s">
        <v>524</v>
      </c>
      <c r="E131" s="313">
        <v>44621</v>
      </c>
      <c r="F131" s="256" t="s">
        <v>820</v>
      </c>
      <c r="G131" s="256"/>
      <c r="H131" s="257" t="s">
        <v>65</v>
      </c>
      <c r="I131" s="258"/>
      <c r="J131" s="295" t="s">
        <v>899</v>
      </c>
      <c r="K131" s="295"/>
      <c r="L131" s="296"/>
      <c r="M131" s="297" t="s">
        <v>65</v>
      </c>
      <c r="N131" s="298"/>
      <c r="O131" s="231"/>
      <c r="P131" s="231"/>
      <c r="Q131" s="230"/>
      <c r="R131" s="257"/>
      <c r="S131" s="258"/>
      <c r="T131" s="231"/>
      <c r="U131" s="230"/>
      <c r="V131" s="259"/>
      <c r="W131" s="258"/>
      <c r="X131" s="260">
        <v>4</v>
      </c>
      <c r="Y131" s="261" t="s">
        <v>28</v>
      </c>
      <c r="Z131" s="262" t="s">
        <v>735</v>
      </c>
      <c r="AA131" s="261" t="s">
        <v>241</v>
      </c>
      <c r="AB131" s="261" t="s">
        <v>247</v>
      </c>
      <c r="AC131" s="263" t="s">
        <v>580</v>
      </c>
      <c r="AD131" s="264" t="s">
        <v>727</v>
      </c>
    </row>
    <row r="150" spans="1:1">
      <c r="A150" s="287" t="s">
        <v>55</v>
      </c>
    </row>
    <row r="151" spans="1:1">
      <c r="A151" s="287" t="s">
        <v>56</v>
      </c>
    </row>
    <row r="152" spans="1:1">
      <c r="A152" s="287" t="s">
        <v>57</v>
      </c>
    </row>
    <row r="153" spans="1:1">
      <c r="A153" s="287" t="s">
        <v>58</v>
      </c>
    </row>
    <row r="154" spans="1:1">
      <c r="A154" s="287" t="s">
        <v>59</v>
      </c>
    </row>
    <row r="155" spans="1:1">
      <c r="A155" s="287" t="s">
        <v>60</v>
      </c>
    </row>
    <row r="156" spans="1:1">
      <c r="A156" s="287" t="s">
        <v>61</v>
      </c>
    </row>
    <row r="157" spans="1:1">
      <c r="A157" s="287" t="s">
        <v>62</v>
      </c>
    </row>
    <row r="158" spans="1:1">
      <c r="A158" s="287" t="s">
        <v>63</v>
      </c>
    </row>
    <row r="159" spans="1:1">
      <c r="A159" s="287" t="s">
        <v>64</v>
      </c>
    </row>
    <row r="160" spans="1:1">
      <c r="A160" s="289"/>
    </row>
    <row r="161" spans="1:1">
      <c r="A161" s="289"/>
    </row>
    <row r="162" spans="1:1">
      <c r="A162" s="289"/>
    </row>
    <row r="163" spans="1:1">
      <c r="A163" s="290"/>
    </row>
    <row r="164" spans="1:1">
      <c r="A164" s="290"/>
    </row>
    <row r="165" spans="1:1">
      <c r="A165" s="289"/>
    </row>
    <row r="166" spans="1:1">
      <c r="A166" s="289"/>
    </row>
    <row r="167" spans="1:1">
      <c r="A167" s="289"/>
    </row>
    <row r="168" spans="1:1">
      <c r="A168" s="291" t="s">
        <v>56</v>
      </c>
    </row>
    <row r="169" spans="1:1">
      <c r="A169" s="291" t="s">
        <v>65</v>
      </c>
    </row>
    <row r="170" spans="1:1">
      <c r="A170" s="291" t="s">
        <v>66</v>
      </c>
    </row>
    <row r="171" spans="1:1">
      <c r="A171" s="291" t="s">
        <v>60</v>
      </c>
    </row>
    <row r="172" spans="1:1">
      <c r="A172" s="291" t="s">
        <v>67</v>
      </c>
    </row>
    <row r="173" spans="1:1">
      <c r="A173" s="292" t="s">
        <v>64</v>
      </c>
    </row>
    <row r="174" spans="1:1">
      <c r="A174" s="291" t="s">
        <v>69</v>
      </c>
    </row>
    <row r="175" spans="1:1">
      <c r="A175" s="291" t="s">
        <v>68</v>
      </c>
    </row>
    <row r="176" spans="1:1">
      <c r="A176" s="293" t="s">
        <v>63</v>
      </c>
    </row>
  </sheetData>
  <sheetProtection selectLockedCells="1" autoFilter="0" pivotTables="0"/>
  <autoFilter ref="A2:AE131"/>
  <sortState ref="A3:AD131">
    <sortCondition ref="AD3:AD131"/>
  </sortState>
  <mergeCells count="4">
    <mergeCell ref="F1:I1"/>
    <mergeCell ref="J1:N1"/>
    <mergeCell ref="O1:S1"/>
    <mergeCell ref="T1:W1"/>
  </mergeCells>
  <conditionalFormatting sqref="R49:R52 R79 R82 R84:R85 R88:R99 R3:R37 R62:R77 R55:R59 R101:R131 H3:H131 M3:M131">
    <cfRule type="containsText" dxfId="4200" priority="1179" operator="containsText" text="Deferred">
      <formula>NOT(ISERROR(SEARCH("Deferred",H3)))</formula>
    </cfRule>
    <cfRule type="containsText" dxfId="4199" priority="1181" operator="containsText" text="Update Not Provided">
      <formula>NOT(ISERROR(SEARCH("Update Not Provided",H3)))</formula>
    </cfRule>
    <cfRule type="containsText" dxfId="4198" priority="1182" operator="containsText" text="Not Yet Due">
      <formula>NOT(ISERROR(SEARCH("Not Yet Due",H3)))</formula>
    </cfRule>
    <cfRule type="containsText" dxfId="4197" priority="1183" operator="containsText" text="Deleted">
      <formula>NOT(ISERROR(SEARCH("Deleted",H3)))</formula>
    </cfRule>
    <cfRule type="containsText" dxfId="4196" priority="1184" operator="containsText" text="Completed Behind Schedule">
      <formula>NOT(ISERROR(SEARCH("Completed Behind Schedule",H3)))</formula>
    </cfRule>
    <cfRule type="containsText" dxfId="4195" priority="1185" operator="containsText" text="Off Target">
      <formula>NOT(ISERROR(SEARCH("Off Target",H3)))</formula>
    </cfRule>
    <cfRule type="containsText" dxfId="4194" priority="1186" operator="containsText" text="In Danger of Falling Behind Target">
      <formula>NOT(ISERROR(SEARCH("In Danger of Falling Behind Target",H3)))</formula>
    </cfRule>
    <cfRule type="containsText" dxfId="4193" priority="1187" operator="containsText" text="Fully Achieved">
      <formula>NOT(ISERROR(SEARCH("Fully Achieved",H3)))</formula>
    </cfRule>
    <cfRule type="containsText" dxfId="4192" priority="1188" operator="containsText" text="On track to be achieved">
      <formula>NOT(ISERROR(SEARCH("On track to be achieved",H3)))</formula>
    </cfRule>
  </conditionalFormatting>
  <conditionalFormatting sqref="R39 R42 R46:R47 R44">
    <cfRule type="containsText" dxfId="4191" priority="1134" operator="containsText" text="Deferred">
      <formula>NOT(ISERROR(SEARCH("Deferred",R39)))</formula>
    </cfRule>
    <cfRule type="containsText" dxfId="4190" priority="1135" operator="containsText" text="Update Not Provided">
      <formula>NOT(ISERROR(SEARCH("Update Not Provided",R39)))</formula>
    </cfRule>
    <cfRule type="containsText" dxfId="4189" priority="1136" operator="containsText" text="Not Yet Due">
      <formula>NOT(ISERROR(SEARCH("Not Yet Due",R39)))</formula>
    </cfRule>
    <cfRule type="containsText" dxfId="4188" priority="1137" operator="containsText" text="Deleted">
      <formula>NOT(ISERROR(SEARCH("Deleted",R39)))</formula>
    </cfRule>
    <cfRule type="containsText" dxfId="4187" priority="1138" operator="containsText" text="Completed Behind Schedule">
      <formula>NOT(ISERROR(SEARCH("Completed Behind Schedule",R39)))</formula>
    </cfRule>
    <cfRule type="containsText" dxfId="4186" priority="1139" operator="containsText" text="Off Target">
      <formula>NOT(ISERROR(SEARCH("Off Target",R39)))</formula>
    </cfRule>
    <cfRule type="containsText" dxfId="4185" priority="1140" operator="containsText" text="In Danger of Falling Behind Target">
      <formula>NOT(ISERROR(SEARCH("In Danger of Falling Behind Target",R39)))</formula>
    </cfRule>
    <cfRule type="containsText" dxfId="4184" priority="1141" operator="containsText" text="Fully Achieved">
      <formula>NOT(ISERROR(SEARCH("Fully Achieved",R39)))</formula>
    </cfRule>
    <cfRule type="containsText" dxfId="4183" priority="1142" operator="containsText" text="On track to be achieved">
      <formula>NOT(ISERROR(SEARCH("On track to be achieved",R39)))</formula>
    </cfRule>
  </conditionalFormatting>
  <conditionalFormatting sqref="R38">
    <cfRule type="containsText" dxfId="4182" priority="1088" operator="containsText" text="Deferred">
      <formula>NOT(ISERROR(SEARCH("Deferred",R38)))</formula>
    </cfRule>
    <cfRule type="containsText" dxfId="4181" priority="1089" operator="containsText" text="Update Not Provided">
      <formula>NOT(ISERROR(SEARCH("Update Not Provided",R38)))</formula>
    </cfRule>
    <cfRule type="containsText" dxfId="4180" priority="1090" operator="containsText" text="Not Yet Due">
      <formula>NOT(ISERROR(SEARCH("Not Yet Due",R38)))</formula>
    </cfRule>
    <cfRule type="containsText" dxfId="4179" priority="1091" operator="containsText" text="Deleted">
      <formula>NOT(ISERROR(SEARCH("Deleted",R38)))</formula>
    </cfRule>
    <cfRule type="containsText" dxfId="4178" priority="1092" operator="containsText" text="Completed Behind Schedule">
      <formula>NOT(ISERROR(SEARCH("Completed Behind Schedule",R38)))</formula>
    </cfRule>
    <cfRule type="containsText" dxfId="4177" priority="1093" operator="containsText" text="Off Target">
      <formula>NOT(ISERROR(SEARCH("Off Target",R38)))</formula>
    </cfRule>
    <cfRule type="containsText" dxfId="4176" priority="1094" operator="containsText" text="In Danger of Falling Behind Target">
      <formula>NOT(ISERROR(SEARCH("In Danger of Falling Behind Target",R38)))</formula>
    </cfRule>
    <cfRule type="containsText" dxfId="4175" priority="1095" operator="containsText" text="Fully Achieved">
      <formula>NOT(ISERROR(SEARCH("Fully Achieved",R38)))</formula>
    </cfRule>
    <cfRule type="containsText" dxfId="4174" priority="1096" operator="containsText" text="On track to be achieved">
      <formula>NOT(ISERROR(SEARCH("On track to be achieved",R38)))</formula>
    </cfRule>
  </conditionalFormatting>
  <conditionalFormatting sqref="R40">
    <cfRule type="containsText" dxfId="4173" priority="1042" operator="containsText" text="Deferred">
      <formula>NOT(ISERROR(SEARCH("Deferred",R40)))</formula>
    </cfRule>
    <cfRule type="containsText" dxfId="4172" priority="1043" operator="containsText" text="Update Not Provided">
      <formula>NOT(ISERROR(SEARCH("Update Not Provided",R40)))</formula>
    </cfRule>
    <cfRule type="containsText" dxfId="4171" priority="1044" operator="containsText" text="Not Yet Due">
      <formula>NOT(ISERROR(SEARCH("Not Yet Due",R40)))</formula>
    </cfRule>
    <cfRule type="containsText" dxfId="4170" priority="1045" operator="containsText" text="Deleted">
      <formula>NOT(ISERROR(SEARCH("Deleted",R40)))</formula>
    </cfRule>
    <cfRule type="containsText" dxfId="4169" priority="1046" operator="containsText" text="Completed Behind Schedule">
      <formula>NOT(ISERROR(SEARCH("Completed Behind Schedule",R40)))</formula>
    </cfRule>
    <cfRule type="containsText" dxfId="4168" priority="1047" operator="containsText" text="Off Target">
      <formula>NOT(ISERROR(SEARCH("Off Target",R40)))</formula>
    </cfRule>
    <cfRule type="containsText" dxfId="4167" priority="1048" operator="containsText" text="In Danger of Falling Behind Target">
      <formula>NOT(ISERROR(SEARCH("In Danger of Falling Behind Target",R40)))</formula>
    </cfRule>
    <cfRule type="containsText" dxfId="4166" priority="1049" operator="containsText" text="Fully Achieved">
      <formula>NOT(ISERROR(SEARCH("Fully Achieved",R40)))</formula>
    </cfRule>
    <cfRule type="containsText" dxfId="4165" priority="1050" operator="containsText" text="On track to be achieved">
      <formula>NOT(ISERROR(SEARCH("On track to be achieved",R40)))</formula>
    </cfRule>
  </conditionalFormatting>
  <conditionalFormatting sqref="R41">
    <cfRule type="containsText" dxfId="4164" priority="996" operator="containsText" text="Deferred">
      <formula>NOT(ISERROR(SEARCH("Deferred",R41)))</formula>
    </cfRule>
    <cfRule type="containsText" dxfId="4163" priority="997" operator="containsText" text="Update Not Provided">
      <formula>NOT(ISERROR(SEARCH("Update Not Provided",R41)))</formula>
    </cfRule>
    <cfRule type="containsText" dxfId="4162" priority="998" operator="containsText" text="Not Yet Due">
      <formula>NOT(ISERROR(SEARCH("Not Yet Due",R41)))</formula>
    </cfRule>
    <cfRule type="containsText" dxfId="4161" priority="999" operator="containsText" text="Deleted">
      <formula>NOT(ISERROR(SEARCH("Deleted",R41)))</formula>
    </cfRule>
    <cfRule type="containsText" dxfId="4160" priority="1000" operator="containsText" text="Completed Behind Schedule">
      <formula>NOT(ISERROR(SEARCH("Completed Behind Schedule",R41)))</formula>
    </cfRule>
    <cfRule type="containsText" dxfId="4159" priority="1001" operator="containsText" text="Off Target">
      <formula>NOT(ISERROR(SEARCH("Off Target",R41)))</formula>
    </cfRule>
    <cfRule type="containsText" dxfId="4158" priority="1002" operator="containsText" text="In Danger of Falling Behind Target">
      <formula>NOT(ISERROR(SEARCH("In Danger of Falling Behind Target",R41)))</formula>
    </cfRule>
    <cfRule type="containsText" dxfId="4157" priority="1003" operator="containsText" text="Fully Achieved">
      <formula>NOT(ISERROR(SEARCH("Fully Achieved",R41)))</formula>
    </cfRule>
    <cfRule type="containsText" dxfId="4156" priority="1004" operator="containsText" text="On track to be achieved">
      <formula>NOT(ISERROR(SEARCH("On track to be achieved",R41)))</formula>
    </cfRule>
  </conditionalFormatting>
  <conditionalFormatting sqref="R43">
    <cfRule type="containsText" dxfId="4155" priority="950" operator="containsText" text="Deferred">
      <formula>NOT(ISERROR(SEARCH("Deferred",R43)))</formula>
    </cfRule>
    <cfRule type="containsText" dxfId="4154" priority="951" operator="containsText" text="Update Not Provided">
      <formula>NOT(ISERROR(SEARCH("Update Not Provided",R43)))</formula>
    </cfRule>
    <cfRule type="containsText" dxfId="4153" priority="952" operator="containsText" text="Not Yet Due">
      <formula>NOT(ISERROR(SEARCH("Not Yet Due",R43)))</formula>
    </cfRule>
    <cfRule type="containsText" dxfId="4152" priority="953" operator="containsText" text="Deleted">
      <formula>NOT(ISERROR(SEARCH("Deleted",R43)))</formula>
    </cfRule>
    <cfRule type="containsText" dxfId="4151" priority="954" operator="containsText" text="Completed Behind Schedule">
      <formula>NOT(ISERROR(SEARCH("Completed Behind Schedule",R43)))</formula>
    </cfRule>
    <cfRule type="containsText" dxfId="4150" priority="955" operator="containsText" text="Off Target">
      <formula>NOT(ISERROR(SEARCH("Off Target",R43)))</formula>
    </cfRule>
    <cfRule type="containsText" dxfId="4149" priority="956" operator="containsText" text="In Danger of Falling Behind Target">
      <formula>NOT(ISERROR(SEARCH("In Danger of Falling Behind Target",R43)))</formula>
    </cfRule>
    <cfRule type="containsText" dxfId="4148" priority="957" operator="containsText" text="Fully Achieved">
      <formula>NOT(ISERROR(SEARCH("Fully Achieved",R43)))</formula>
    </cfRule>
    <cfRule type="containsText" dxfId="4147" priority="958" operator="containsText" text="On track to be achieved">
      <formula>NOT(ISERROR(SEARCH("On track to be achieved",R43)))</formula>
    </cfRule>
  </conditionalFormatting>
  <conditionalFormatting sqref="R48">
    <cfRule type="containsText" dxfId="4146" priority="904" operator="containsText" text="Deferred">
      <formula>NOT(ISERROR(SEARCH("Deferred",R48)))</formula>
    </cfRule>
    <cfRule type="containsText" dxfId="4145" priority="905" operator="containsText" text="Update Not Provided">
      <formula>NOT(ISERROR(SEARCH("Update Not Provided",R48)))</formula>
    </cfRule>
    <cfRule type="containsText" dxfId="4144" priority="906" operator="containsText" text="Not Yet Due">
      <formula>NOT(ISERROR(SEARCH("Not Yet Due",R48)))</formula>
    </cfRule>
    <cfRule type="containsText" dxfId="4143" priority="907" operator="containsText" text="Deleted">
      <formula>NOT(ISERROR(SEARCH("Deleted",R48)))</formula>
    </cfRule>
    <cfRule type="containsText" dxfId="4142" priority="908" operator="containsText" text="Completed Behind Schedule">
      <formula>NOT(ISERROR(SEARCH("Completed Behind Schedule",R48)))</formula>
    </cfRule>
    <cfRule type="containsText" dxfId="4141" priority="909" operator="containsText" text="Off Target">
      <formula>NOT(ISERROR(SEARCH("Off Target",R48)))</formula>
    </cfRule>
    <cfRule type="containsText" dxfId="4140" priority="910" operator="containsText" text="In Danger of Falling Behind Target">
      <formula>NOT(ISERROR(SEARCH("In Danger of Falling Behind Target",R48)))</formula>
    </cfRule>
    <cfRule type="containsText" dxfId="4139" priority="911" operator="containsText" text="Fully Achieved">
      <formula>NOT(ISERROR(SEARCH("Fully Achieved",R48)))</formula>
    </cfRule>
    <cfRule type="containsText" dxfId="4138" priority="912" operator="containsText" text="On track to be achieved">
      <formula>NOT(ISERROR(SEARCH("On track to be achieved",R48)))</formula>
    </cfRule>
  </conditionalFormatting>
  <conditionalFormatting sqref="R45">
    <cfRule type="containsText" dxfId="4137" priority="858" operator="containsText" text="Deferred">
      <formula>NOT(ISERROR(SEARCH("Deferred",R45)))</formula>
    </cfRule>
    <cfRule type="containsText" dxfId="4136" priority="859" operator="containsText" text="Update Not Provided">
      <formula>NOT(ISERROR(SEARCH("Update Not Provided",R45)))</formula>
    </cfRule>
    <cfRule type="containsText" dxfId="4135" priority="860" operator="containsText" text="Not Yet Due">
      <formula>NOT(ISERROR(SEARCH("Not Yet Due",R45)))</formula>
    </cfRule>
    <cfRule type="containsText" dxfId="4134" priority="861" operator="containsText" text="Deleted">
      <formula>NOT(ISERROR(SEARCH("Deleted",R45)))</formula>
    </cfRule>
    <cfRule type="containsText" dxfId="4133" priority="862" operator="containsText" text="Completed Behind Schedule">
      <formula>NOT(ISERROR(SEARCH("Completed Behind Schedule",R45)))</formula>
    </cfRule>
    <cfRule type="containsText" dxfId="4132" priority="863" operator="containsText" text="Off Target">
      <formula>NOT(ISERROR(SEARCH("Off Target",R45)))</formula>
    </cfRule>
    <cfRule type="containsText" dxfId="4131" priority="864" operator="containsText" text="In Danger of Falling Behind Target">
      <formula>NOT(ISERROR(SEARCH("In Danger of Falling Behind Target",R45)))</formula>
    </cfRule>
    <cfRule type="containsText" dxfId="4130" priority="865" operator="containsText" text="Fully Achieved">
      <formula>NOT(ISERROR(SEARCH("Fully Achieved",R45)))</formula>
    </cfRule>
    <cfRule type="containsText" dxfId="4129" priority="866" operator="containsText" text="On track to be achieved">
      <formula>NOT(ISERROR(SEARCH("On track to be achieved",R45)))</formula>
    </cfRule>
  </conditionalFormatting>
  <conditionalFormatting sqref="R78">
    <cfRule type="containsText" dxfId="4128" priority="443" operator="containsText" text="Deferred">
      <formula>NOT(ISERROR(SEARCH("Deferred",R78)))</formula>
    </cfRule>
    <cfRule type="containsText" dxfId="4127" priority="444" operator="containsText" text="Update Not Provided">
      <formula>NOT(ISERROR(SEARCH("Update Not Provided",R78)))</formula>
    </cfRule>
    <cfRule type="containsText" dxfId="4126" priority="445" operator="containsText" text="Not Yet Due">
      <formula>NOT(ISERROR(SEARCH("Not Yet Due",R78)))</formula>
    </cfRule>
    <cfRule type="containsText" dxfId="4125" priority="446" operator="containsText" text="Deleted">
      <formula>NOT(ISERROR(SEARCH("Deleted",R78)))</formula>
    </cfRule>
    <cfRule type="containsText" dxfId="4124" priority="447" operator="containsText" text="Completed Behind Schedule">
      <formula>NOT(ISERROR(SEARCH("Completed Behind Schedule",R78)))</formula>
    </cfRule>
    <cfRule type="containsText" dxfId="4123" priority="448" operator="containsText" text="Off Target">
      <formula>NOT(ISERROR(SEARCH("Off Target",R78)))</formula>
    </cfRule>
    <cfRule type="containsText" dxfId="4122" priority="449" operator="containsText" text="In Danger of Falling Behind Target">
      <formula>NOT(ISERROR(SEARCH("In Danger of Falling Behind Target",R78)))</formula>
    </cfRule>
    <cfRule type="containsText" dxfId="4121" priority="450" operator="containsText" text="Fully Achieved">
      <formula>NOT(ISERROR(SEARCH("Fully Achieved",R78)))</formula>
    </cfRule>
    <cfRule type="containsText" dxfId="4120" priority="451" operator="containsText" text="On track to be achieved">
      <formula>NOT(ISERROR(SEARCH("On track to be achieved",R78)))</formula>
    </cfRule>
  </conditionalFormatting>
  <conditionalFormatting sqref="R81">
    <cfRule type="containsText" dxfId="4119" priority="425" operator="containsText" text="Deferred">
      <formula>NOT(ISERROR(SEARCH("Deferred",R81)))</formula>
    </cfRule>
    <cfRule type="containsText" dxfId="4118" priority="426" operator="containsText" text="Update Not Provided">
      <formula>NOT(ISERROR(SEARCH("Update Not Provided",R81)))</formula>
    </cfRule>
    <cfRule type="containsText" dxfId="4117" priority="427" operator="containsText" text="Not Yet Due">
      <formula>NOT(ISERROR(SEARCH("Not Yet Due",R81)))</formula>
    </cfRule>
    <cfRule type="containsText" dxfId="4116" priority="428" operator="containsText" text="Deleted">
      <formula>NOT(ISERROR(SEARCH("Deleted",R81)))</formula>
    </cfRule>
    <cfRule type="containsText" dxfId="4115" priority="429" operator="containsText" text="Completed Behind Schedule">
      <formula>NOT(ISERROR(SEARCH("Completed Behind Schedule",R81)))</formula>
    </cfRule>
    <cfRule type="containsText" dxfId="4114" priority="430" operator="containsText" text="Off Target">
      <formula>NOT(ISERROR(SEARCH("Off Target",R81)))</formula>
    </cfRule>
    <cfRule type="containsText" dxfId="4113" priority="431" operator="containsText" text="In Danger of Falling Behind Target">
      <formula>NOT(ISERROR(SEARCH("In Danger of Falling Behind Target",R81)))</formula>
    </cfRule>
    <cfRule type="containsText" dxfId="4112" priority="432" operator="containsText" text="Fully Achieved">
      <formula>NOT(ISERROR(SEARCH("Fully Achieved",R81)))</formula>
    </cfRule>
    <cfRule type="containsText" dxfId="4111" priority="433" operator="containsText" text="On track to be achieved">
      <formula>NOT(ISERROR(SEARCH("On track to be achieved",R81)))</formula>
    </cfRule>
  </conditionalFormatting>
  <conditionalFormatting sqref="R80">
    <cfRule type="containsText" dxfId="4110" priority="407" operator="containsText" text="Deferred">
      <formula>NOT(ISERROR(SEARCH("Deferred",R80)))</formula>
    </cfRule>
    <cfRule type="containsText" dxfId="4109" priority="408" operator="containsText" text="Update Not Provided">
      <formula>NOT(ISERROR(SEARCH("Update Not Provided",R80)))</formula>
    </cfRule>
    <cfRule type="containsText" dxfId="4108" priority="409" operator="containsText" text="Not Yet Due">
      <formula>NOT(ISERROR(SEARCH("Not Yet Due",R80)))</formula>
    </cfRule>
    <cfRule type="containsText" dxfId="4107" priority="410" operator="containsText" text="Deleted">
      <formula>NOT(ISERROR(SEARCH("Deleted",R80)))</formula>
    </cfRule>
    <cfRule type="containsText" dxfId="4106" priority="411" operator="containsText" text="Completed Behind Schedule">
      <formula>NOT(ISERROR(SEARCH("Completed Behind Schedule",R80)))</formula>
    </cfRule>
    <cfRule type="containsText" dxfId="4105" priority="412" operator="containsText" text="Off Target">
      <formula>NOT(ISERROR(SEARCH("Off Target",R80)))</formula>
    </cfRule>
    <cfRule type="containsText" dxfId="4104" priority="413" operator="containsText" text="In Danger of Falling Behind Target">
      <formula>NOT(ISERROR(SEARCH("In Danger of Falling Behind Target",R80)))</formula>
    </cfRule>
    <cfRule type="containsText" dxfId="4103" priority="414" operator="containsText" text="Fully Achieved">
      <formula>NOT(ISERROR(SEARCH("Fully Achieved",R80)))</formula>
    </cfRule>
    <cfRule type="containsText" dxfId="4102" priority="415" operator="containsText" text="On track to be achieved">
      <formula>NOT(ISERROR(SEARCH("On track to be achieved",R80)))</formula>
    </cfRule>
  </conditionalFormatting>
  <conditionalFormatting sqref="R83">
    <cfRule type="containsText" dxfId="4101" priority="389" operator="containsText" text="Deferred">
      <formula>NOT(ISERROR(SEARCH("Deferred",R83)))</formula>
    </cfRule>
    <cfRule type="containsText" dxfId="4100" priority="390" operator="containsText" text="Update Not Provided">
      <formula>NOT(ISERROR(SEARCH("Update Not Provided",R83)))</formula>
    </cfRule>
    <cfRule type="containsText" dxfId="4099" priority="391" operator="containsText" text="Not Yet Due">
      <formula>NOT(ISERROR(SEARCH("Not Yet Due",R83)))</formula>
    </cfRule>
    <cfRule type="containsText" dxfId="4098" priority="392" operator="containsText" text="Deleted">
      <formula>NOT(ISERROR(SEARCH("Deleted",R83)))</formula>
    </cfRule>
    <cfRule type="containsText" dxfId="4097" priority="393" operator="containsText" text="Completed Behind Schedule">
      <formula>NOT(ISERROR(SEARCH("Completed Behind Schedule",R83)))</formula>
    </cfRule>
    <cfRule type="containsText" dxfId="4096" priority="394" operator="containsText" text="Off Target">
      <formula>NOT(ISERROR(SEARCH("Off Target",R83)))</formula>
    </cfRule>
    <cfRule type="containsText" dxfId="4095" priority="395" operator="containsText" text="In Danger of Falling Behind Target">
      <formula>NOT(ISERROR(SEARCH("In Danger of Falling Behind Target",R83)))</formula>
    </cfRule>
    <cfRule type="containsText" dxfId="4094" priority="396" operator="containsText" text="Fully Achieved">
      <formula>NOT(ISERROR(SEARCH("Fully Achieved",R83)))</formula>
    </cfRule>
    <cfRule type="containsText" dxfId="4093" priority="397" operator="containsText" text="On track to be achieved">
      <formula>NOT(ISERROR(SEARCH("On track to be achieved",R83)))</formula>
    </cfRule>
  </conditionalFormatting>
  <conditionalFormatting sqref="R87">
    <cfRule type="containsText" dxfId="4092" priority="371" operator="containsText" text="Deferred">
      <formula>NOT(ISERROR(SEARCH("Deferred",R87)))</formula>
    </cfRule>
    <cfRule type="containsText" dxfId="4091" priority="372" operator="containsText" text="Update Not Provided">
      <formula>NOT(ISERROR(SEARCH("Update Not Provided",R87)))</formula>
    </cfRule>
    <cfRule type="containsText" dxfId="4090" priority="373" operator="containsText" text="Not Yet Due">
      <formula>NOT(ISERROR(SEARCH("Not Yet Due",R87)))</formula>
    </cfRule>
    <cfRule type="containsText" dxfId="4089" priority="374" operator="containsText" text="Deleted">
      <formula>NOT(ISERROR(SEARCH("Deleted",R87)))</formula>
    </cfRule>
    <cfRule type="containsText" dxfId="4088" priority="375" operator="containsText" text="Completed Behind Schedule">
      <formula>NOT(ISERROR(SEARCH("Completed Behind Schedule",R87)))</formula>
    </cfRule>
    <cfRule type="containsText" dxfId="4087" priority="376" operator="containsText" text="Off Target">
      <formula>NOT(ISERROR(SEARCH("Off Target",R87)))</formula>
    </cfRule>
    <cfRule type="containsText" dxfId="4086" priority="377" operator="containsText" text="In Danger of Falling Behind Target">
      <formula>NOT(ISERROR(SEARCH("In Danger of Falling Behind Target",R87)))</formula>
    </cfRule>
    <cfRule type="containsText" dxfId="4085" priority="378" operator="containsText" text="Fully Achieved">
      <formula>NOT(ISERROR(SEARCH("Fully Achieved",R87)))</formula>
    </cfRule>
    <cfRule type="containsText" dxfId="4084" priority="379" operator="containsText" text="On track to be achieved">
      <formula>NOT(ISERROR(SEARCH("On track to be achieved",R87)))</formula>
    </cfRule>
  </conditionalFormatting>
  <conditionalFormatting sqref="R86">
    <cfRule type="containsText" dxfId="4083" priority="188" operator="containsText" text="Deferred">
      <formula>NOT(ISERROR(SEARCH("Deferred",R86)))</formula>
    </cfRule>
    <cfRule type="containsText" dxfId="4082" priority="189" operator="containsText" text="Update Not Provided">
      <formula>NOT(ISERROR(SEARCH("Update Not Provided",R86)))</formula>
    </cfRule>
    <cfRule type="containsText" dxfId="4081" priority="190" operator="containsText" text="Not Yet Due">
      <formula>NOT(ISERROR(SEARCH("Not Yet Due",R86)))</formula>
    </cfRule>
    <cfRule type="containsText" dxfId="4080" priority="191" operator="containsText" text="Deleted">
      <formula>NOT(ISERROR(SEARCH("Deleted",R86)))</formula>
    </cfRule>
    <cfRule type="containsText" dxfId="4079" priority="192" operator="containsText" text="Completed Behind Schedule">
      <formula>NOT(ISERROR(SEARCH("Completed Behind Schedule",R86)))</formula>
    </cfRule>
    <cfRule type="containsText" dxfId="4078" priority="193" operator="containsText" text="Off Target">
      <formula>NOT(ISERROR(SEARCH("Off Target",R86)))</formula>
    </cfRule>
    <cfRule type="containsText" dxfId="4077" priority="194" operator="containsText" text="In Danger of Falling Behind Target">
      <formula>NOT(ISERROR(SEARCH("In Danger of Falling Behind Target",R86)))</formula>
    </cfRule>
    <cfRule type="containsText" dxfId="4076" priority="195" operator="containsText" text="Fully Achieved">
      <formula>NOT(ISERROR(SEARCH("Fully Achieved",R86)))</formula>
    </cfRule>
    <cfRule type="containsText" dxfId="4075" priority="196" operator="containsText" text="On track to be achieved">
      <formula>NOT(ISERROR(SEARCH("On track to be achieved",R86)))</formula>
    </cfRule>
  </conditionalFormatting>
  <conditionalFormatting sqref="R100">
    <cfRule type="containsText" dxfId="4074" priority="151" operator="containsText" text="Deferred">
      <formula>NOT(ISERROR(SEARCH("Deferred",R100)))</formula>
    </cfRule>
    <cfRule type="containsText" dxfId="4073" priority="152" operator="containsText" text="Update Not Provided">
      <formula>NOT(ISERROR(SEARCH("Update Not Provided",R100)))</formula>
    </cfRule>
    <cfRule type="containsText" dxfId="4072" priority="153" operator="containsText" text="Not Yet Due">
      <formula>NOT(ISERROR(SEARCH("Not Yet Due",R100)))</formula>
    </cfRule>
    <cfRule type="containsText" dxfId="4071" priority="154" operator="containsText" text="Deleted">
      <formula>NOT(ISERROR(SEARCH("Deleted",R100)))</formula>
    </cfRule>
    <cfRule type="containsText" dxfId="4070" priority="155" operator="containsText" text="Completed Behind Schedule">
      <formula>NOT(ISERROR(SEARCH("Completed Behind Schedule",R100)))</formula>
    </cfRule>
    <cfRule type="containsText" dxfId="4069" priority="156" operator="containsText" text="Off Target">
      <formula>NOT(ISERROR(SEARCH("Off Target",R100)))</formula>
    </cfRule>
    <cfRule type="containsText" dxfId="4068" priority="157" operator="containsText" text="In Danger of Falling Behind Target">
      <formula>NOT(ISERROR(SEARCH("In Danger of Falling Behind Target",R100)))</formula>
    </cfRule>
    <cfRule type="containsText" dxfId="4067" priority="158" operator="containsText" text="Fully Achieved">
      <formula>NOT(ISERROR(SEARCH("Fully Achieved",R100)))</formula>
    </cfRule>
    <cfRule type="containsText" dxfId="4066" priority="159" operator="containsText" text="On track to be achieved">
      <formula>NOT(ISERROR(SEARCH("On track to be achieved",R100)))</formula>
    </cfRule>
  </conditionalFormatting>
  <conditionalFormatting sqref="V3:V52 V55:V59 V62:V131">
    <cfRule type="containsText" dxfId="4065" priority="113" operator="containsText" text="Deleted">
      <formula>NOT(ISERROR(SEARCH("Deleted",V3)))</formula>
    </cfRule>
    <cfRule type="containsText" dxfId="4064" priority="114" operator="containsText" text="Deferred">
      <formula>NOT(ISERROR(SEARCH("Deferred",V3)))</formula>
    </cfRule>
    <cfRule type="containsText" dxfId="4063" priority="115" operator="containsText" text="Completion date within reasonable tolerance">
      <formula>NOT(ISERROR(SEARCH("Completion date within reasonable tolerance",V3)))</formula>
    </cfRule>
    <cfRule type="containsText" dxfId="4062" priority="116" operator="containsText" text="completed significantly after target deadline">
      <formula>NOT(ISERROR(SEARCH("completed significantly after target deadline",V3)))</formula>
    </cfRule>
    <cfRule type="containsText" dxfId="4061" priority="117" operator="containsText" text="Off target">
      <formula>NOT(ISERROR(SEARCH("Off target",V3)))</formula>
    </cfRule>
    <cfRule type="containsText" dxfId="4060" priority="118" operator="containsText" text="Target partially met">
      <formula>NOT(ISERROR(SEARCH("Target partially met",V3)))</formula>
    </cfRule>
    <cfRule type="containsText" dxfId="4059" priority="119" operator="containsText" text="Numerical outturn within 10% tolerance">
      <formula>NOT(ISERROR(SEARCH("Numerical outturn within 10% tolerance",V3)))</formula>
    </cfRule>
    <cfRule type="containsText" dxfId="4058" priority="120" operator="containsText" text="Numerical outturn within 5% Tolerance">
      <formula>NOT(ISERROR(SEARCH("Numerical outturn within 5% Tolerance",V3)))</formula>
    </cfRule>
    <cfRule type="containsText" dxfId="4057" priority="121" operator="containsText" text="Fully Achieved">
      <formula>NOT(ISERROR(SEARCH("Fully Achieved",V3)))</formula>
    </cfRule>
    <cfRule type="containsText" dxfId="4056" priority="122" operator="containsText" text="Update Not Provided">
      <formula>NOT(ISERROR(SEARCH("Update Not Provided",V3)))</formula>
    </cfRule>
    <cfRule type="containsText" dxfId="4055" priority="123" operator="containsText" text="Deferred">
      <formula>NOT(ISERROR(SEARCH("Deferred",V3)))</formula>
    </cfRule>
    <cfRule type="containsText" dxfId="4054" priority="124" operator="containsText" text="Update Not Provided">
      <formula>NOT(ISERROR(SEARCH("Update Not Provided",V3)))</formula>
    </cfRule>
    <cfRule type="containsText" dxfId="4053" priority="125" operator="containsText" text="Not Yet Due">
      <formula>NOT(ISERROR(SEARCH("Not Yet Due",V3)))</formula>
    </cfRule>
    <cfRule type="containsText" dxfId="4052" priority="126" operator="containsText" text="Deleted">
      <formula>NOT(ISERROR(SEARCH("Deleted",V3)))</formula>
    </cfRule>
    <cfRule type="containsText" dxfId="4051" priority="127" operator="containsText" text="Completed Behind Schedule">
      <formula>NOT(ISERROR(SEARCH("Completed Behind Schedule",V3)))</formula>
    </cfRule>
    <cfRule type="containsText" dxfId="4050" priority="128" operator="containsText" text="Off Target">
      <formula>NOT(ISERROR(SEARCH("Off Target",V3)))</formula>
    </cfRule>
    <cfRule type="containsText" dxfId="4049" priority="129" operator="containsText" text="In Danger of Falling Behind Target">
      <formula>NOT(ISERROR(SEARCH("In Danger of Falling Behind Target",V3)))</formula>
    </cfRule>
    <cfRule type="containsText" dxfId="4048" priority="130" operator="containsText" text="Fully Achieved">
      <formula>NOT(ISERROR(SEARCH("Fully Achieved",V3)))</formula>
    </cfRule>
    <cfRule type="containsText" dxfId="4047" priority="131" operator="containsText" text="On track to be achieved">
      <formula>NOT(ISERROR(SEARCH("On track to be achieved",V3)))</formula>
    </cfRule>
  </conditionalFormatting>
  <conditionalFormatting sqref="R60">
    <cfRule type="containsText" dxfId="4046" priority="104" operator="containsText" text="Deferred">
      <formula>NOT(ISERROR(SEARCH("Deferred",R60)))</formula>
    </cfRule>
    <cfRule type="containsText" dxfId="4045" priority="105" operator="containsText" text="Update Not Provided">
      <formula>NOT(ISERROR(SEARCH("Update Not Provided",R60)))</formula>
    </cfRule>
    <cfRule type="containsText" dxfId="4044" priority="106" operator="containsText" text="Not Yet Due">
      <formula>NOT(ISERROR(SEARCH("Not Yet Due",R60)))</formula>
    </cfRule>
    <cfRule type="containsText" dxfId="4043" priority="107" operator="containsText" text="Deleted">
      <formula>NOT(ISERROR(SEARCH("Deleted",R60)))</formula>
    </cfRule>
    <cfRule type="containsText" dxfId="4042" priority="108" operator="containsText" text="Completed Behind Schedule">
      <formula>NOT(ISERROR(SEARCH("Completed Behind Schedule",R60)))</formula>
    </cfRule>
    <cfRule type="containsText" dxfId="4041" priority="109" operator="containsText" text="Off Target">
      <formula>NOT(ISERROR(SEARCH("Off Target",R60)))</formula>
    </cfRule>
    <cfRule type="containsText" dxfId="4040" priority="110" operator="containsText" text="In Danger of Falling Behind Target">
      <formula>NOT(ISERROR(SEARCH("In Danger of Falling Behind Target",R60)))</formula>
    </cfRule>
    <cfRule type="containsText" dxfId="4039" priority="111" operator="containsText" text="Fully Achieved">
      <formula>NOT(ISERROR(SEARCH("Fully Achieved",R60)))</formula>
    </cfRule>
    <cfRule type="containsText" dxfId="4038" priority="112" operator="containsText" text="On track to be achieved">
      <formula>NOT(ISERROR(SEARCH("On track to be achieved",R60)))</formula>
    </cfRule>
  </conditionalFormatting>
  <conditionalFormatting sqref="V60">
    <cfRule type="containsText" dxfId="4037" priority="85" operator="containsText" text="Deleted">
      <formula>NOT(ISERROR(SEARCH("Deleted",V60)))</formula>
    </cfRule>
    <cfRule type="containsText" dxfId="4036" priority="86" operator="containsText" text="Deferred">
      <formula>NOT(ISERROR(SEARCH("Deferred",V60)))</formula>
    </cfRule>
    <cfRule type="containsText" dxfId="4035" priority="87" operator="containsText" text="Completion date within reasonable tolerance">
      <formula>NOT(ISERROR(SEARCH("Completion date within reasonable tolerance",V60)))</formula>
    </cfRule>
    <cfRule type="containsText" dxfId="4034" priority="88" operator="containsText" text="completed significantly after target deadline">
      <formula>NOT(ISERROR(SEARCH("completed significantly after target deadline",V60)))</formula>
    </cfRule>
    <cfRule type="containsText" dxfId="4033" priority="89" operator="containsText" text="Off target">
      <formula>NOT(ISERROR(SEARCH("Off target",V60)))</formula>
    </cfRule>
    <cfRule type="containsText" dxfId="4032" priority="90" operator="containsText" text="Target partially met">
      <formula>NOT(ISERROR(SEARCH("Target partially met",V60)))</formula>
    </cfRule>
    <cfRule type="containsText" dxfId="4031" priority="91" operator="containsText" text="Numerical outturn within 10% tolerance">
      <formula>NOT(ISERROR(SEARCH("Numerical outturn within 10% tolerance",V60)))</formula>
    </cfRule>
    <cfRule type="containsText" dxfId="4030" priority="92" operator="containsText" text="Numerical outturn within 5% Tolerance">
      <formula>NOT(ISERROR(SEARCH("Numerical outturn within 5% Tolerance",V60)))</formula>
    </cfRule>
    <cfRule type="containsText" dxfId="4029" priority="93" operator="containsText" text="Fully Achieved">
      <formula>NOT(ISERROR(SEARCH("Fully Achieved",V60)))</formula>
    </cfRule>
    <cfRule type="containsText" dxfId="4028" priority="94" operator="containsText" text="Update Not Provided">
      <formula>NOT(ISERROR(SEARCH("Update Not Provided",V60)))</formula>
    </cfRule>
    <cfRule type="containsText" dxfId="4027" priority="95" operator="containsText" text="Deferred">
      <formula>NOT(ISERROR(SEARCH("Deferred",V60)))</formula>
    </cfRule>
    <cfRule type="containsText" dxfId="4026" priority="96" operator="containsText" text="Update Not Provided">
      <formula>NOT(ISERROR(SEARCH("Update Not Provided",V60)))</formula>
    </cfRule>
    <cfRule type="containsText" dxfId="4025" priority="97" operator="containsText" text="Not Yet Due">
      <formula>NOT(ISERROR(SEARCH("Not Yet Due",V60)))</formula>
    </cfRule>
    <cfRule type="containsText" dxfId="4024" priority="98" operator="containsText" text="Deleted">
      <formula>NOT(ISERROR(SEARCH("Deleted",V60)))</formula>
    </cfRule>
    <cfRule type="containsText" dxfId="4023" priority="99" operator="containsText" text="Completed Behind Schedule">
      <formula>NOT(ISERROR(SEARCH("Completed Behind Schedule",V60)))</formula>
    </cfRule>
    <cfRule type="containsText" dxfId="4022" priority="100" operator="containsText" text="Off Target">
      <formula>NOT(ISERROR(SEARCH("Off Target",V60)))</formula>
    </cfRule>
    <cfRule type="containsText" dxfId="4021" priority="101" operator="containsText" text="In Danger of Falling Behind Target">
      <formula>NOT(ISERROR(SEARCH("In Danger of Falling Behind Target",V60)))</formula>
    </cfRule>
    <cfRule type="containsText" dxfId="4020" priority="102" operator="containsText" text="Fully Achieved">
      <formula>NOT(ISERROR(SEARCH("Fully Achieved",V60)))</formula>
    </cfRule>
    <cfRule type="containsText" dxfId="4019" priority="103" operator="containsText" text="On track to be achieved">
      <formula>NOT(ISERROR(SEARCH("On track to be achieved",V60)))</formula>
    </cfRule>
  </conditionalFormatting>
  <conditionalFormatting sqref="R61">
    <cfRule type="containsText" dxfId="4018" priority="76" operator="containsText" text="Deferred">
      <formula>NOT(ISERROR(SEARCH("Deferred",R61)))</formula>
    </cfRule>
    <cfRule type="containsText" dxfId="4017" priority="77" operator="containsText" text="Update Not Provided">
      <formula>NOT(ISERROR(SEARCH("Update Not Provided",R61)))</formula>
    </cfRule>
    <cfRule type="containsText" dxfId="4016" priority="78" operator="containsText" text="Not Yet Due">
      <formula>NOT(ISERROR(SEARCH("Not Yet Due",R61)))</formula>
    </cfRule>
    <cfRule type="containsText" dxfId="4015" priority="79" operator="containsText" text="Deleted">
      <formula>NOT(ISERROR(SEARCH("Deleted",R61)))</formula>
    </cfRule>
    <cfRule type="containsText" dxfId="4014" priority="80" operator="containsText" text="Completed Behind Schedule">
      <formula>NOT(ISERROR(SEARCH("Completed Behind Schedule",R61)))</formula>
    </cfRule>
    <cfRule type="containsText" dxfId="4013" priority="81" operator="containsText" text="Off Target">
      <formula>NOT(ISERROR(SEARCH("Off Target",R61)))</formula>
    </cfRule>
    <cfRule type="containsText" dxfId="4012" priority="82" operator="containsText" text="In Danger of Falling Behind Target">
      <formula>NOT(ISERROR(SEARCH("In Danger of Falling Behind Target",R61)))</formula>
    </cfRule>
    <cfRule type="containsText" dxfId="4011" priority="83" operator="containsText" text="Fully Achieved">
      <formula>NOT(ISERROR(SEARCH("Fully Achieved",R61)))</formula>
    </cfRule>
    <cfRule type="containsText" dxfId="4010" priority="84" operator="containsText" text="On track to be achieved">
      <formula>NOT(ISERROR(SEARCH("On track to be achieved",R61)))</formula>
    </cfRule>
  </conditionalFormatting>
  <conditionalFormatting sqref="V61">
    <cfRule type="containsText" dxfId="4009" priority="57" operator="containsText" text="Deleted">
      <formula>NOT(ISERROR(SEARCH("Deleted",V61)))</formula>
    </cfRule>
    <cfRule type="containsText" dxfId="4008" priority="58" operator="containsText" text="Deferred">
      <formula>NOT(ISERROR(SEARCH("Deferred",V61)))</formula>
    </cfRule>
    <cfRule type="containsText" dxfId="4007" priority="59" operator="containsText" text="Completion date within reasonable tolerance">
      <formula>NOT(ISERROR(SEARCH("Completion date within reasonable tolerance",V61)))</formula>
    </cfRule>
    <cfRule type="containsText" dxfId="4006" priority="60" operator="containsText" text="completed significantly after target deadline">
      <formula>NOT(ISERROR(SEARCH("completed significantly after target deadline",V61)))</formula>
    </cfRule>
    <cfRule type="containsText" dxfId="4005" priority="61" operator="containsText" text="Off target">
      <formula>NOT(ISERROR(SEARCH("Off target",V61)))</formula>
    </cfRule>
    <cfRule type="containsText" dxfId="4004" priority="62" operator="containsText" text="Target partially met">
      <formula>NOT(ISERROR(SEARCH("Target partially met",V61)))</formula>
    </cfRule>
    <cfRule type="containsText" dxfId="4003" priority="63" operator="containsText" text="Numerical outturn within 10% tolerance">
      <formula>NOT(ISERROR(SEARCH("Numerical outturn within 10% tolerance",V61)))</formula>
    </cfRule>
    <cfRule type="containsText" dxfId="4002" priority="64" operator="containsText" text="Numerical outturn within 5% Tolerance">
      <formula>NOT(ISERROR(SEARCH("Numerical outturn within 5% Tolerance",V61)))</formula>
    </cfRule>
    <cfRule type="containsText" dxfId="4001" priority="65" operator="containsText" text="Fully Achieved">
      <formula>NOT(ISERROR(SEARCH("Fully Achieved",V61)))</formula>
    </cfRule>
    <cfRule type="containsText" dxfId="4000" priority="66" operator="containsText" text="Update Not Provided">
      <formula>NOT(ISERROR(SEARCH("Update Not Provided",V61)))</formula>
    </cfRule>
    <cfRule type="containsText" dxfId="3999" priority="67" operator="containsText" text="Deferred">
      <formula>NOT(ISERROR(SEARCH("Deferred",V61)))</formula>
    </cfRule>
    <cfRule type="containsText" dxfId="3998" priority="68" operator="containsText" text="Update Not Provided">
      <formula>NOT(ISERROR(SEARCH("Update Not Provided",V61)))</formula>
    </cfRule>
    <cfRule type="containsText" dxfId="3997" priority="69" operator="containsText" text="Not Yet Due">
      <formula>NOT(ISERROR(SEARCH("Not Yet Due",V61)))</formula>
    </cfRule>
    <cfRule type="containsText" dxfId="3996" priority="70" operator="containsText" text="Deleted">
      <formula>NOT(ISERROR(SEARCH("Deleted",V61)))</formula>
    </cfRule>
    <cfRule type="containsText" dxfId="3995" priority="71" operator="containsText" text="Completed Behind Schedule">
      <formula>NOT(ISERROR(SEARCH("Completed Behind Schedule",V61)))</formula>
    </cfRule>
    <cfRule type="containsText" dxfId="3994" priority="72" operator="containsText" text="Off Target">
      <formula>NOT(ISERROR(SEARCH("Off Target",V61)))</formula>
    </cfRule>
    <cfRule type="containsText" dxfId="3993" priority="73" operator="containsText" text="In Danger of Falling Behind Target">
      <formula>NOT(ISERROR(SEARCH("In Danger of Falling Behind Target",V61)))</formula>
    </cfRule>
    <cfRule type="containsText" dxfId="3992" priority="74" operator="containsText" text="Fully Achieved">
      <formula>NOT(ISERROR(SEARCH("Fully Achieved",V61)))</formula>
    </cfRule>
    <cfRule type="containsText" dxfId="3991" priority="75" operator="containsText" text="On track to be achieved">
      <formula>NOT(ISERROR(SEARCH("On track to be achieved",V61)))</formula>
    </cfRule>
  </conditionalFormatting>
  <conditionalFormatting sqref="R54">
    <cfRule type="containsText" dxfId="3990" priority="48" operator="containsText" text="Deferred">
      <formula>NOT(ISERROR(SEARCH("Deferred",R54)))</formula>
    </cfRule>
    <cfRule type="containsText" dxfId="3989" priority="49" operator="containsText" text="Update Not Provided">
      <formula>NOT(ISERROR(SEARCH("Update Not Provided",R54)))</formula>
    </cfRule>
    <cfRule type="containsText" dxfId="3988" priority="50" operator="containsText" text="Not Yet Due">
      <formula>NOT(ISERROR(SEARCH("Not Yet Due",R54)))</formula>
    </cfRule>
    <cfRule type="containsText" dxfId="3987" priority="51" operator="containsText" text="Deleted">
      <formula>NOT(ISERROR(SEARCH("Deleted",R54)))</formula>
    </cfRule>
    <cfRule type="containsText" dxfId="3986" priority="52" operator="containsText" text="Completed Behind Schedule">
      <formula>NOT(ISERROR(SEARCH("Completed Behind Schedule",R54)))</formula>
    </cfRule>
    <cfRule type="containsText" dxfId="3985" priority="53" operator="containsText" text="Off Target">
      <formula>NOT(ISERROR(SEARCH("Off Target",R54)))</formula>
    </cfRule>
    <cfRule type="containsText" dxfId="3984" priority="54" operator="containsText" text="In Danger of Falling Behind Target">
      <formula>NOT(ISERROR(SEARCH("In Danger of Falling Behind Target",R54)))</formula>
    </cfRule>
    <cfRule type="containsText" dxfId="3983" priority="55" operator="containsText" text="Fully Achieved">
      <formula>NOT(ISERROR(SEARCH("Fully Achieved",R54)))</formula>
    </cfRule>
    <cfRule type="containsText" dxfId="3982" priority="56" operator="containsText" text="On track to be achieved">
      <formula>NOT(ISERROR(SEARCH("On track to be achieved",R54)))</formula>
    </cfRule>
  </conditionalFormatting>
  <conditionalFormatting sqref="V54">
    <cfRule type="containsText" dxfId="3981" priority="29" operator="containsText" text="Deleted">
      <formula>NOT(ISERROR(SEARCH("Deleted",V54)))</formula>
    </cfRule>
    <cfRule type="containsText" dxfId="3980" priority="30" operator="containsText" text="Deferred">
      <formula>NOT(ISERROR(SEARCH("Deferred",V54)))</formula>
    </cfRule>
    <cfRule type="containsText" dxfId="3979" priority="31" operator="containsText" text="Completion date within reasonable tolerance">
      <formula>NOT(ISERROR(SEARCH("Completion date within reasonable tolerance",V54)))</formula>
    </cfRule>
    <cfRule type="containsText" dxfId="3978" priority="32" operator="containsText" text="completed significantly after target deadline">
      <formula>NOT(ISERROR(SEARCH("completed significantly after target deadline",V54)))</formula>
    </cfRule>
    <cfRule type="containsText" dxfId="3977" priority="33" operator="containsText" text="Off target">
      <formula>NOT(ISERROR(SEARCH("Off target",V54)))</formula>
    </cfRule>
    <cfRule type="containsText" dxfId="3976" priority="34" operator="containsText" text="Target partially met">
      <formula>NOT(ISERROR(SEARCH("Target partially met",V54)))</formula>
    </cfRule>
    <cfRule type="containsText" dxfId="3975" priority="35" operator="containsText" text="Numerical outturn within 10% tolerance">
      <formula>NOT(ISERROR(SEARCH("Numerical outturn within 10% tolerance",V54)))</formula>
    </cfRule>
    <cfRule type="containsText" dxfId="3974" priority="36" operator="containsText" text="Numerical outturn within 5% Tolerance">
      <formula>NOT(ISERROR(SEARCH("Numerical outturn within 5% Tolerance",V54)))</formula>
    </cfRule>
    <cfRule type="containsText" dxfId="3973" priority="37" operator="containsText" text="Fully Achieved">
      <formula>NOT(ISERROR(SEARCH("Fully Achieved",V54)))</formula>
    </cfRule>
    <cfRule type="containsText" dxfId="3972" priority="38" operator="containsText" text="Update Not Provided">
      <formula>NOT(ISERROR(SEARCH("Update Not Provided",V54)))</formula>
    </cfRule>
    <cfRule type="containsText" dxfId="3971" priority="39" operator="containsText" text="Deferred">
      <formula>NOT(ISERROR(SEARCH("Deferred",V54)))</formula>
    </cfRule>
    <cfRule type="containsText" dxfId="3970" priority="40" operator="containsText" text="Update Not Provided">
      <formula>NOT(ISERROR(SEARCH("Update Not Provided",V54)))</formula>
    </cfRule>
    <cfRule type="containsText" dxfId="3969" priority="41" operator="containsText" text="Not Yet Due">
      <formula>NOT(ISERROR(SEARCH("Not Yet Due",V54)))</formula>
    </cfRule>
    <cfRule type="containsText" dxfId="3968" priority="42" operator="containsText" text="Deleted">
      <formula>NOT(ISERROR(SEARCH("Deleted",V54)))</formula>
    </cfRule>
    <cfRule type="containsText" dxfId="3967" priority="43" operator="containsText" text="Completed Behind Schedule">
      <formula>NOT(ISERROR(SEARCH("Completed Behind Schedule",V54)))</formula>
    </cfRule>
    <cfRule type="containsText" dxfId="3966" priority="44" operator="containsText" text="Off Target">
      <formula>NOT(ISERROR(SEARCH("Off Target",V54)))</formula>
    </cfRule>
    <cfRule type="containsText" dxfId="3965" priority="45" operator="containsText" text="In Danger of Falling Behind Target">
      <formula>NOT(ISERROR(SEARCH("In Danger of Falling Behind Target",V54)))</formula>
    </cfRule>
    <cfRule type="containsText" dxfId="3964" priority="46" operator="containsText" text="Fully Achieved">
      <formula>NOT(ISERROR(SEARCH("Fully Achieved",V54)))</formula>
    </cfRule>
    <cfRule type="containsText" dxfId="3963" priority="47" operator="containsText" text="On track to be achieved">
      <formula>NOT(ISERROR(SEARCH("On track to be achieved",V54)))</formula>
    </cfRule>
  </conditionalFormatting>
  <conditionalFormatting sqref="R53">
    <cfRule type="containsText" dxfId="3962" priority="20" operator="containsText" text="Deferred">
      <formula>NOT(ISERROR(SEARCH("Deferred",R53)))</formula>
    </cfRule>
    <cfRule type="containsText" dxfId="3961" priority="21" operator="containsText" text="Update Not Provided">
      <formula>NOT(ISERROR(SEARCH("Update Not Provided",R53)))</formula>
    </cfRule>
    <cfRule type="containsText" dxfId="3960" priority="22" operator="containsText" text="Not Yet Due">
      <formula>NOT(ISERROR(SEARCH("Not Yet Due",R53)))</formula>
    </cfRule>
    <cfRule type="containsText" dxfId="3959" priority="23" operator="containsText" text="Deleted">
      <formula>NOT(ISERROR(SEARCH("Deleted",R53)))</formula>
    </cfRule>
    <cfRule type="containsText" dxfId="3958" priority="24" operator="containsText" text="Completed Behind Schedule">
      <formula>NOT(ISERROR(SEARCH("Completed Behind Schedule",R53)))</formula>
    </cfRule>
    <cfRule type="containsText" dxfId="3957" priority="25" operator="containsText" text="Off Target">
      <formula>NOT(ISERROR(SEARCH("Off Target",R53)))</formula>
    </cfRule>
    <cfRule type="containsText" dxfId="3956" priority="26" operator="containsText" text="In Danger of Falling Behind Target">
      <formula>NOT(ISERROR(SEARCH("In Danger of Falling Behind Target",R53)))</formula>
    </cfRule>
    <cfRule type="containsText" dxfId="3955" priority="27" operator="containsText" text="Fully Achieved">
      <formula>NOT(ISERROR(SEARCH("Fully Achieved",R53)))</formula>
    </cfRule>
    <cfRule type="containsText" dxfId="3954" priority="28" operator="containsText" text="On track to be achieved">
      <formula>NOT(ISERROR(SEARCH("On track to be achieved",R53)))</formula>
    </cfRule>
  </conditionalFormatting>
  <conditionalFormatting sqref="V53">
    <cfRule type="containsText" dxfId="3953" priority="1" operator="containsText" text="Deleted">
      <formula>NOT(ISERROR(SEARCH("Deleted",V53)))</formula>
    </cfRule>
    <cfRule type="containsText" dxfId="3952" priority="2" operator="containsText" text="Deferred">
      <formula>NOT(ISERROR(SEARCH("Deferred",V53)))</formula>
    </cfRule>
    <cfRule type="containsText" dxfId="3951" priority="3" operator="containsText" text="Completion date within reasonable tolerance">
      <formula>NOT(ISERROR(SEARCH("Completion date within reasonable tolerance",V53)))</formula>
    </cfRule>
    <cfRule type="containsText" dxfId="3950" priority="4" operator="containsText" text="completed significantly after target deadline">
      <formula>NOT(ISERROR(SEARCH("completed significantly after target deadline",V53)))</formula>
    </cfRule>
    <cfRule type="containsText" dxfId="3949" priority="5" operator="containsText" text="Off target">
      <formula>NOT(ISERROR(SEARCH("Off target",V53)))</formula>
    </cfRule>
    <cfRule type="containsText" dxfId="3948" priority="6" operator="containsText" text="Target partially met">
      <formula>NOT(ISERROR(SEARCH("Target partially met",V53)))</formula>
    </cfRule>
    <cfRule type="containsText" dxfId="3947" priority="7" operator="containsText" text="Numerical outturn within 10% tolerance">
      <formula>NOT(ISERROR(SEARCH("Numerical outturn within 10% tolerance",V53)))</formula>
    </cfRule>
    <cfRule type="containsText" dxfId="3946" priority="8" operator="containsText" text="Numerical outturn within 5% Tolerance">
      <formula>NOT(ISERROR(SEARCH("Numerical outturn within 5% Tolerance",V53)))</formula>
    </cfRule>
    <cfRule type="containsText" dxfId="3945" priority="9" operator="containsText" text="Fully Achieved">
      <formula>NOT(ISERROR(SEARCH("Fully Achieved",V53)))</formula>
    </cfRule>
    <cfRule type="containsText" dxfId="3944" priority="10" operator="containsText" text="Update Not Provided">
      <formula>NOT(ISERROR(SEARCH("Update Not Provided",V53)))</formula>
    </cfRule>
    <cfRule type="containsText" dxfId="3943" priority="11" operator="containsText" text="Deferred">
      <formula>NOT(ISERROR(SEARCH("Deferred",V53)))</formula>
    </cfRule>
    <cfRule type="containsText" dxfId="3942" priority="12" operator="containsText" text="Update Not Provided">
      <formula>NOT(ISERROR(SEARCH("Update Not Provided",V53)))</formula>
    </cfRule>
    <cfRule type="containsText" dxfId="3941" priority="13" operator="containsText" text="Not Yet Due">
      <formula>NOT(ISERROR(SEARCH("Not Yet Due",V53)))</formula>
    </cfRule>
    <cfRule type="containsText" dxfId="3940" priority="14" operator="containsText" text="Deleted">
      <formula>NOT(ISERROR(SEARCH("Deleted",V53)))</formula>
    </cfRule>
    <cfRule type="containsText" dxfId="3939" priority="15" operator="containsText" text="Completed Behind Schedule">
      <formula>NOT(ISERROR(SEARCH("Completed Behind Schedule",V53)))</formula>
    </cfRule>
    <cfRule type="containsText" dxfId="3938" priority="16" operator="containsText" text="Off Target">
      <formula>NOT(ISERROR(SEARCH("Off Target",V53)))</formula>
    </cfRule>
    <cfRule type="containsText" dxfId="3937" priority="17" operator="containsText" text="In Danger of Falling Behind Target">
      <formula>NOT(ISERROR(SEARCH("In Danger of Falling Behind Target",V53)))</formula>
    </cfRule>
    <cfRule type="containsText" dxfId="3936" priority="18" operator="containsText" text="Fully Achieved">
      <formula>NOT(ISERROR(SEARCH("Fully Achieved",V53)))</formula>
    </cfRule>
    <cfRule type="containsText" dxfId="3935" priority="19" operator="containsText" text="On track to be achieved">
      <formula>NOT(ISERROR(SEARCH("On track to be achieved",V53)))</formula>
    </cfRule>
  </conditionalFormatting>
  <dataValidations xWindow="1640" yWindow="750" count="3">
    <dataValidation type="list" allowBlank="1" showInputMessage="1" showErrorMessage="1" promptTitle="Is target on track?" prompt="Please choose an option from the drop down list that best describes the current situation for this target." sqref="R3:R131">
      <formula1>#REF!</formula1>
    </dataValidation>
    <dataValidation type="list" allowBlank="1" showInputMessage="1" showErrorMessage="1" promptTitle="Is target on track?" prompt="Please choose an option from the drop down list that best describes the current situation for this target." sqref="V3:V131">
      <formula1>$A$150:$A$159</formula1>
    </dataValidation>
    <dataValidation type="list" allowBlank="1" showInputMessage="1" showErrorMessage="1" promptTitle="Is target on track?" prompt="Please choose an option from the drop down list that best describes the current situation for this target." sqref="H3:H131 M3:M131">
      <formula1>$A$168:$A$176</formula1>
    </dataValidation>
  </dataValidations>
  <pageMargins left="0.23622047244094491" right="0.23622047244094491" top="0.74803149606299213" bottom="0.74803149606299213" header="0.31496062992125984" footer="0.31496062992125984"/>
  <pageSetup paperSize="8" scale="5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9"/>
  <sheetViews>
    <sheetView workbookViewId="0">
      <selection activeCell="A3" sqref="A3"/>
    </sheetView>
  </sheetViews>
  <sheetFormatPr defaultColWidth="9.33203125" defaultRowHeight="14.4"/>
  <cols>
    <col min="1" max="1" width="12.6640625" style="101" customWidth="1"/>
    <col min="2" max="2" width="55.44140625" style="101" customWidth="1"/>
    <col min="3" max="3" width="46.5546875" style="124" customWidth="1"/>
    <col min="4" max="10" width="26.33203125" style="101" customWidth="1"/>
    <col min="11" max="14" width="9.33203125" style="99" customWidth="1"/>
    <col min="15" max="15" width="16.5546875" style="99" hidden="1" customWidth="1"/>
    <col min="16" max="19" width="9.33203125" style="99" hidden="1" customWidth="1"/>
    <col min="20" max="20" width="24.6640625" style="99" hidden="1" customWidth="1"/>
    <col min="21" max="25" width="9.33203125" style="99" hidden="1" customWidth="1"/>
    <col min="26" max="26" width="0" style="99" hidden="1" customWidth="1"/>
    <col min="27" max="46" width="9.33203125" style="99"/>
    <col min="47" max="16384" width="9.33203125" style="101"/>
  </cols>
  <sheetData>
    <row r="1" spans="1:46" s="91" customFormat="1" ht="24" customHeight="1">
      <c r="A1" s="90" t="s">
        <v>90</v>
      </c>
      <c r="C1" s="92"/>
    </row>
    <row r="2" spans="1:46" s="94" customFormat="1" ht="63">
      <c r="A2" s="133" t="s">
        <v>118</v>
      </c>
      <c r="B2" s="133" t="s">
        <v>0</v>
      </c>
      <c r="C2" s="133" t="s">
        <v>1</v>
      </c>
      <c r="D2" s="134" t="s">
        <v>119</v>
      </c>
      <c r="E2" s="134" t="s">
        <v>120</v>
      </c>
      <c r="F2" s="134" t="s">
        <v>121</v>
      </c>
      <c r="G2" s="134" t="s">
        <v>122</v>
      </c>
      <c r="H2" s="134" t="s">
        <v>123</v>
      </c>
      <c r="I2" s="134" t="s">
        <v>124</v>
      </c>
      <c r="J2" s="134" t="s">
        <v>125</v>
      </c>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row>
    <row r="3" spans="1:46" ht="99.75" customHeight="1" thickBot="1">
      <c r="A3" s="114" t="e">
        <f>'1. All Data'!#REF!</f>
        <v>#REF!</v>
      </c>
      <c r="B3" s="128" t="e">
        <f>'1. All Data'!#REF!</f>
        <v>#REF!</v>
      </c>
      <c r="C3" s="130" t="e">
        <f>'1. All Data'!#REF!</f>
        <v>#REF!</v>
      </c>
      <c r="D3" s="125" t="e">
        <f>'1. All Data'!#REF!</f>
        <v>#REF!</v>
      </c>
      <c r="E3" s="131"/>
      <c r="F3" s="126" t="e">
        <f>'1. All Data'!#REF!</f>
        <v>#REF!</v>
      </c>
      <c r="G3" s="132"/>
      <c r="H3" s="125" t="e">
        <f>'1. All Data'!#REF!</f>
        <v>#REF!</v>
      </c>
      <c r="I3" s="132"/>
      <c r="J3" s="125" t="e">
        <f>'1. All Data'!#REF!</f>
        <v>#REF!</v>
      </c>
      <c r="O3" s="100" t="s">
        <v>127</v>
      </c>
    </row>
    <row r="4" spans="1:46" ht="99.75" customHeight="1" thickTop="1" thickBot="1">
      <c r="A4" s="96" t="str">
        <f>'1. All Data'!B3</f>
        <v>VFM 01</v>
      </c>
      <c r="B4" s="128" t="str">
        <f>'1. All Data'!C3</f>
        <v xml:space="preserve">Successful Delivery of Elections </v>
      </c>
      <c r="C4" s="129" t="str">
        <f>'1. All Data'!D3</f>
        <v>Successfully Deliver Staffordshire County Council Elections</v>
      </c>
      <c r="D4" s="125" t="str">
        <f>'1. All Data'!H3</f>
        <v>Fully Achieved</v>
      </c>
      <c r="E4" s="98"/>
      <c r="F4" s="126" t="str">
        <f>'1. All Data'!M3</f>
        <v>Fully Achieved</v>
      </c>
      <c r="G4" s="98"/>
      <c r="H4" s="127">
        <f>'1. All Data'!R3</f>
        <v>0</v>
      </c>
      <c r="I4" s="98"/>
      <c r="J4" s="127">
        <f>'1. All Data'!V3</f>
        <v>0</v>
      </c>
      <c r="O4" s="100" t="s">
        <v>129</v>
      </c>
      <c r="Y4" s="98" t="s">
        <v>128</v>
      </c>
    </row>
    <row r="5" spans="1:46" ht="99.75" customHeight="1" thickTop="1" thickBot="1">
      <c r="A5" s="96" t="str">
        <f>'1. All Data'!B4</f>
        <v>VFM 02</v>
      </c>
      <c r="B5" s="128" t="str">
        <f>'1. All Data'!C4</f>
        <v xml:space="preserve">Successful Delivery of Elections </v>
      </c>
      <c r="C5" s="129" t="str">
        <f>'1. All Data'!D4</f>
        <v>Successfully Deliver PFCC Election as PARO with all constituent authorities submitting returns by 11 May</v>
      </c>
      <c r="D5" s="125" t="str">
        <f>'1. All Data'!H4</f>
        <v>Fully Achieved</v>
      </c>
      <c r="E5" s="98"/>
      <c r="F5" s="126" t="str">
        <f>'1. All Data'!M4</f>
        <v>Fully Achieved</v>
      </c>
      <c r="G5" s="98"/>
      <c r="H5" s="127">
        <f>'1. All Data'!R4</f>
        <v>0</v>
      </c>
      <c r="I5" s="98"/>
      <c r="J5" s="127">
        <f>'1. All Data'!V4</f>
        <v>0</v>
      </c>
      <c r="O5" s="100" t="s">
        <v>130</v>
      </c>
      <c r="T5" s="102"/>
      <c r="Y5" s="103" t="s">
        <v>131</v>
      </c>
    </row>
    <row r="6" spans="1:46" ht="88.8" thickTop="1" thickBot="1">
      <c r="A6" s="96" t="str">
        <f>'1. All Data'!B5</f>
        <v>VFM 03</v>
      </c>
      <c r="B6" s="128" t="str">
        <f>'1. All Data'!C5</f>
        <v>Implementation of Boundary Review Outcomes</v>
      </c>
      <c r="C6" s="129" t="str">
        <f>'1. All Data'!D5</f>
        <v xml:space="preserve">Prepare for amended boundaries and complete Polling Place Review </v>
      </c>
      <c r="D6" s="125" t="str">
        <f>'1. All Data'!H5</f>
        <v>On Track to be Achieved</v>
      </c>
      <c r="E6" s="98"/>
      <c r="F6" s="126" t="str">
        <f>'1. All Data'!M5</f>
        <v>On Track to be Achieved</v>
      </c>
      <c r="G6" s="98"/>
      <c r="H6" s="127">
        <f>'1. All Data'!R5</f>
        <v>0</v>
      </c>
      <c r="I6" s="98"/>
      <c r="J6" s="127">
        <f>'1. All Data'!V5</f>
        <v>0</v>
      </c>
      <c r="O6" s="104" t="s">
        <v>126</v>
      </c>
      <c r="T6" s="105" t="s">
        <v>131</v>
      </c>
    </row>
    <row r="7" spans="1:46" ht="99.75" customHeight="1" thickTop="1">
      <c r="A7" s="96" t="str">
        <f>'1. All Data'!B6</f>
        <v>VFM 04</v>
      </c>
      <c r="B7" s="128" t="str">
        <f>'1. All Data'!C6</f>
        <v xml:space="preserve">Embracing Digital Opportunities </v>
      </c>
      <c r="C7" s="129" t="str">
        <f>'1. All Data'!D6</f>
        <v>Maintain GeoPlaces Gold Standard in ESBC related categories</v>
      </c>
      <c r="D7" s="125" t="str">
        <f>'1. All Data'!H6</f>
        <v>On Track to be Achieved</v>
      </c>
      <c r="E7" s="98"/>
      <c r="F7" s="126" t="str">
        <f>'1. All Data'!M6</f>
        <v>On Track to be Achieved</v>
      </c>
      <c r="G7" s="98"/>
      <c r="H7" s="127">
        <f>'1. All Data'!R6</f>
        <v>0</v>
      </c>
      <c r="I7" s="98"/>
      <c r="J7" s="127">
        <f>'1. All Data'!V6</f>
        <v>0</v>
      </c>
      <c r="T7" s="105" t="s">
        <v>132</v>
      </c>
    </row>
    <row r="8" spans="1:46" ht="99.75" customHeight="1">
      <c r="A8" s="96" t="str">
        <f>'1. All Data'!B7</f>
        <v>VFM 05</v>
      </c>
      <c r="B8" s="128" t="str">
        <f>'1. All Data'!C7</f>
        <v xml:space="preserve">Embracing Digital Opportunities </v>
      </c>
      <c r="C8" s="129" t="str">
        <f>'1. All Data'!D7</f>
        <v xml:space="preserve">Establish a process for reviewing digital services that begins by identifying the intended outcome, designing the process and considering the technology most suitable to deliver that outcome </v>
      </c>
      <c r="D8" s="125" t="str">
        <f>'1. All Data'!H7</f>
        <v>On Track to be Achieved</v>
      </c>
      <c r="E8" s="98"/>
      <c r="F8" s="126" t="str">
        <f>'1. All Data'!M7</f>
        <v>Fully Achieved</v>
      </c>
      <c r="G8" s="98"/>
      <c r="H8" s="127">
        <f>'1. All Data'!R7</f>
        <v>0</v>
      </c>
      <c r="I8" s="98"/>
      <c r="J8" s="127">
        <f>'1. All Data'!V7</f>
        <v>0</v>
      </c>
      <c r="T8" s="105" t="s">
        <v>128</v>
      </c>
    </row>
    <row r="9" spans="1:46" ht="99.75" customHeight="1">
      <c r="A9" s="96" t="str">
        <f>'1. All Data'!B8</f>
        <v>VFM 06</v>
      </c>
      <c r="B9" s="128" t="str">
        <f>'1. All Data'!C8</f>
        <v xml:space="preserve">Embracing Digital Opportunities </v>
      </c>
      <c r="C9" s="129" t="str">
        <f>'1. All Data'!D8</f>
        <v>Implement Phase 1 of the UPRN project</v>
      </c>
      <c r="D9" s="125" t="str">
        <f>'1. All Data'!H8</f>
        <v>On Track to be Achieved</v>
      </c>
      <c r="E9" s="97"/>
      <c r="F9" s="126" t="str">
        <f>'1. All Data'!M8</f>
        <v>On Track to be Achieved</v>
      </c>
      <c r="G9" s="98"/>
      <c r="H9" s="127">
        <f>'1. All Data'!R8</f>
        <v>0</v>
      </c>
      <c r="I9" s="98"/>
      <c r="J9" s="127">
        <f>'1. All Data'!V8</f>
        <v>0</v>
      </c>
    </row>
    <row r="10" spans="1:46" ht="99.75" customHeight="1">
      <c r="A10" s="96" t="str">
        <f>'1. All Data'!B9</f>
        <v>VFM 07</v>
      </c>
      <c r="B10" s="128" t="str">
        <f>'1. All Data'!C9</f>
        <v xml:space="preserve">Embracing Digital Opportunities </v>
      </c>
      <c r="C10" s="129" t="str">
        <f>'1. All Data'!D9</f>
        <v>Complete Feasibility Study investigating the possibility of introducing online customer accounts</v>
      </c>
      <c r="D10" s="125" t="str">
        <f>'1. All Data'!H9</f>
        <v>On Track to be Achieved</v>
      </c>
      <c r="E10" s="97"/>
      <c r="F10" s="126" t="str">
        <f>'1. All Data'!M9</f>
        <v>Fully Achieved</v>
      </c>
      <c r="G10" s="98"/>
      <c r="H10" s="127">
        <f>'1. All Data'!R9</f>
        <v>0</v>
      </c>
      <c r="I10" s="98"/>
      <c r="J10" s="127">
        <f>'1. All Data'!V9</f>
        <v>0</v>
      </c>
    </row>
    <row r="11" spans="1:46" ht="99.75" customHeight="1">
      <c r="A11" s="96" t="str">
        <f>'1. All Data'!B10</f>
        <v>VFM 08</v>
      </c>
      <c r="B11" s="128" t="str">
        <f>'1. All Data'!C10</f>
        <v>Continue to Develop Effective Communications</v>
      </c>
      <c r="C11" s="129" t="str">
        <f>'1. All Data'!D10</f>
        <v xml:space="preserve">Implement Corporate E-Newsletter solution </v>
      </c>
      <c r="D11" s="125" t="str">
        <f>'1. All Data'!H10</f>
        <v>Fully Achieved</v>
      </c>
      <c r="E11" s="97"/>
      <c r="F11" s="126" t="str">
        <f>'1. All Data'!M10</f>
        <v>Fully Achieved</v>
      </c>
      <c r="G11" s="98"/>
      <c r="H11" s="127">
        <f>'1. All Data'!R10</f>
        <v>0</v>
      </c>
      <c r="I11" s="98"/>
      <c r="J11" s="127">
        <f>'1. All Data'!V10</f>
        <v>0</v>
      </c>
    </row>
    <row r="12" spans="1:46" ht="99.75" customHeight="1">
      <c r="A12" s="96" t="str">
        <f>'1. All Data'!B11</f>
        <v>VFM 09</v>
      </c>
      <c r="B12" s="128" t="str">
        <f>'1. All Data'!C11</f>
        <v>Continue to Develop Effective Communications</v>
      </c>
      <c r="C12" s="129" t="str">
        <f>'1. All Data'!D11</f>
        <v>Leader’s Blog live on the Council Website</v>
      </c>
      <c r="D12" s="125" t="str">
        <f>'1. All Data'!H11</f>
        <v>Fully Achieved</v>
      </c>
      <c r="E12" s="98"/>
      <c r="F12" s="126" t="str">
        <f>'1. All Data'!M11</f>
        <v>Fully Achieved</v>
      </c>
      <c r="G12" s="98"/>
      <c r="H12" s="127">
        <f>'1. All Data'!R11</f>
        <v>0</v>
      </c>
      <c r="I12" s="105"/>
      <c r="J12" s="127">
        <f>'1. All Data'!V11</f>
        <v>0</v>
      </c>
    </row>
    <row r="13" spans="1:46" ht="99.75" customHeight="1">
      <c r="A13" s="96" t="str">
        <f>'1. All Data'!B12</f>
        <v>VFM 10</v>
      </c>
      <c r="B13" s="128" t="str">
        <f>'1. All Data'!C12</f>
        <v>Continue to Develop Effective Communications</v>
      </c>
      <c r="C13" s="129" t="str">
        <f>'1. All Data'!D12</f>
        <v>New Targeted Cabinet Video Messaging commences</v>
      </c>
      <c r="D13" s="125" t="str">
        <f>'1. All Data'!H12</f>
        <v>Fully Achieved</v>
      </c>
      <c r="E13" s="98"/>
      <c r="F13" s="126" t="str">
        <f>'1. All Data'!M12</f>
        <v>Fully Achieved</v>
      </c>
      <c r="G13" s="98"/>
      <c r="H13" s="127">
        <f>'1. All Data'!R12</f>
        <v>0</v>
      </c>
      <c r="I13" s="98"/>
      <c r="J13" s="127">
        <f>'1. All Data'!V12</f>
        <v>0</v>
      </c>
    </row>
    <row r="14" spans="1:46" ht="99.75" customHeight="1">
      <c r="A14" s="96" t="str">
        <f>'1. All Data'!B13</f>
        <v>VFM 11</v>
      </c>
      <c r="B14" s="128" t="str">
        <f>'1. All Data'!C13</f>
        <v>Continue to Develop Effective Communications</v>
      </c>
      <c r="C14" s="129" t="str">
        <f>'1. All Data'!D13</f>
        <v>Develop New Communications Strategy</v>
      </c>
      <c r="D14" s="125" t="str">
        <f>'1. All Data'!H13</f>
        <v>Not Yet Due</v>
      </c>
      <c r="E14" s="98"/>
      <c r="F14" s="126" t="str">
        <f>'1. All Data'!M13</f>
        <v>On Track to be Achieved</v>
      </c>
      <c r="G14" s="98"/>
      <c r="H14" s="127">
        <f>'1. All Data'!R13</f>
        <v>0</v>
      </c>
      <c r="I14" s="98"/>
      <c r="J14" s="127">
        <f>'1. All Data'!V13</f>
        <v>0</v>
      </c>
    </row>
    <row r="15" spans="1:46" ht="99.75" customHeight="1">
      <c r="A15" s="96" t="str">
        <f>'1. All Data'!B14</f>
        <v>VFM 12</v>
      </c>
      <c r="B15" s="128" t="str">
        <f>'1. All Data'!C14</f>
        <v>LGA Peer Review</v>
      </c>
      <c r="C15" s="129" t="str">
        <f>'1. All Data'!D14</f>
        <v xml:space="preserve">Work with the LGA to deliver a peer review to another council/s to build up to hosting one in East Staffordshire </v>
      </c>
      <c r="D15" s="125" t="str">
        <f>'1. All Data'!H14</f>
        <v>Not Yet Due</v>
      </c>
      <c r="E15" s="98"/>
      <c r="F15" s="126" t="str">
        <f>'1. All Data'!M14</f>
        <v>On Track to be Achieved</v>
      </c>
      <c r="G15" s="98"/>
      <c r="H15" s="127">
        <f>'1. All Data'!R14</f>
        <v>0</v>
      </c>
      <c r="I15" s="98"/>
      <c r="J15" s="127">
        <f>'1. All Data'!V14</f>
        <v>0</v>
      </c>
    </row>
    <row r="16" spans="1:46" ht="99.75" customHeight="1">
      <c r="A16" s="96" t="str">
        <f>'1. All Data'!B15</f>
        <v>VFM 13</v>
      </c>
      <c r="B16" s="128" t="str">
        <f>'1. All Data'!C15</f>
        <v>Improved Resilience Planning</v>
      </c>
      <c r="C16" s="129" t="str">
        <f>'1. All Data'!D15</f>
        <v>Complete a Review of our Emergency and Business Continuity Planning approach</v>
      </c>
      <c r="D16" s="125" t="str">
        <f>'1. All Data'!H15</f>
        <v>On Track to be Achieved</v>
      </c>
      <c r="E16" s="98"/>
      <c r="F16" s="126" t="str">
        <f>'1. All Data'!M15</f>
        <v>Fully Achieved</v>
      </c>
      <c r="G16" s="98"/>
      <c r="H16" s="127">
        <f>'1. All Data'!R15</f>
        <v>0</v>
      </c>
      <c r="I16" s="98"/>
      <c r="J16" s="127">
        <f>'1. All Data'!V15</f>
        <v>0</v>
      </c>
    </row>
    <row r="17" spans="1:10" ht="99.75" customHeight="1">
      <c r="A17" s="96" t="str">
        <f>'1. All Data'!B16</f>
        <v>VFM 14</v>
      </c>
      <c r="B17" s="128" t="str">
        <f>'1. All Data'!C16</f>
        <v>Investigate Cloud Services</v>
      </c>
      <c r="C17" s="129" t="str">
        <f>'1. All Data'!D16</f>
        <v>Provide report looking at the benefits/issues with Cloud Computing for ESBC</v>
      </c>
      <c r="D17" s="125" t="str">
        <f>'1. All Data'!H16</f>
        <v>Not Yet Due</v>
      </c>
      <c r="E17" s="98"/>
      <c r="F17" s="126" t="str">
        <f>'1. All Data'!M16</f>
        <v>Not Yet Due</v>
      </c>
      <c r="G17" s="98"/>
      <c r="H17" s="127">
        <f>'1. All Data'!R16</f>
        <v>0</v>
      </c>
      <c r="I17" s="98"/>
      <c r="J17" s="127">
        <f>'1. All Data'!V16</f>
        <v>0</v>
      </c>
    </row>
    <row r="18" spans="1:10" ht="99.75" customHeight="1">
      <c r="A18" s="96" t="str">
        <f>'1. All Data'!B17</f>
        <v>VFM 15</v>
      </c>
      <c r="B18" s="128" t="str">
        <f>'1. All Data'!C17</f>
        <v>ICT Business Support</v>
      </c>
      <c r="C18" s="129" t="str">
        <f>'1. All Data'!D17</f>
        <v>Continue with strategic support to OWBC – Two update reports</v>
      </c>
      <c r="D18" s="125" t="str">
        <f>'1. All Data'!H17</f>
        <v>On Track to be Achieved</v>
      </c>
      <c r="E18" s="98"/>
      <c r="F18" s="126" t="str">
        <f>'1. All Data'!M17</f>
        <v>On Track to be Achieved</v>
      </c>
      <c r="G18" s="98"/>
      <c r="H18" s="127">
        <f>'1. All Data'!R17</f>
        <v>0</v>
      </c>
      <c r="I18" s="98"/>
      <c r="J18" s="127">
        <f>'1. All Data'!V17</f>
        <v>0</v>
      </c>
    </row>
    <row r="19" spans="1:10" ht="99.75" customHeight="1">
      <c r="A19" s="96" t="str">
        <f>'1. All Data'!B18</f>
        <v>VFM 16</v>
      </c>
      <c r="B19" s="128" t="str">
        <f>'1. All Data'!C18</f>
        <v>ICT Business Support</v>
      </c>
      <c r="C19" s="129" t="str">
        <f>'1. All Data'!D18</f>
        <v>Complete Desktop refresh</v>
      </c>
      <c r="D19" s="125" t="str">
        <f>'1. All Data'!H18</f>
        <v>On Track to be Achieved</v>
      </c>
      <c r="E19" s="97"/>
      <c r="F19" s="126" t="str">
        <f>'1. All Data'!M18</f>
        <v>On Track to be Achieved</v>
      </c>
      <c r="G19" s="98"/>
      <c r="H19" s="127">
        <f>'1. All Data'!R18</f>
        <v>0</v>
      </c>
      <c r="I19" s="98"/>
      <c r="J19" s="127">
        <f>'1. All Data'!V18</f>
        <v>0</v>
      </c>
    </row>
    <row r="20" spans="1:10" ht="99.75" customHeight="1">
      <c r="A20" s="96" t="str">
        <f>'1. All Data'!B19</f>
        <v>VFM 17</v>
      </c>
      <c r="B20" s="128" t="str">
        <f>'1. All Data'!C19</f>
        <v>Review of Council Committees</v>
      </c>
      <c r="C20" s="129" t="str">
        <f>'1. All Data'!D19</f>
        <v>Complete a Review of Council Committee Functions</v>
      </c>
      <c r="D20" s="125" t="str">
        <f>'1. All Data'!H19</f>
        <v>On Track to be Achieved</v>
      </c>
      <c r="E20" s="97"/>
      <c r="F20" s="126" t="str">
        <f>'1. All Data'!M19</f>
        <v>On Track to be Achieved</v>
      </c>
      <c r="G20" s="98"/>
      <c r="H20" s="127">
        <f>'1. All Data'!R19</f>
        <v>0</v>
      </c>
      <c r="I20" s="98"/>
      <c r="J20" s="127">
        <f>'1. All Data'!V19</f>
        <v>0</v>
      </c>
    </row>
    <row r="21" spans="1:10" ht="99.75" customHeight="1">
      <c r="A21" s="96" t="str">
        <f>'1. All Data'!B20</f>
        <v>VFM 18</v>
      </c>
      <c r="B21" s="128" t="str">
        <f>'1. All Data'!C20</f>
        <v>Responding to Significant Local Government Finance Changes and Assessing the Impact on the Council’s Financial Position</v>
      </c>
      <c r="C21" s="129" t="str">
        <f>'1. All Data'!D20</f>
        <v xml:space="preserve">Activities Throughout the Year Reported in Line with the Timed Responses </v>
      </c>
      <c r="D21" s="125" t="str">
        <f>'1. All Data'!H20</f>
        <v>On Track to be Achieved</v>
      </c>
      <c r="E21" s="98"/>
      <c r="F21" s="126" t="str">
        <f>'1. All Data'!M20</f>
        <v>On Track to be Achieved</v>
      </c>
      <c r="G21" s="98"/>
      <c r="H21" s="127">
        <f>'1. All Data'!R20</f>
        <v>0</v>
      </c>
      <c r="I21" s="98"/>
      <c r="J21" s="127">
        <f>'1. All Data'!V20</f>
        <v>0</v>
      </c>
    </row>
    <row r="22" spans="1:10" ht="99.75" customHeight="1">
      <c r="A22" s="96" t="str">
        <f>'1. All Data'!B21</f>
        <v>VFM 19</v>
      </c>
      <c r="B22" s="128" t="str">
        <f>'1. All Data'!C21</f>
        <v>Set the MTFS for 2022/23 onwards</v>
      </c>
      <c r="C22" s="129" t="str">
        <f>'1. All Data'!D21</f>
        <v xml:space="preserve">Set Budget for Council Approval  </v>
      </c>
      <c r="D22" s="125" t="str">
        <f>'1. All Data'!H21</f>
        <v>Not Yet Due</v>
      </c>
      <c r="E22" s="98"/>
      <c r="F22" s="126" t="str">
        <f>'1. All Data'!M21</f>
        <v>On Track to be Achieved</v>
      </c>
      <c r="G22" s="98"/>
      <c r="H22" s="127">
        <f>'1. All Data'!R21</f>
        <v>0</v>
      </c>
      <c r="I22" s="98"/>
      <c r="J22" s="127">
        <f>'1. All Data'!V21</f>
        <v>0</v>
      </c>
    </row>
    <row r="23" spans="1:10" ht="99.75" customHeight="1">
      <c r="A23" s="96" t="str">
        <f>'1. All Data'!B22</f>
        <v>VFM 20</v>
      </c>
      <c r="B23" s="128" t="str">
        <f>'1. All Data'!C22</f>
        <v xml:space="preserve">Having an approved Statement of Accounts </v>
      </c>
      <c r="C23" s="129" t="str">
        <f>'1. All Data'!D22</f>
        <v xml:space="preserve">Submit Statement of Accounts to Audit Committee by the earlier Statutory Deadline </v>
      </c>
      <c r="D23" s="125" t="str">
        <f>'1. All Data'!H22</f>
        <v>On Track to be Achieved</v>
      </c>
      <c r="E23" s="98"/>
      <c r="F23" s="126" t="str">
        <f>'1. All Data'!M22</f>
        <v>Fully Achieved</v>
      </c>
      <c r="G23" s="98"/>
      <c r="H23" s="127">
        <f>'1. All Data'!R22</f>
        <v>0</v>
      </c>
      <c r="I23" s="98"/>
      <c r="J23" s="127">
        <f>'1. All Data'!V22</f>
        <v>0</v>
      </c>
    </row>
    <row r="24" spans="1:10" ht="99.75" customHeight="1">
      <c r="A24" s="96" t="str">
        <f>'1. All Data'!B23</f>
        <v>VFM 21</v>
      </c>
      <c r="B24" s="128" t="str">
        <f>'1. All Data'!C23</f>
        <v>Continue to Improve Financial Resilience</v>
      </c>
      <c r="C24" s="129" t="str">
        <f>'1. All Data'!D23</f>
        <v>Review and Refresh Financial Regulations</v>
      </c>
      <c r="D24" s="125" t="str">
        <f>'1. All Data'!H23</f>
        <v>Not Yet Due</v>
      </c>
      <c r="E24" s="98"/>
      <c r="F24" s="126" t="str">
        <f>'1. All Data'!M23</f>
        <v>Not Yet Due</v>
      </c>
      <c r="G24" s="98"/>
      <c r="H24" s="127">
        <f>'1. All Data'!R23</f>
        <v>0</v>
      </c>
      <c r="I24" s="98"/>
      <c r="J24" s="127">
        <f>'1. All Data'!V23</f>
        <v>0</v>
      </c>
    </row>
    <row r="25" spans="1:10" ht="99.75" customHeight="1">
      <c r="A25" s="96" t="str">
        <f>'1. All Data'!B24</f>
        <v>VFM 22</v>
      </c>
      <c r="B25" s="128" t="str">
        <f>'1. All Data'!C24</f>
        <v>Continue to Improve Financial Resilience</v>
      </c>
      <c r="C25" s="129" t="str">
        <f>'1. All Data'!D24</f>
        <v>Review and Refresh Contract Procedure Rules</v>
      </c>
      <c r="D25" s="125" t="str">
        <f>'1. All Data'!H24</f>
        <v>Not Yet Due</v>
      </c>
      <c r="E25" s="98"/>
      <c r="F25" s="126" t="str">
        <f>'1. All Data'!M24</f>
        <v>Not Yet Due</v>
      </c>
      <c r="G25" s="98"/>
      <c r="H25" s="127">
        <f>'1. All Data'!R24</f>
        <v>0</v>
      </c>
      <c r="I25" s="98"/>
      <c r="J25" s="127">
        <f>'1. All Data'!V24</f>
        <v>0</v>
      </c>
    </row>
    <row r="26" spans="1:10" ht="99.75" customHeight="1">
      <c r="A26" s="96" t="str">
        <f>'1. All Data'!B25</f>
        <v>VFM 23</v>
      </c>
      <c r="B26" s="128" t="str">
        <f>'1. All Data'!C25</f>
        <v>Increasing Staffing Availability Through Reduced Sickness</v>
      </c>
      <c r="C26" s="129" t="str">
        <f>'1. All Data'!D25</f>
        <v>Short Term Sickness Days Average:
2.7 days</v>
      </c>
      <c r="D26" s="125" t="str">
        <f>'1. All Data'!H25</f>
        <v>On Track to be Achieved</v>
      </c>
      <c r="E26" s="98"/>
      <c r="F26" s="126" t="str">
        <f>'1. All Data'!M25</f>
        <v>On Track to be Achieved</v>
      </c>
      <c r="G26" s="105"/>
      <c r="H26" s="127">
        <f>'1. All Data'!R25</f>
        <v>0</v>
      </c>
      <c r="I26" s="98"/>
      <c r="J26" s="127">
        <f>'1. All Data'!V25</f>
        <v>0</v>
      </c>
    </row>
    <row r="27" spans="1:10" ht="99.75" customHeight="1">
      <c r="A27" s="96" t="str">
        <f>'1. All Data'!B26</f>
        <v>VFM 24</v>
      </c>
      <c r="B27" s="128" t="str">
        <f>'1. All Data'!C26</f>
        <v>Maintain Timely Payment of Creditors</v>
      </c>
      <c r="C27" s="129" t="str">
        <f>'1. All Data'!D26</f>
        <v>Average Time To Pay Creditors: 
Within 10 days of receipt of invoice</v>
      </c>
      <c r="D27" s="125" t="str">
        <f>'1. All Data'!H26</f>
        <v>On Track to be Achieved</v>
      </c>
      <c r="E27" s="98"/>
      <c r="F27" s="126" t="str">
        <f>'1. All Data'!M26</f>
        <v>On Track to be Achieved</v>
      </c>
      <c r="G27" s="98"/>
      <c r="H27" s="127">
        <f>'1. All Data'!R26</f>
        <v>0</v>
      </c>
      <c r="I27" s="98"/>
      <c r="J27" s="127">
        <f>'1. All Data'!V26</f>
        <v>0</v>
      </c>
    </row>
    <row r="28" spans="1:10" ht="99.75" customHeight="1">
      <c r="A28" s="96" t="str">
        <f>'1. All Data'!B27</f>
        <v>VFM 25</v>
      </c>
      <c r="B28" s="128" t="str">
        <f>'1. All Data'!C27</f>
        <v>Maintain Robust Mechanisms for Contract Managing the Leisure Service Arrangements</v>
      </c>
      <c r="C28" s="129" t="str">
        <f>'1. All Data'!D27</f>
        <v>Report on the performance of the Leisure Operator on a quarterly basis</v>
      </c>
      <c r="D28" s="125" t="str">
        <f>'1. All Data'!H27</f>
        <v>On Track to be Achieved</v>
      </c>
      <c r="E28" s="97"/>
      <c r="F28" s="126" t="str">
        <f>'1. All Data'!M27</f>
        <v>On Track to be Achieved</v>
      </c>
      <c r="G28" s="98"/>
      <c r="H28" s="127">
        <f>'1. All Data'!R27</f>
        <v>0</v>
      </c>
      <c r="I28" s="98"/>
      <c r="J28" s="127">
        <f>'1. All Data'!V27</f>
        <v>0</v>
      </c>
    </row>
    <row r="29" spans="1:10" ht="99.75" customHeight="1">
      <c r="A29" s="96" t="str">
        <f>'1. All Data'!B28</f>
        <v>VFM 26</v>
      </c>
      <c r="B29" s="128" t="str">
        <f>'1. All Data'!C28</f>
        <v xml:space="preserve">Work with Leisure Operator to Continue to Provide High Quality Sports Facilities </v>
      </c>
      <c r="C29" s="129" t="str">
        <f>'1. All Data'!D28</f>
        <v xml:space="preserve">Replace the Artificial Turf Pitch at Shobnall Leisure Complex* </v>
      </c>
      <c r="D29" s="125" t="str">
        <f>'1. All Data'!H28</f>
        <v>In Danger of Falling Behind Target</v>
      </c>
      <c r="E29" s="98"/>
      <c r="F29" s="126" t="str">
        <f>'1. All Data'!M28</f>
        <v>Completed Behind Schedule</v>
      </c>
      <c r="G29" s="106"/>
      <c r="H29" s="127">
        <f>'1. All Data'!R28</f>
        <v>0</v>
      </c>
      <c r="I29" s="98"/>
      <c r="J29" s="127">
        <f>'1. All Data'!V28</f>
        <v>0</v>
      </c>
    </row>
    <row r="30" spans="1:10" ht="99.75" customHeight="1">
      <c r="A30" s="96" t="str">
        <f>'1. All Data'!B29</f>
        <v>VFM 27</v>
      </c>
      <c r="B30" s="128" t="str">
        <f>'1. All Data'!C29</f>
        <v>Procurement of Grounds Maintenance Contractor</v>
      </c>
      <c r="C30" s="129" t="str">
        <f>'1. All Data'!D29</f>
        <v xml:space="preserve">Complete the procurement of the Grounds Maintenance contract </v>
      </c>
      <c r="D30" s="125" t="str">
        <f>'1. All Data'!H29</f>
        <v>On Track to be Achieved</v>
      </c>
      <c r="E30" s="98"/>
      <c r="F30" s="126" t="str">
        <f>'1. All Data'!M29</f>
        <v>On Track to be Achieved</v>
      </c>
      <c r="G30" s="98"/>
      <c r="H30" s="127">
        <f>'1. All Data'!R29</f>
        <v>0</v>
      </c>
      <c r="I30" s="98"/>
      <c r="J30" s="127">
        <f>'1. All Data'!V29</f>
        <v>0</v>
      </c>
    </row>
    <row r="31" spans="1:10" ht="99.75" customHeight="1">
      <c r="A31" s="96" t="str">
        <f>'1. All Data'!B30</f>
        <v>VFM 28</v>
      </c>
      <c r="B31" s="128" t="str">
        <f>'1. All Data'!C30</f>
        <v>Developing Tourism within the Borough</v>
      </c>
      <c r="C31" s="129" t="str">
        <f>'1. All Data'!D30</f>
        <v>Provide a first year update on the progress of the Tourism Plan including the investigation of options for a showcase event for local tourism businesses in a post Covid-19 environment</v>
      </c>
      <c r="D31" s="125" t="str">
        <f>'1. All Data'!H30</f>
        <v>Not Yet Due</v>
      </c>
      <c r="E31" s="98"/>
      <c r="F31" s="126" t="str">
        <f>'1. All Data'!M30</f>
        <v>Not Yet Due</v>
      </c>
      <c r="G31" s="98"/>
      <c r="H31" s="127">
        <f>'1. All Data'!R30</f>
        <v>0</v>
      </c>
      <c r="I31" s="98"/>
      <c r="J31" s="127">
        <f>'1. All Data'!V30</f>
        <v>0</v>
      </c>
    </row>
    <row r="32" spans="1:10" ht="99.75" customHeight="1">
      <c r="A32" s="96" t="str">
        <f>'1. All Data'!B31</f>
        <v>VFM 29</v>
      </c>
      <c r="B32" s="128" t="str">
        <f>'1. All Data'!C31</f>
        <v>Improve Awareness of Council Services, Venues and Initiatives</v>
      </c>
      <c r="C32" s="129" t="str">
        <f>'1. All Data'!D31</f>
        <v xml:space="preserve">Develop marketing plans for each service area and achieve 85% completion of 21/22 marketing targets </v>
      </c>
      <c r="D32" s="125" t="str">
        <f>'1. All Data'!H31</f>
        <v>On Track to be Achieved</v>
      </c>
      <c r="E32" s="97"/>
      <c r="F32" s="126" t="str">
        <f>'1. All Data'!M31</f>
        <v>On Track to be Achieved</v>
      </c>
      <c r="G32" s="98"/>
      <c r="H32" s="127">
        <f>'1. All Data'!R31</f>
        <v>0</v>
      </c>
      <c r="I32" s="98"/>
      <c r="J32" s="127">
        <f>'1. All Data'!V31</f>
        <v>0</v>
      </c>
    </row>
    <row r="33" spans="1:10" ht="99.75" customHeight="1">
      <c r="A33" s="96" t="str">
        <f>'1. All Data'!B32</f>
        <v>VFM 30</v>
      </c>
      <c r="B33" s="128" t="str">
        <f>'1. All Data'!C32</f>
        <v>Improve Awareness of Council Services, Venues and Initiatives</v>
      </c>
      <c r="C33" s="129" t="str">
        <f>'1. All Data'!D32</f>
        <v>Deliver a minimum of 5 events to promote East Staffordshire and ESBC services and report performance to councillors each quarter*</v>
      </c>
      <c r="D33" s="125" t="str">
        <f>'1. All Data'!H32</f>
        <v>On Track to be Achieved</v>
      </c>
      <c r="E33" s="98"/>
      <c r="F33" s="126" t="str">
        <f>'1. All Data'!M32</f>
        <v>On Track to be Achieved</v>
      </c>
      <c r="G33" s="98"/>
      <c r="H33" s="127">
        <f>'1. All Data'!R32</f>
        <v>0</v>
      </c>
      <c r="I33" s="98"/>
      <c r="J33" s="127">
        <f>'1. All Data'!V32</f>
        <v>0</v>
      </c>
    </row>
    <row r="34" spans="1:10" ht="99.75" customHeight="1">
      <c r="A34" s="96" t="str">
        <f>'1. All Data'!B33</f>
        <v>VFM 31</v>
      </c>
      <c r="B34" s="128" t="str">
        <f>'1. All Data'!C33</f>
        <v>Improve Awareness of Council Services, Venues and Initiatives</v>
      </c>
      <c r="C34" s="129" t="str">
        <f>'1. All Data'!D33</f>
        <v xml:space="preserve">Provide marketing support across ESBC departments and develop a minimum of 6 marketing campaigns around key events and projects across the council </v>
      </c>
      <c r="D34" s="125" t="str">
        <f>'1. All Data'!H33</f>
        <v>On Track to be Achieved</v>
      </c>
      <c r="E34" s="98"/>
      <c r="F34" s="126" t="str">
        <f>'1. All Data'!M33</f>
        <v>On Track to be Achieved</v>
      </c>
      <c r="G34" s="98"/>
      <c r="H34" s="127">
        <f>'1. All Data'!R33</f>
        <v>0</v>
      </c>
      <c r="I34" s="98"/>
      <c r="J34" s="127">
        <f>'1. All Data'!V33</f>
        <v>0</v>
      </c>
    </row>
    <row r="35" spans="1:10" ht="99.75" customHeight="1">
      <c r="A35" s="96" t="str">
        <f>'1. All Data'!B34</f>
        <v>VFM 32</v>
      </c>
      <c r="B35" s="128" t="str">
        <f>'1. All Data'!C34</f>
        <v>Continue to develop SMARTER working practices for Planning</v>
      </c>
      <c r="C35" s="129" t="str">
        <f>'1. All Data'!D34</f>
        <v>Prepare the ‘Assure’ Migration Project Plan</v>
      </c>
      <c r="D35" s="125" t="str">
        <f>'1. All Data'!H34</f>
        <v>Fully Achieved</v>
      </c>
      <c r="E35" s="97"/>
      <c r="F35" s="126" t="str">
        <f>'1. All Data'!M34</f>
        <v>Fully Achieved</v>
      </c>
      <c r="G35" s="98"/>
      <c r="H35" s="127">
        <f>'1. All Data'!R34</f>
        <v>0</v>
      </c>
      <c r="I35" s="98"/>
      <c r="J35" s="127">
        <f>'1. All Data'!V34</f>
        <v>0</v>
      </c>
    </row>
    <row r="36" spans="1:10" ht="99.75" customHeight="1">
      <c r="A36" s="96" t="str">
        <f>'1. All Data'!B35</f>
        <v>VFM 33</v>
      </c>
      <c r="B36" s="128" t="str">
        <f>'1. All Data'!C35</f>
        <v>Continue to develop SMARTER working practices for Planning</v>
      </c>
      <c r="C36" s="129" t="str">
        <f>'1. All Data'!D35</f>
        <v xml:space="preserve">Implement new Online Mapping System Improvements </v>
      </c>
      <c r="D36" s="125" t="str">
        <f>'1. All Data'!H35</f>
        <v>On Track to be Achieved</v>
      </c>
      <c r="E36" s="98"/>
      <c r="F36" s="126" t="str">
        <f>'1. All Data'!M35</f>
        <v>On Track to be Achieved</v>
      </c>
      <c r="G36" s="98"/>
      <c r="H36" s="127">
        <f>'1. All Data'!R35</f>
        <v>0</v>
      </c>
      <c r="I36" s="98"/>
      <c r="J36" s="127">
        <f>'1. All Data'!V35</f>
        <v>0</v>
      </c>
    </row>
    <row r="37" spans="1:10" ht="99.75" customHeight="1">
      <c r="A37" s="96" t="str">
        <f>'1. All Data'!B36</f>
        <v>VFM 34</v>
      </c>
      <c r="B37" s="128" t="str">
        <f>'1. All Data'!C36</f>
        <v>Continuing to inform and improve Planning awareness with Members</v>
      </c>
      <c r="C37" s="129" t="str">
        <f>'1. All Data'!D36</f>
        <v xml:space="preserve">At least 2 briefings delivered to elected members during the year </v>
      </c>
      <c r="D37" s="125" t="str">
        <f>'1. All Data'!H36</f>
        <v>On Track to be Achieved</v>
      </c>
      <c r="E37" s="97"/>
      <c r="F37" s="126" t="str">
        <f>'1. All Data'!M36</f>
        <v>On Track to be Achieved</v>
      </c>
      <c r="G37" s="98"/>
      <c r="H37" s="127">
        <f>'1. All Data'!R36</f>
        <v>0</v>
      </c>
      <c r="I37" s="98"/>
      <c r="J37" s="127">
        <f>'1. All Data'!V36</f>
        <v>0</v>
      </c>
    </row>
    <row r="38" spans="1:10" ht="99.75" customHeight="1">
      <c r="A38" s="96" t="str">
        <f>'1. All Data'!B37</f>
        <v>VFM 35</v>
      </c>
      <c r="B38" s="128" t="str">
        <f>'1. All Data'!C37</f>
        <v>Continuing to inform and improve Planning awareness with Members</v>
      </c>
      <c r="C38" s="129" t="str">
        <f>'1. All Data'!D37</f>
        <v>Targeted Planning Committee Briefings - 10 throughout the year</v>
      </c>
      <c r="D38" s="125" t="str">
        <f>'1. All Data'!H37</f>
        <v>On Track to be Achieved</v>
      </c>
      <c r="E38" s="98"/>
      <c r="F38" s="126" t="str">
        <f>'1. All Data'!M37</f>
        <v>On Track to be Achieved</v>
      </c>
      <c r="G38" s="106"/>
      <c r="H38" s="127">
        <f>'1. All Data'!R37</f>
        <v>0</v>
      </c>
      <c r="I38" s="98"/>
      <c r="J38" s="127">
        <f>'1. All Data'!V37</f>
        <v>0</v>
      </c>
    </row>
    <row r="39" spans="1:10" ht="99.75" customHeight="1">
      <c r="A39" s="96" t="str">
        <f>'1. All Data'!B38</f>
        <v>VFM 36</v>
      </c>
      <c r="B39" s="128" t="str">
        <f>'1. All Data'!C38</f>
        <v xml:space="preserve">Monitor Local Plan Performance </v>
      </c>
      <c r="C39" s="129" t="str">
        <f>'1. All Data'!D38</f>
        <v>Authority Monitoring Report  Prepared</v>
      </c>
      <c r="D39" s="125" t="str">
        <f>'1. All Data'!H38</f>
        <v>On Track to be Achieved</v>
      </c>
      <c r="E39" s="97"/>
      <c r="F39" s="126" t="str">
        <f>'1. All Data'!M38</f>
        <v>On Track to be Achieved</v>
      </c>
      <c r="G39" s="106"/>
      <c r="H39" s="127">
        <f>'1. All Data'!R38</f>
        <v>0</v>
      </c>
      <c r="I39" s="98"/>
      <c r="J39" s="127">
        <f>'1. All Data'!V38</f>
        <v>0</v>
      </c>
    </row>
    <row r="40" spans="1:10" ht="99.75" customHeight="1">
      <c r="A40" s="96" t="str">
        <f>'1. All Data'!B39</f>
        <v>VFM 37</v>
      </c>
      <c r="B40" s="128" t="str">
        <f>'1. All Data'!C39</f>
        <v>Monitor Local Plan Performance</v>
      </c>
      <c r="C40" s="129" t="str">
        <f>'1. All Data'!D39</f>
        <v xml:space="preserve">SHLAA completed </v>
      </c>
      <c r="D40" s="125" t="str">
        <f>'1. All Data'!H39</f>
        <v>On Track to be Achieved</v>
      </c>
      <c r="E40" s="98"/>
      <c r="F40" s="126" t="str">
        <f>'1. All Data'!M39</f>
        <v>Fully Achieved</v>
      </c>
      <c r="G40" s="98"/>
      <c r="H40" s="127">
        <f>'1. All Data'!R39</f>
        <v>0</v>
      </c>
      <c r="I40" s="98"/>
      <c r="J40" s="127">
        <f>'1. All Data'!V39</f>
        <v>0</v>
      </c>
    </row>
    <row r="41" spans="1:10" ht="99.75" customHeight="1">
      <c r="A41" s="96" t="str">
        <f>'1. All Data'!B40</f>
        <v>VFM 38</v>
      </c>
      <c r="B41" s="128" t="str">
        <f>'1. All Data'!C40</f>
        <v xml:space="preserve">Monitor Local Plan Performance </v>
      </c>
      <c r="C41" s="129" t="str">
        <f>'1. All Data'!D40</f>
        <v>Consider review of the Local Plan</v>
      </c>
      <c r="D41" s="125" t="str">
        <f>'1. All Data'!H40</f>
        <v>On Track to be Achieved</v>
      </c>
      <c r="E41" s="98"/>
      <c r="F41" s="126" t="str">
        <f>'1. All Data'!M40</f>
        <v>On Track to be Achieved</v>
      </c>
      <c r="G41" s="98"/>
      <c r="H41" s="127">
        <f>'1. All Data'!R40</f>
        <v>0</v>
      </c>
      <c r="I41" s="98"/>
      <c r="J41" s="127">
        <f>'1. All Data'!V40</f>
        <v>0</v>
      </c>
    </row>
    <row r="42" spans="1:10" ht="99.75" customHeight="1">
      <c r="A42" s="96" t="str">
        <f>'1. All Data'!B41</f>
        <v>VFM 39</v>
      </c>
      <c r="B42" s="128" t="str">
        <f>'1. All Data'!C41</f>
        <v>New and Refreshed Planning Policies</v>
      </c>
      <c r="C42" s="129" t="str">
        <f>'1. All Data'!D41</f>
        <v xml:space="preserve">Publish Infrastructure Funding Statement </v>
      </c>
      <c r="D42" s="125" t="str">
        <f>'1. All Data'!H41</f>
        <v>On Track to be Achieved</v>
      </c>
      <c r="E42" s="97"/>
      <c r="F42" s="126" t="str">
        <f>'1. All Data'!M41</f>
        <v>On Track to be Achieved</v>
      </c>
      <c r="G42" s="106"/>
      <c r="H42" s="127">
        <f>'1. All Data'!R41</f>
        <v>0</v>
      </c>
      <c r="I42" s="106"/>
      <c r="J42" s="127">
        <f>'1. All Data'!V41</f>
        <v>0</v>
      </c>
    </row>
    <row r="43" spans="1:10" ht="99.75" customHeight="1">
      <c r="A43" s="96" t="str">
        <f>'1. All Data'!B42</f>
        <v>VFM 40</v>
      </c>
      <c r="B43" s="128" t="str">
        <f>'1. All Data'!C42</f>
        <v>New and Refreshed Planning Policies</v>
      </c>
      <c r="C43" s="129" t="str">
        <f>'1. All Data'!D42</f>
        <v>S106 Prioritisation Report Approved</v>
      </c>
      <c r="D43" s="125" t="str">
        <f>'1. All Data'!H42</f>
        <v>On Track to be Achieved</v>
      </c>
      <c r="E43" s="97"/>
      <c r="F43" s="126" t="str">
        <f>'1. All Data'!M42</f>
        <v>Fully Achieved</v>
      </c>
      <c r="G43" s="98"/>
      <c r="H43" s="127">
        <f>'1. All Data'!R42</f>
        <v>0</v>
      </c>
      <c r="I43" s="98"/>
      <c r="J43" s="127">
        <f>'1. All Data'!V42</f>
        <v>0</v>
      </c>
    </row>
    <row r="44" spans="1:10" ht="99.75" customHeight="1">
      <c r="A44" s="96" t="str">
        <f>'1. All Data'!B43</f>
        <v>VFM 41</v>
      </c>
      <c r="B44" s="128" t="str">
        <f>'1. All Data'!C43</f>
        <v>New and Refreshed Planning Policies</v>
      </c>
      <c r="C44" s="129" t="str">
        <f>'1. All Data'!D43</f>
        <v>S106 Monitoring Fee Report Approved</v>
      </c>
      <c r="D44" s="125" t="str">
        <f>'1. All Data'!H43</f>
        <v>On Track to be Achieved</v>
      </c>
      <c r="E44" s="97"/>
      <c r="F44" s="126" t="str">
        <f>'1. All Data'!M43</f>
        <v>Fully Achieved</v>
      </c>
      <c r="G44" s="98"/>
      <c r="H44" s="127">
        <f>'1. All Data'!R43</f>
        <v>0</v>
      </c>
      <c r="I44" s="98"/>
      <c r="J44" s="127">
        <f>'1. All Data'!V43</f>
        <v>0</v>
      </c>
    </row>
    <row r="45" spans="1:10" ht="99.75" customHeight="1">
      <c r="A45" s="96" t="str">
        <f>'1. All Data'!B44</f>
        <v>VFM 42</v>
      </c>
      <c r="B45" s="128" t="str">
        <f>'1. All Data'!C44</f>
        <v>Continue to Maximise Income Through Effective Collection Processes</v>
      </c>
      <c r="C45" s="129" t="str">
        <f>'1. All Data'!D44</f>
        <v xml:space="preserve">Collection Rates of Council Tax: 98%
(Previously BVPI 9) </v>
      </c>
      <c r="D45" s="125" t="str">
        <f>'1. All Data'!H44</f>
        <v>On Track to be Achieved</v>
      </c>
      <c r="E45" s="98"/>
      <c r="F45" s="126" t="str">
        <f>'1. All Data'!M44</f>
        <v>On Track to be Achieved</v>
      </c>
      <c r="G45" s="98"/>
      <c r="H45" s="127">
        <f>'1. All Data'!R44</f>
        <v>0</v>
      </c>
      <c r="I45" s="98"/>
      <c r="J45" s="127">
        <f>'1. All Data'!V44</f>
        <v>0</v>
      </c>
    </row>
    <row r="46" spans="1:10" ht="99.75" customHeight="1">
      <c r="A46" s="96" t="str">
        <f>'1. All Data'!B46</f>
        <v>VFM 44</v>
      </c>
      <c r="B46" s="128" t="str">
        <f>'1. All Data'!C46</f>
        <v xml:space="preserve">Continue to Maximise Income Through Effective Collection Processes: Reduce Former Years Arrears </v>
      </c>
      <c r="C46" s="129" t="str">
        <f>'1. All Data'!D46</f>
        <v>Former Years Arrears for Council Tax;
£2,500,000</v>
      </c>
      <c r="D46" s="125" t="str">
        <f>'1. All Data'!H46</f>
        <v>On Track to be Achieved</v>
      </c>
      <c r="E46" s="98"/>
      <c r="F46" s="126" t="str">
        <f>'1. All Data'!M46</f>
        <v>On Track to be Achieved</v>
      </c>
      <c r="G46" s="98"/>
      <c r="H46" s="127">
        <f>'1. All Data'!R46</f>
        <v>0</v>
      </c>
      <c r="I46" s="98"/>
      <c r="J46" s="127">
        <f>'1. All Data'!V46</f>
        <v>0</v>
      </c>
    </row>
    <row r="47" spans="1:10" ht="99.75" customHeight="1">
      <c r="A47" s="96" t="str">
        <f>'1. All Data'!B47</f>
        <v>VFM 45</v>
      </c>
      <c r="B47" s="128" t="str">
        <f>'1. All Data'!C47</f>
        <v xml:space="preserve">Continue to Maximise Income Through Effective Collection Processes: Reduce Former Years Arrears </v>
      </c>
      <c r="C47" s="129" t="str">
        <f>'1. All Data'!D47</f>
        <v>Former Years Arrears for NNDR;
£1,500,000</v>
      </c>
      <c r="D47" s="125" t="str">
        <f>'1. All Data'!H47</f>
        <v>On Track to be Achieved</v>
      </c>
      <c r="E47" s="98"/>
      <c r="F47" s="126" t="str">
        <f>'1. All Data'!M47</f>
        <v>On Track to be Achieved</v>
      </c>
      <c r="G47" s="98"/>
      <c r="H47" s="127">
        <f>'1. All Data'!R47</f>
        <v>0</v>
      </c>
      <c r="I47" s="98"/>
      <c r="J47" s="127">
        <f>'1. All Data'!V47</f>
        <v>0</v>
      </c>
    </row>
    <row r="48" spans="1:10" ht="99.75" customHeight="1">
      <c r="A48" s="96" t="str">
        <f>'1. All Data'!B48</f>
        <v>VFM 46</v>
      </c>
      <c r="B48" s="128" t="str">
        <f>'1. All Data'!C48</f>
        <v xml:space="preserve">Continue to Maximise Income Through Effective Collection Processes: Reduce Former Years Arrears </v>
      </c>
      <c r="C48" s="129" t="str">
        <f>'1. All Data'!D48</f>
        <v>Former Years Arrears for Sundry Debts;
£80,000</v>
      </c>
      <c r="D48" s="125" t="str">
        <f>'1. All Data'!H48</f>
        <v>On Track to be Achieved</v>
      </c>
      <c r="E48" s="98"/>
      <c r="F48" s="126" t="str">
        <f>'1. All Data'!M48</f>
        <v>On Track to be Achieved</v>
      </c>
      <c r="G48" s="98"/>
      <c r="H48" s="127">
        <f>'1. All Data'!R48</f>
        <v>0</v>
      </c>
      <c r="I48" s="98"/>
      <c r="J48" s="127">
        <f>'1. All Data'!V48</f>
        <v>0</v>
      </c>
    </row>
    <row r="49" spans="1:47" ht="99.75" customHeight="1">
      <c r="A49" s="96" t="str">
        <f>'1. All Data'!B49</f>
        <v>VFM 47</v>
      </c>
      <c r="B49" s="128" t="str">
        <f>'1. All Data'!C49</f>
        <v>Maintaining excellent customer access to services with face-to-face and telephony enquiries</v>
      </c>
      <c r="C49" s="129" t="str">
        <f>'1. All Data'!D49</f>
        <v>99% of CSC and Telephony Team Enquiries Resolved at First Point of Contact</v>
      </c>
      <c r="D49" s="125" t="str">
        <f>'1. All Data'!H49</f>
        <v>Not Yet Due</v>
      </c>
      <c r="E49" s="98"/>
      <c r="F49" s="126" t="str">
        <f>'1. All Data'!M49</f>
        <v>On Track to be Achieved</v>
      </c>
      <c r="G49" s="98"/>
      <c r="H49" s="127">
        <f>'1. All Data'!R49</f>
        <v>0</v>
      </c>
      <c r="I49" s="98"/>
      <c r="J49" s="127">
        <f>'1. All Data'!V49</f>
        <v>0</v>
      </c>
    </row>
    <row r="50" spans="1:47" ht="99.75" customHeight="1">
      <c r="A50" s="96" t="str">
        <f>'1. All Data'!B50</f>
        <v>VFM 48</v>
      </c>
      <c r="B50" s="128" t="str">
        <f>'1. All Data'!C50</f>
        <v>Maintaining excellent customer access to services with face-to-face and telephony enquiries</v>
      </c>
      <c r="C50" s="129" t="str">
        <f>'1. All Data'!D50</f>
        <v>Minimum 75% Telephony Team Calls Answered Within 10 Seconds</v>
      </c>
      <c r="D50" s="125" t="str">
        <f>'1. All Data'!H50</f>
        <v>On Track to be Achieved</v>
      </c>
      <c r="E50" s="98"/>
      <c r="F50" s="126" t="str">
        <f>'1. All Data'!M50</f>
        <v>On Track to be Achieved</v>
      </c>
      <c r="G50" s="106"/>
      <c r="H50" s="127">
        <f>'1. All Data'!R50</f>
        <v>0</v>
      </c>
      <c r="I50" s="106"/>
      <c r="J50" s="127">
        <f>'1. All Data'!V50</f>
        <v>0</v>
      </c>
    </row>
    <row r="51" spans="1:47" ht="99.75" customHeight="1">
      <c r="A51" s="96" t="str">
        <f>'1. All Data'!B51</f>
        <v>VFM 49</v>
      </c>
      <c r="B51" s="128" t="str">
        <f>'1. All Data'!C51</f>
        <v>Continue to Improve the Ways We Provide Benefits to Those Most in Need:</v>
      </c>
      <c r="C51" s="129" t="str">
        <f>'1. All Data'!D51</f>
        <v>Time Taken to Process Benefit New Claims and Change Events (Previously NI 181)
4.5 days</v>
      </c>
      <c r="D51" s="125" t="str">
        <f>'1. All Data'!H51</f>
        <v>On Track to be Achieved</v>
      </c>
      <c r="E51" s="97"/>
      <c r="F51" s="126" t="str">
        <f>'1. All Data'!M51</f>
        <v>On Track to be Achieved</v>
      </c>
      <c r="G51" s="98"/>
      <c r="H51" s="127">
        <f>'1. All Data'!R51</f>
        <v>0</v>
      </c>
      <c r="I51" s="98"/>
      <c r="J51" s="127">
        <f>'1. All Data'!V51</f>
        <v>0</v>
      </c>
    </row>
    <row r="52" spans="1:47" ht="99.75" customHeight="1">
      <c r="A52" s="96" t="str">
        <f>'1. All Data'!B52</f>
        <v>VFM 50a</v>
      </c>
      <c r="B52" s="128" t="str">
        <f>'1. All Data'!C52</f>
        <v>Working Towards the Reduction of Claimant Error Housing Benefit Overpayments (HBOPs):</v>
      </c>
      <c r="C52" s="129" t="str">
        <f>'1. All Data'!D52</f>
        <v>% of HBOPs Overpayments Recovered During the Year; 
90%</v>
      </c>
      <c r="D52" s="125" t="str">
        <f>'1. All Data'!H52</f>
        <v>On Track to be Achieved</v>
      </c>
      <c r="E52" s="97"/>
      <c r="F52" s="126" t="str">
        <f>'1. All Data'!M52</f>
        <v>On Track to be Achieved</v>
      </c>
      <c r="G52" s="98"/>
      <c r="H52" s="127">
        <f>'1. All Data'!R52</f>
        <v>0</v>
      </c>
      <c r="I52" s="98"/>
      <c r="J52" s="127">
        <f>'1. All Data'!V52</f>
        <v>0</v>
      </c>
    </row>
    <row r="53" spans="1:47" ht="99.75" customHeight="1">
      <c r="A53" s="96" t="str">
        <f>'1. All Data'!B55</f>
        <v>VFM 51</v>
      </c>
      <c r="B53" s="128" t="str">
        <f>'1. All Data'!C55</f>
        <v>Implement the new Recovery and Write-Off Policy Changes</v>
      </c>
      <c r="C53" s="129" t="str">
        <f>'1. All Data'!D55</f>
        <v>Revised Policy changes implemented</v>
      </c>
      <c r="D53" s="125" t="str">
        <f>'1. All Data'!H55</f>
        <v>Fully Achieved</v>
      </c>
      <c r="E53" s="98"/>
      <c r="F53" s="126" t="str">
        <f>'1. All Data'!M55</f>
        <v>Fully Achieved</v>
      </c>
      <c r="G53" s="98"/>
      <c r="H53" s="127">
        <f>'1. All Data'!R55</f>
        <v>0</v>
      </c>
      <c r="I53" s="98"/>
      <c r="J53" s="127">
        <f>'1. All Data'!V55</f>
        <v>0</v>
      </c>
    </row>
    <row r="54" spans="1:47" ht="87.6">
      <c r="A54" s="96" t="str">
        <f>'1. All Data'!B56</f>
        <v>VFM 52</v>
      </c>
      <c r="B54" s="128" t="str">
        <f>'1. All Data'!C56</f>
        <v>Review and develop a new Local Council Tax Reduction Scheme</v>
      </c>
      <c r="C54" s="129" t="str">
        <f>'1. All Data'!D56</f>
        <v>Local Council Tax Reduction Scheme approved</v>
      </c>
      <c r="D54" s="125" t="str">
        <f>'1. All Data'!H56</f>
        <v>Not Yet Due</v>
      </c>
      <c r="E54" s="97"/>
      <c r="F54" s="126" t="str">
        <f>'1. All Data'!M56</f>
        <v>Not Yet Due</v>
      </c>
      <c r="G54" s="106"/>
      <c r="H54" s="127">
        <f>'1. All Data'!R56</f>
        <v>0</v>
      </c>
      <c r="I54" s="98"/>
      <c r="J54" s="127">
        <f>'1. All Data'!V56</f>
        <v>0</v>
      </c>
    </row>
    <row r="55" spans="1:47" ht="99.75" customHeight="1">
      <c r="A55" s="96" t="str">
        <f>'1. All Data'!B57</f>
        <v>VFM 53</v>
      </c>
      <c r="B55" s="128" t="str">
        <f>'1. All Data'!C57</f>
        <v>SMARTER Working in RBCC</v>
      </c>
      <c r="C55" s="129" t="str">
        <f>'1. All Data'!D57</f>
        <v>Report on automation opportunities within RBCC software</v>
      </c>
      <c r="D55" s="125" t="str">
        <f>'1. All Data'!H57</f>
        <v>Not Yet Due</v>
      </c>
      <c r="E55" s="98"/>
      <c r="F55" s="126" t="str">
        <f>'1. All Data'!M57</f>
        <v>Not Yet Due</v>
      </c>
      <c r="G55" s="98"/>
      <c r="H55" s="127">
        <f>'1. All Data'!R57</f>
        <v>0</v>
      </c>
      <c r="I55" s="98"/>
      <c r="J55" s="127">
        <f>'1. All Data'!V57</f>
        <v>0</v>
      </c>
    </row>
    <row r="56" spans="1:47" ht="99.75" customHeight="1">
      <c r="A56" s="96" t="str">
        <f>'1. All Data'!B58</f>
        <v>VFM 54</v>
      </c>
      <c r="B56" s="128" t="str">
        <f>'1. All Data'!C58</f>
        <v>SMARTER Working in RBCC</v>
      </c>
      <c r="C56" s="129" t="str">
        <f>'1. All Data'!D58</f>
        <v xml:space="preserve">Report on Operations of the Council’s CSCs </v>
      </c>
      <c r="D56" s="125" t="str">
        <f>'1. All Data'!H58</f>
        <v>Not Yet Due</v>
      </c>
      <c r="E56" s="98"/>
      <c r="F56" s="126" t="str">
        <f>'1. All Data'!M58</f>
        <v>Not Yet Due</v>
      </c>
      <c r="G56" s="98"/>
      <c r="H56" s="127">
        <f>'1. All Data'!R58</f>
        <v>0</v>
      </c>
      <c r="I56" s="98"/>
      <c r="J56" s="127">
        <f>'1. All Data'!V58</f>
        <v>0</v>
      </c>
      <c r="AU56" s="99"/>
    </row>
    <row r="57" spans="1:47" s="112" customFormat="1" ht="87.6">
      <c r="A57" s="96" t="str">
        <f>'1. All Data'!B59</f>
        <v>VFM 55a</v>
      </c>
      <c r="B57" s="128" t="str">
        <f>'1. All Data'!C59</f>
        <v>Strategic Procurement Activities</v>
      </c>
      <c r="C57" s="129" t="str">
        <f>'1. All Data'!D59</f>
        <v>Dry Recycling Treatment Procurement concluded</v>
      </c>
      <c r="D57" s="125" t="str">
        <f>'1. All Data'!H59</f>
        <v>Fully Achieved</v>
      </c>
      <c r="E57" s="97"/>
      <c r="F57" s="126" t="str">
        <f>'1. All Data'!M59</f>
        <v>Fully Achieved</v>
      </c>
      <c r="G57" s="98"/>
      <c r="H57" s="127">
        <f>'1. All Data'!R59</f>
        <v>0</v>
      </c>
      <c r="I57" s="98"/>
      <c r="J57" s="127">
        <f>'1. All Data'!V59</f>
        <v>0</v>
      </c>
      <c r="K57" s="107"/>
      <c r="L57" s="107"/>
      <c r="M57" s="107"/>
      <c r="N57" s="108"/>
      <c r="O57" s="108"/>
      <c r="P57" s="108"/>
      <c r="Q57" s="108"/>
      <c r="R57" s="108"/>
      <c r="S57" s="107"/>
      <c r="T57" s="107"/>
      <c r="U57" s="107"/>
      <c r="V57" s="107"/>
      <c r="W57" s="107"/>
      <c r="X57" s="109"/>
      <c r="Y57" s="109"/>
      <c r="Z57" s="109"/>
      <c r="AA57" s="109"/>
      <c r="AB57" s="110"/>
      <c r="AC57" s="95"/>
      <c r="AD57" s="111"/>
      <c r="AE57" s="111"/>
      <c r="AF57" s="111"/>
      <c r="AG57" s="111"/>
      <c r="AH57" s="111"/>
      <c r="AI57" s="111"/>
      <c r="AJ57" s="111"/>
      <c r="AK57" s="111"/>
      <c r="AL57" s="111"/>
      <c r="AM57" s="111"/>
      <c r="AN57" s="111"/>
      <c r="AO57" s="111"/>
      <c r="AP57" s="111"/>
      <c r="AQ57" s="111"/>
      <c r="AR57" s="111"/>
      <c r="AS57" s="111"/>
      <c r="AT57" s="111"/>
      <c r="AU57" s="111"/>
    </row>
    <row r="58" spans="1:47" ht="99.75" customHeight="1">
      <c r="A58" s="96" t="str">
        <f>'1. All Data'!B62</f>
        <v>VFM 56</v>
      </c>
      <c r="B58" s="128" t="str">
        <f>'1. All Data'!C62</f>
        <v>Strategic Procurement Activities</v>
      </c>
      <c r="C58" s="129" t="str">
        <f>'1. All Data'!D62</f>
        <v>Implementation of new operational fleet</v>
      </c>
      <c r="D58" s="125" t="str">
        <f>'1. All Data'!H62</f>
        <v>On Track to be Achieved</v>
      </c>
      <c r="E58" s="98"/>
      <c r="F58" s="126" t="str">
        <f>'1. All Data'!M62</f>
        <v>On Track to be Achieved</v>
      </c>
      <c r="G58" s="98"/>
      <c r="H58" s="127">
        <f>'1. All Data'!R62</f>
        <v>0</v>
      </c>
      <c r="I58" s="98"/>
      <c r="J58" s="127">
        <f>'1. All Data'!V62</f>
        <v>0</v>
      </c>
    </row>
    <row r="59" spans="1:47" ht="99.75" customHeight="1">
      <c r="A59" s="96" t="str">
        <f>'1. All Data'!B63</f>
        <v>VFM 57</v>
      </c>
      <c r="B59" s="128" t="str">
        <f>'1. All Data'!C63</f>
        <v>Strategic Procurement Activities</v>
      </c>
      <c r="C59" s="129" t="str">
        <f>'1. All Data'!D63</f>
        <v>Installation of new electric charging points for electric fleet</v>
      </c>
      <c r="D59" s="125" t="str">
        <f>'1. All Data'!H63</f>
        <v>On Track to be Achieved</v>
      </c>
      <c r="E59" s="97"/>
      <c r="F59" s="126" t="str">
        <f>'1. All Data'!M63</f>
        <v>On Track to be Achieved</v>
      </c>
      <c r="G59" s="98"/>
      <c r="H59" s="127">
        <f>'1. All Data'!R63</f>
        <v>0</v>
      </c>
      <c r="I59" s="98"/>
      <c r="J59" s="127">
        <f>'1. All Data'!V63</f>
        <v>0</v>
      </c>
    </row>
    <row r="60" spans="1:47" ht="99.75" customHeight="1">
      <c r="A60" s="96" t="str">
        <f>'1. All Data'!B64</f>
        <v>VFM 58</v>
      </c>
      <c r="B60" s="128" t="str">
        <f>'1. All Data'!C64</f>
        <v>Further Development of SMARTER working (Waste Collection)</v>
      </c>
      <c r="C60" s="129" t="str">
        <f>'1. All Data'!D64</f>
        <v xml:space="preserve">90% milestones achieved on the revised Project Plan focusing on Shared Service delivery  </v>
      </c>
      <c r="D60" s="125" t="str">
        <f>'1. All Data'!H64</f>
        <v>On Track to be Achieved</v>
      </c>
      <c r="E60" s="98"/>
      <c r="F60" s="126" t="str">
        <f>'1. All Data'!M64</f>
        <v>Not Yet Due</v>
      </c>
      <c r="G60" s="113"/>
      <c r="H60" s="127">
        <f>'1. All Data'!R64</f>
        <v>0</v>
      </c>
      <c r="I60" s="113"/>
      <c r="J60" s="127">
        <f>'1. All Data'!V64</f>
        <v>0</v>
      </c>
    </row>
    <row r="61" spans="1:47" s="117" customFormat="1" ht="69.75" customHeight="1">
      <c r="A61" s="96" t="str">
        <f>'1. All Data'!B65</f>
        <v>VFM 59</v>
      </c>
      <c r="B61" s="128" t="str">
        <f>'1. All Data'!C65</f>
        <v>Further Development of SMARTER working (Waste Collection)</v>
      </c>
      <c r="C61" s="129" t="str">
        <f>'1. All Data'!D65</f>
        <v>Initiate new recycling communication campaign post Scrutiny Review</v>
      </c>
      <c r="D61" s="125" t="str">
        <f>'1. All Data'!H65</f>
        <v>Not Yet Due</v>
      </c>
      <c r="E61" s="97"/>
      <c r="F61" s="126" t="str">
        <f>'1. All Data'!M65</f>
        <v>Not Yet Due</v>
      </c>
      <c r="G61" s="115"/>
      <c r="H61" s="127">
        <f>'1. All Data'!R65</f>
        <v>0</v>
      </c>
      <c r="I61" s="115"/>
      <c r="J61" s="127">
        <f>'1. All Data'!V65</f>
        <v>0</v>
      </c>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6"/>
      <c r="AL61" s="116"/>
      <c r="AM61" s="116"/>
      <c r="AN61" s="116"/>
      <c r="AO61" s="116"/>
      <c r="AP61" s="116"/>
      <c r="AQ61" s="116"/>
      <c r="AR61" s="116"/>
      <c r="AS61" s="116"/>
      <c r="AT61" s="116"/>
    </row>
    <row r="62" spans="1:47" ht="99.75" customHeight="1">
      <c r="A62" s="96" t="str">
        <f>'1. All Data'!B66</f>
        <v>VFM 60</v>
      </c>
      <c r="B62" s="128" t="str">
        <f>'1. All Data'!C66</f>
        <v>Further Development of SMARTER working  (Street Cleaning)</v>
      </c>
      <c r="C62" s="129" t="str">
        <f>'1. All Data'!D66</f>
        <v>New Street Cleaning Policies</v>
      </c>
      <c r="D62" s="125" t="str">
        <f>'1. All Data'!H66</f>
        <v>Not Yet Due</v>
      </c>
      <c r="E62" s="98"/>
      <c r="F62" s="126" t="str">
        <f>'1. All Data'!M66</f>
        <v>Not Yet Due</v>
      </c>
      <c r="G62" s="98"/>
      <c r="H62" s="127">
        <f>'1. All Data'!R66</f>
        <v>0</v>
      </c>
      <c r="I62" s="98"/>
      <c r="J62" s="127">
        <f>'1. All Data'!V66</f>
        <v>0</v>
      </c>
    </row>
    <row r="63" spans="1:47" ht="99.75" customHeight="1">
      <c r="A63" s="96" t="str">
        <f>'1. All Data'!B67</f>
        <v>VFM 61</v>
      </c>
      <c r="B63" s="128" t="str">
        <f>'1. All Data'!C67</f>
        <v>Further Development of SMARTER working  (Street Cleaning)</v>
      </c>
      <c r="C63" s="129" t="str">
        <f>'1. All Data'!D67</f>
        <v xml:space="preserve">90% milestones achieved on the revised Project Plan </v>
      </c>
      <c r="D63" s="125" t="str">
        <f>'1. All Data'!H67</f>
        <v>On Track to be Achieved</v>
      </c>
      <c r="E63" s="98"/>
      <c r="F63" s="126" t="str">
        <f>'1. All Data'!M67</f>
        <v>Not Yet Due</v>
      </c>
      <c r="G63" s="98"/>
      <c r="H63" s="127">
        <f>'1. All Data'!R67</f>
        <v>0</v>
      </c>
      <c r="I63" s="98"/>
      <c r="J63" s="127">
        <f>'1. All Data'!V67</f>
        <v>0</v>
      </c>
    </row>
    <row r="64" spans="1:47" ht="99.75" customHeight="1">
      <c r="A64" s="96" t="str">
        <f>'1. All Data'!B68</f>
        <v>VFM 62</v>
      </c>
      <c r="B64" s="128" t="str">
        <f>'1. All Data'!C68</f>
        <v xml:space="preserve">Respond to Government (Waste) Policy Announcements </v>
      </c>
      <c r="C64" s="129" t="str">
        <f>'1. All Data'!D68</f>
        <v>Complete responses to Government consultations in line with consultation deadlines</v>
      </c>
      <c r="D64" s="125" t="str">
        <f>'1. All Data'!H68</f>
        <v>Fully Achieved</v>
      </c>
      <c r="E64" s="98"/>
      <c r="F64" s="126" t="str">
        <f>'1. All Data'!M68</f>
        <v>Fully Achieved</v>
      </c>
      <c r="G64" s="98"/>
      <c r="H64" s="127">
        <f>'1. All Data'!R68</f>
        <v>0</v>
      </c>
      <c r="I64" s="98"/>
      <c r="J64" s="127">
        <f>'1. All Data'!V68</f>
        <v>0</v>
      </c>
    </row>
    <row r="65" spans="1:10" ht="99.75" customHeight="1">
      <c r="A65" s="96" t="str">
        <f>'1. All Data'!B69</f>
        <v>VFM 63</v>
      </c>
      <c r="B65" s="128" t="str">
        <f>'1. All Data'!C69</f>
        <v>Delivering Better Services to Support Homelessness</v>
      </c>
      <c r="C65" s="129" t="str">
        <f>'1. All Data'!D69</f>
        <v xml:space="preserve">Project to maximise VFM and improve pathways out of supported housing - Project Initiation and approval of approach </v>
      </c>
      <c r="D65" s="125" t="str">
        <f>'1. All Data'!H69</f>
        <v>Fully Achieved</v>
      </c>
      <c r="E65" s="98"/>
      <c r="F65" s="126" t="str">
        <f>'1. All Data'!M69</f>
        <v>Fully Achieved</v>
      </c>
      <c r="G65" s="98"/>
      <c r="H65" s="127">
        <f>'1. All Data'!R69</f>
        <v>0</v>
      </c>
      <c r="I65" s="98"/>
      <c r="J65" s="127">
        <f>'1. All Data'!V69</f>
        <v>0</v>
      </c>
    </row>
    <row r="66" spans="1:10" ht="99.75" customHeight="1">
      <c r="A66" s="96" t="str">
        <f>'1. All Data'!B70</f>
        <v>VFM 64</v>
      </c>
      <c r="B66" s="128" t="str">
        <f>'1. All Data'!C70</f>
        <v>Development of the Selective Licensing Scheme</v>
      </c>
      <c r="C66" s="129" t="str">
        <f>'1. All Data'!D70</f>
        <v>Selective Licensing Fourth Year Review Complete</v>
      </c>
      <c r="D66" s="125" t="str">
        <f>'1. All Data'!H70</f>
        <v>On Track to be Achieved</v>
      </c>
      <c r="E66" s="98"/>
      <c r="F66" s="126" t="str">
        <f>'1. All Data'!M70</f>
        <v>On Track to be Achieved</v>
      </c>
      <c r="G66" s="98"/>
      <c r="H66" s="127">
        <f>'1. All Data'!R70</f>
        <v>0</v>
      </c>
      <c r="I66" s="98"/>
      <c r="J66" s="127">
        <f>'1. All Data'!V70</f>
        <v>0</v>
      </c>
    </row>
    <row r="67" spans="1:10" ht="99.75" customHeight="1">
      <c r="A67" s="96" t="str">
        <f>'1. All Data'!B71</f>
        <v>VFM 65</v>
      </c>
      <c r="B67" s="128" t="str">
        <f>'1. All Data'!C71</f>
        <v>Development of the Selective Licensing Scheme</v>
      </c>
      <c r="C67" s="129" t="str">
        <f>'1. All Data'!D71</f>
        <v>New Selective Licensing Designation completed</v>
      </c>
      <c r="D67" s="125" t="str">
        <f>'1. All Data'!H71</f>
        <v>Not Yet Due</v>
      </c>
      <c r="E67" s="98"/>
      <c r="F67" s="126" t="str">
        <f>'1. All Data'!M71</f>
        <v>In Danger of Falling Behind Target</v>
      </c>
      <c r="G67" s="98"/>
      <c r="H67" s="127">
        <f>'1. All Data'!R71</f>
        <v>0</v>
      </c>
      <c r="I67" s="98"/>
      <c r="J67" s="127">
        <f>'1. All Data'!V71</f>
        <v>0</v>
      </c>
    </row>
    <row r="68" spans="1:10" ht="99.75" customHeight="1">
      <c r="A68" s="96" t="str">
        <f>'1. All Data'!B72</f>
        <v>VFM 66</v>
      </c>
      <c r="B68" s="128" t="str">
        <f>'1. All Data'!C72</f>
        <v xml:space="preserve">Review of the Council’s CCTV Provision </v>
      </c>
      <c r="C68" s="129" t="str">
        <f>'1. All Data'!D72</f>
        <v xml:space="preserve">Undertake a review of CCTV provision, including a survey of the existing fixed camera provision </v>
      </c>
      <c r="D68" s="125" t="str">
        <f>'1. All Data'!H72</f>
        <v>On Track to be Achieved</v>
      </c>
      <c r="E68" s="98"/>
      <c r="F68" s="126" t="str">
        <f>'1. All Data'!M72</f>
        <v>Fully Achieved</v>
      </c>
      <c r="G68" s="98"/>
      <c r="H68" s="127">
        <f>'1. All Data'!R72</f>
        <v>0</v>
      </c>
      <c r="I68" s="98"/>
      <c r="J68" s="127">
        <f>'1. All Data'!V72</f>
        <v>0</v>
      </c>
    </row>
    <row r="69" spans="1:10" ht="99.75" customHeight="1">
      <c r="A69" s="96" t="str">
        <f>'1. All Data'!B73</f>
        <v>VFM 67</v>
      </c>
      <c r="B69" s="128" t="str">
        <f>'1. All Data'!C73</f>
        <v>Review of the Council’s CCTV Provision</v>
      </c>
      <c r="C69" s="129" t="str">
        <f>'1. All Data'!D73</f>
        <v>Implement new contract for monitoring and maintenance of fixed CCTV cameras</v>
      </c>
      <c r="D69" s="125" t="str">
        <f>'1. All Data'!H73</f>
        <v>On Track to be Achieved</v>
      </c>
      <c r="E69" s="98"/>
      <c r="F69" s="126" t="str">
        <f>'1. All Data'!M73</f>
        <v>On Track to be Achieved</v>
      </c>
      <c r="G69" s="106"/>
      <c r="H69" s="127">
        <f>'1. All Data'!R73</f>
        <v>0</v>
      </c>
      <c r="I69" s="106"/>
      <c r="J69" s="127">
        <f>'1. All Data'!V73</f>
        <v>0</v>
      </c>
    </row>
    <row r="70" spans="1:10" ht="99.75" customHeight="1">
      <c r="A70" s="96" t="str">
        <f>'1. All Data'!B74</f>
        <v>VFM 68</v>
      </c>
      <c r="B70" s="128" t="str">
        <f>'1. All Data'!C74</f>
        <v>Licensing and Enforcement Activities</v>
      </c>
      <c r="C70" s="129" t="str">
        <f>'1. All Data'!D74</f>
        <v>Undertake a full review of the licensing fees and charges in accordance with the appropriate legislation</v>
      </c>
      <c r="D70" s="125" t="str">
        <f>'1. All Data'!H74</f>
        <v>Not Yet Due</v>
      </c>
      <c r="E70" s="98"/>
      <c r="F70" s="126" t="str">
        <f>'1. All Data'!M74</f>
        <v>On Track to be Achieved</v>
      </c>
      <c r="G70" s="106"/>
      <c r="H70" s="127">
        <f>'1. All Data'!R74</f>
        <v>0</v>
      </c>
      <c r="I70" s="106"/>
      <c r="J70" s="127">
        <f>'1. All Data'!V74</f>
        <v>0</v>
      </c>
    </row>
    <row r="71" spans="1:10" ht="99.75" customHeight="1">
      <c r="A71" s="96" t="str">
        <f>'1. All Data'!B75</f>
        <v>VFM 69</v>
      </c>
      <c r="B71" s="128" t="str">
        <f>'1. All Data'!C75</f>
        <v>Licensing and Enforcement Activities</v>
      </c>
      <c r="C71" s="129" t="str">
        <f>'1. All Data'!D75</f>
        <v>Undertake a review of the Gambling Act Policy</v>
      </c>
      <c r="D71" s="125" t="str">
        <f>'1. All Data'!H75</f>
        <v>On Track to be Achieved</v>
      </c>
      <c r="E71" s="98"/>
      <c r="F71" s="126" t="str">
        <f>'1. All Data'!M75</f>
        <v>On Track to be Achieved</v>
      </c>
      <c r="G71" s="106"/>
      <c r="H71" s="127">
        <f>'1. All Data'!R75</f>
        <v>0</v>
      </c>
      <c r="I71" s="106"/>
      <c r="J71" s="127">
        <f>'1. All Data'!V75</f>
        <v>0</v>
      </c>
    </row>
    <row r="72" spans="1:10" ht="99.75" customHeight="1">
      <c r="A72" s="96" t="str">
        <f>'1. All Data'!B76</f>
        <v>VFM 70</v>
      </c>
      <c r="B72" s="128" t="str">
        <f>'1. All Data'!C76</f>
        <v>Licensing and Enforcement Activities</v>
      </c>
      <c r="C72" s="129" t="str">
        <f>'1. All Data'!D76</f>
        <v>Update the Taxi License and Private Hire Policy</v>
      </c>
      <c r="D72" s="125" t="str">
        <f>'1. All Data'!H76</f>
        <v>On Track to be Achieved</v>
      </c>
      <c r="E72" s="97"/>
      <c r="F72" s="126" t="str">
        <f>'1. All Data'!M76</f>
        <v>On Track to be Achieved</v>
      </c>
      <c r="G72" s="98"/>
      <c r="H72" s="127">
        <f>'1. All Data'!R76</f>
        <v>0</v>
      </c>
      <c r="I72" s="98"/>
      <c r="J72" s="127">
        <f>'1. All Data'!V76</f>
        <v>0</v>
      </c>
    </row>
    <row r="73" spans="1:10" ht="99.75" customHeight="1">
      <c r="A73" s="96" t="str">
        <f>'1. All Data'!B77</f>
        <v>VFM 71</v>
      </c>
      <c r="B73" s="128" t="str">
        <f>'1. All Data'!C77</f>
        <v>Licensing and Enforcement Activities</v>
      </c>
      <c r="C73" s="129" t="str">
        <f>'1. All Data'!D77</f>
        <v>Conclude the review of taxi ranks in Burton and Uttoxeter</v>
      </c>
      <c r="D73" s="125" t="str">
        <f>'1. All Data'!H77</f>
        <v>Not Yet Due</v>
      </c>
      <c r="E73" s="98"/>
      <c r="F73" s="126" t="str">
        <f>'1. All Data'!M77</f>
        <v>On Track to be Achieved</v>
      </c>
      <c r="G73" s="98"/>
      <c r="H73" s="127">
        <f>'1. All Data'!R77</f>
        <v>0</v>
      </c>
      <c r="I73" s="98"/>
      <c r="J73" s="127">
        <f>'1. All Data'!V77</f>
        <v>0</v>
      </c>
    </row>
    <row r="74" spans="1:10" ht="99.75" customHeight="1">
      <c r="A74" s="96" t="str">
        <f>'1. All Data'!B79</f>
        <v>VFM 73</v>
      </c>
      <c r="B74" s="128" t="str">
        <f>'1. All Data'!C79</f>
        <v>Community &amp; Civil Enforcement (CCE)</v>
      </c>
      <c r="C74" s="129" t="str">
        <f>'1. All Data'!D79</f>
        <v xml:space="preserve">Complete a first year review of the use of the Parking App and consider proposals for further development </v>
      </c>
      <c r="D74" s="125" t="str">
        <f>'1. All Data'!H79</f>
        <v>On Track to be Achieved</v>
      </c>
      <c r="E74" s="98"/>
      <c r="F74" s="126" t="str">
        <f>'1. All Data'!M79</f>
        <v>Fully Achieved</v>
      </c>
      <c r="G74" s="106"/>
      <c r="H74" s="127">
        <f>'1. All Data'!R79</f>
        <v>0</v>
      </c>
      <c r="I74" s="98"/>
      <c r="J74" s="127">
        <f>'1. All Data'!V79</f>
        <v>0</v>
      </c>
    </row>
    <row r="75" spans="1:10" ht="99.75" customHeight="1">
      <c r="A75" s="96" t="str">
        <f>'1. All Data'!B82</f>
        <v>CR 03</v>
      </c>
      <c r="B75" s="128" t="str">
        <f>'1. All Data'!C82</f>
        <v>Market Hall Development Initiatives</v>
      </c>
      <c r="C75" s="129" t="str">
        <f>'1. All Data'!D82</f>
        <v>Provide an enhanced ‘Christmas offer’ to increase footfall to the town centre and Market Place area of Burton upon Trent during this annual peak period*</v>
      </c>
      <c r="D75" s="125" t="str">
        <f>'1. All Data'!H82</f>
        <v>Not Yet Due</v>
      </c>
      <c r="E75" s="98"/>
      <c r="F75" s="126" t="str">
        <f>'1. All Data'!M82</f>
        <v>On Track to be Achieved</v>
      </c>
      <c r="G75" s="98"/>
      <c r="H75" s="127">
        <f>'1. All Data'!R82</f>
        <v>0</v>
      </c>
      <c r="I75" s="98"/>
      <c r="J75" s="127">
        <f>'1. All Data'!V82</f>
        <v>0</v>
      </c>
    </row>
    <row r="76" spans="1:10" ht="99.75" customHeight="1">
      <c r="A76" s="96" t="str">
        <f>'1. All Data'!B84</f>
        <v>CR 05</v>
      </c>
      <c r="B76" s="128" t="str">
        <f>'1. All Data'!C84</f>
        <v>Increase Capacity at Stapenhill Cemetery</v>
      </c>
      <c r="C76" s="129" t="str">
        <f>'1. All Data'!D84</f>
        <v>Progress the Cemetery expansion plans including further groundwork investigations</v>
      </c>
      <c r="D76" s="125" t="str">
        <f>'1. All Data'!H84</f>
        <v>Not Yet Due</v>
      </c>
      <c r="E76" s="98"/>
      <c r="F76" s="126" t="str">
        <f>'1. All Data'!M84</f>
        <v>On Track to be Achieved</v>
      </c>
      <c r="G76" s="98"/>
      <c r="H76" s="127">
        <f>'1. All Data'!R84</f>
        <v>0</v>
      </c>
      <c r="I76" s="98"/>
      <c r="J76" s="127">
        <f>'1. All Data'!V84</f>
        <v>0</v>
      </c>
    </row>
    <row r="77" spans="1:10" ht="147">
      <c r="A77" s="96" t="str">
        <f>'1. All Data'!B85</f>
        <v>CR 06</v>
      </c>
      <c r="B77" s="128" t="str">
        <f>'1. All Data'!C85</f>
        <v xml:space="preserve">Supporting Sports and Leisure Delivery Partners </v>
      </c>
      <c r="C77" s="129" t="str">
        <f>'1. All Data'!D85</f>
        <v>Identify and respond to appropriate opportunities to support the Birmingham 2022 Commonwealth Games-including the Queen’s Baton Relay and supporting cultural activities</v>
      </c>
      <c r="D77" s="125" t="str">
        <f>'1. All Data'!H85</f>
        <v>On Track to be Achieved</v>
      </c>
      <c r="E77" s="97"/>
      <c r="F77" s="126" t="str">
        <f>'1. All Data'!M85</f>
        <v>On Track to be Achieved</v>
      </c>
      <c r="G77" s="98"/>
      <c r="H77" s="127">
        <f>'1. All Data'!R85</f>
        <v>0</v>
      </c>
      <c r="I77" s="98"/>
      <c r="J77" s="127">
        <f>'1. All Data'!V85</f>
        <v>0</v>
      </c>
    </row>
    <row r="78" spans="1:10" ht="99.75" customHeight="1">
      <c r="A78" s="96" t="str">
        <f>'1. All Data'!B88</f>
        <v>CR 09</v>
      </c>
      <c r="B78" s="128" t="str">
        <f>'1. All Data'!C88</f>
        <v>Minor Planning Applications Determined Within 8 Weeks</v>
      </c>
      <c r="C78" s="129" t="str">
        <f>'1. All Data'!D88</f>
        <v>Top Quartile as measured against relevant MHCLG figures</v>
      </c>
      <c r="D78" s="125" t="str">
        <f>'1. All Data'!H88</f>
        <v>On Track to be Achieved</v>
      </c>
      <c r="E78" s="97"/>
      <c r="F78" s="126" t="str">
        <f>'1. All Data'!M88</f>
        <v>On Track to be Achieved</v>
      </c>
      <c r="G78" s="105"/>
      <c r="H78" s="127">
        <f>'1. All Data'!R88</f>
        <v>0</v>
      </c>
      <c r="I78" s="105"/>
      <c r="J78" s="127">
        <f>'1. All Data'!V88</f>
        <v>0</v>
      </c>
    </row>
    <row r="79" spans="1:10" ht="99.75" customHeight="1">
      <c r="A79" s="96" t="str">
        <f>'1. All Data'!B89</f>
        <v>CR 10</v>
      </c>
      <c r="B79" s="128" t="str">
        <f>'1. All Data'!C89</f>
        <v>Other Planning Applications Determined in 8 Weeks</v>
      </c>
      <c r="C79" s="129" t="str">
        <f>'1. All Data'!D89</f>
        <v>Top Quartile as measured against relevant MHCLG figures</v>
      </c>
      <c r="D79" s="125" t="str">
        <f>'1. All Data'!H89</f>
        <v>On Track to be Achieved</v>
      </c>
      <c r="E79" s="97"/>
      <c r="F79" s="126" t="str">
        <f>'1. All Data'!M89</f>
        <v>On Track to be Achieved</v>
      </c>
      <c r="G79" s="98"/>
      <c r="H79" s="127">
        <f>'1. All Data'!R89</f>
        <v>0</v>
      </c>
      <c r="I79" s="98"/>
      <c r="J79" s="127">
        <f>'1. All Data'!V89</f>
        <v>0</v>
      </c>
    </row>
    <row r="80" spans="1:10" ht="99.75" customHeight="1">
      <c r="A80" s="96" t="str">
        <f>'1. All Data'!B90</f>
        <v>CR 11</v>
      </c>
      <c r="B80" s="128" t="str">
        <f>'1. All Data'!C90</f>
        <v>Supporting Neighbourhood Plans</v>
      </c>
      <c r="C80" s="129" t="str">
        <f>'1. All Data'!D90</f>
        <v>Rolleston Neighbourhood Plan Made</v>
      </c>
      <c r="D80" s="125" t="str">
        <f>'1. All Data'!H90</f>
        <v>Fully Achieved</v>
      </c>
      <c r="E80" s="98"/>
      <c r="F80" s="126" t="str">
        <f>'1. All Data'!M90</f>
        <v>Fully Achieved</v>
      </c>
      <c r="G80" s="98"/>
      <c r="H80" s="127">
        <f>'1. All Data'!R90</f>
        <v>0</v>
      </c>
      <c r="I80" s="98"/>
      <c r="J80" s="127">
        <f>'1. All Data'!V90</f>
        <v>0</v>
      </c>
    </row>
    <row r="81" spans="1:46" ht="99.75" customHeight="1">
      <c r="A81" s="96" t="str">
        <f>'1. All Data'!B91</f>
        <v>CR 12</v>
      </c>
      <c r="B81" s="128" t="str">
        <f>'1. All Data'!C91</f>
        <v>New and Refreshed Planning Policies</v>
      </c>
      <c r="C81" s="129" t="str">
        <f>'1. All Data'!D91</f>
        <v>Tourism Technical Guide Finalised</v>
      </c>
      <c r="D81" s="125" t="str">
        <f>'1. All Data'!H91</f>
        <v>Not Yet Due</v>
      </c>
      <c r="E81" s="98"/>
      <c r="F81" s="126" t="str">
        <f>'1. All Data'!M91</f>
        <v>On Track to be Achieved</v>
      </c>
      <c r="G81" s="98"/>
      <c r="H81" s="127">
        <f>'1. All Data'!R91</f>
        <v>0</v>
      </c>
      <c r="I81" s="98"/>
      <c r="J81" s="127">
        <f>'1. All Data'!V91</f>
        <v>0</v>
      </c>
    </row>
    <row r="82" spans="1:46" s="112" customFormat="1" ht="87.6">
      <c r="A82" s="96" t="str">
        <f>'1. All Data'!B92</f>
        <v>CR 13</v>
      </c>
      <c r="B82" s="128" t="str">
        <f>'1. All Data'!C92</f>
        <v>Deliver transformative regeneration for Burton upon Trent working in partnership with the Burton Towns Fund board</v>
      </c>
      <c r="C82" s="129" t="str">
        <f>'1. All Data'!D92</f>
        <v>Agree the Heads of Terms with MHCLG for Burton’s Towns Fund bid</v>
      </c>
      <c r="D82" s="125" t="str">
        <f>'1. All Data'!H92</f>
        <v>Fully Achieved</v>
      </c>
      <c r="E82" s="97"/>
      <c r="F82" s="126" t="str">
        <f>'1. All Data'!M92</f>
        <v>Fully Achieved</v>
      </c>
      <c r="G82" s="98"/>
      <c r="H82" s="127">
        <f>'1. All Data'!R92</f>
        <v>0</v>
      </c>
      <c r="I82" s="98"/>
      <c r="J82" s="127">
        <f>'1. All Data'!V92</f>
        <v>0</v>
      </c>
      <c r="K82" s="118"/>
      <c r="L82" s="118"/>
      <c r="M82" s="119"/>
      <c r="N82" s="120"/>
      <c r="O82" s="120"/>
      <c r="P82" s="120"/>
      <c r="Q82" s="120"/>
      <c r="R82" s="119"/>
      <c r="S82" s="118"/>
      <c r="T82" s="118"/>
      <c r="U82" s="118"/>
      <c r="V82" s="121"/>
      <c r="W82" s="118"/>
      <c r="X82" s="119"/>
      <c r="Y82" s="119"/>
      <c r="Z82" s="119"/>
      <c r="AA82" s="119"/>
      <c r="AB82" s="110"/>
      <c r="AC82" s="95"/>
      <c r="AD82" s="111"/>
      <c r="AE82" s="111"/>
      <c r="AF82" s="111"/>
      <c r="AG82" s="111"/>
      <c r="AH82" s="111"/>
      <c r="AI82" s="111"/>
      <c r="AJ82" s="111"/>
      <c r="AK82" s="111"/>
      <c r="AL82" s="111"/>
      <c r="AM82" s="111"/>
      <c r="AN82" s="111"/>
      <c r="AO82" s="111"/>
      <c r="AP82" s="111"/>
      <c r="AQ82" s="111"/>
      <c r="AR82" s="111"/>
      <c r="AS82" s="111"/>
      <c r="AT82" s="111"/>
    </row>
    <row r="83" spans="1:46" s="117" customFormat="1" ht="103.5" customHeight="1">
      <c r="A83" s="96" t="str">
        <f>'1. All Data'!B93</f>
        <v>CR 14</v>
      </c>
      <c r="B83" s="128" t="str">
        <f>'1. All Data'!C93</f>
        <v>Deliver transformative regeneration for Burton upon Trent working in partnership with the Burton Towns Fund board</v>
      </c>
      <c r="C83" s="129" t="str">
        <f>'1. All Data'!D93</f>
        <v xml:space="preserve">Submit project confirmations and up to 2 shovel ready proposals to MHCLG </v>
      </c>
      <c r="D83" s="125" t="str">
        <f>'1. All Data'!H93</f>
        <v>Fully Achieved</v>
      </c>
      <c r="E83" s="98"/>
      <c r="F83" s="126" t="str">
        <f>'1. All Data'!M93</f>
        <v>Fully Achieved</v>
      </c>
      <c r="G83" s="122"/>
      <c r="H83" s="127">
        <f>'1. All Data'!R93</f>
        <v>0</v>
      </c>
      <c r="I83" s="122"/>
      <c r="J83" s="127">
        <f>'1. All Data'!V93</f>
        <v>0</v>
      </c>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6"/>
      <c r="AL83" s="116"/>
      <c r="AM83" s="116"/>
      <c r="AN83" s="116"/>
      <c r="AO83" s="116"/>
      <c r="AP83" s="116"/>
      <c r="AQ83" s="116"/>
      <c r="AR83" s="116"/>
      <c r="AS83" s="116"/>
      <c r="AT83" s="116"/>
    </row>
    <row r="84" spans="1:46" ht="99.75" customHeight="1">
      <c r="A84" s="96" t="str">
        <f>'1. All Data'!B94</f>
        <v>CR 15</v>
      </c>
      <c r="B84" s="128" t="str">
        <f>'1. All Data'!C94</f>
        <v>Deliver transformative regeneration for Burton upon Trent working in partnership with the Burton Towns Fund board</v>
      </c>
      <c r="C84" s="129" t="str">
        <f>'1. All Data'!D94</f>
        <v xml:space="preserve">Develop a business case for the High Street Property Intervention project and support strategic partners in developing business cases for the remaining Towns Fund projects </v>
      </c>
      <c r="D84" s="125" t="str">
        <f>'1. All Data'!H94</f>
        <v>On Track to be Achieved</v>
      </c>
      <c r="E84" s="97"/>
      <c r="F84" s="126" t="str">
        <f>'1. All Data'!M94</f>
        <v>On Track to be Achieved</v>
      </c>
      <c r="G84" s="98"/>
      <c r="H84" s="127">
        <f>'1. All Data'!R94</f>
        <v>0</v>
      </c>
      <c r="I84" s="98"/>
      <c r="J84" s="127">
        <f>'1. All Data'!V94</f>
        <v>0</v>
      </c>
    </row>
    <row r="85" spans="1:46" ht="99.75" customHeight="1">
      <c r="A85" s="96" t="str">
        <f>'1. All Data'!B95</f>
        <v>CR 16</v>
      </c>
      <c r="B85" s="128" t="str">
        <f>'1. All Data'!C95</f>
        <v>Deliver transformative regeneration for Burton upon Trent working in partnership with the Burton Towns Fund board</v>
      </c>
      <c r="C85" s="129" t="str">
        <f>'1. All Data'!D95</f>
        <v>Submit the Summary Documents for all the  Burton Towns Fund projects to MHCLG</v>
      </c>
      <c r="D85" s="125" t="str">
        <f>'1. All Data'!H95</f>
        <v>Not Yet Due</v>
      </c>
      <c r="E85" s="97"/>
      <c r="F85" s="126" t="str">
        <f>'1. All Data'!M95</f>
        <v>Not Yet Due</v>
      </c>
      <c r="G85" s="98"/>
      <c r="H85" s="127">
        <f>'1. All Data'!R95</f>
        <v>0</v>
      </c>
      <c r="I85" s="98"/>
      <c r="J85" s="127">
        <f>'1. All Data'!V95</f>
        <v>0</v>
      </c>
    </row>
    <row r="86" spans="1:46" ht="99.75" customHeight="1">
      <c r="A86" s="96" t="str">
        <f>'1. All Data'!B96</f>
        <v>CR 17</v>
      </c>
      <c r="B86" s="128" t="str">
        <f>'1. All Data'!C96</f>
        <v>Support the regeneration of Uttoxeter through the Uttoxeter Masterplan</v>
      </c>
      <c r="C86" s="129" t="str">
        <f>'1. All Data'!D96</f>
        <v xml:space="preserve">Following consultation brought forward, review progress against the implementation of the Uttoxeter Masterplan – explore and bid for monies from the levelling up fund </v>
      </c>
      <c r="D86" s="125" t="str">
        <f>'1. All Data'!H96</f>
        <v>On Track to be Achieved</v>
      </c>
      <c r="E86" s="97"/>
      <c r="F86" s="126" t="str">
        <f>'1. All Data'!M96</f>
        <v>On Track to be Achieved</v>
      </c>
      <c r="G86" s="106"/>
      <c r="H86" s="127">
        <f>'1. All Data'!R96</f>
        <v>0</v>
      </c>
      <c r="I86" s="98"/>
      <c r="J86" s="127">
        <f>'1. All Data'!V96</f>
        <v>0</v>
      </c>
    </row>
    <row r="87" spans="1:46" ht="99.75" customHeight="1">
      <c r="A87" s="96" t="str">
        <f>'1. All Data'!B97</f>
        <v>CR 18</v>
      </c>
      <c r="B87" s="128" t="str">
        <f>'1. All Data'!C97</f>
        <v>Support the regeneration of Uttoxeter through the Uttoxeter Masterplan</v>
      </c>
      <c r="C87" s="129" t="str">
        <f>'1. All Data'!D97</f>
        <v>Work with Staffordshire County Council to develop a sustainable bus and parking strategy for Uttoxeter</v>
      </c>
      <c r="D87" s="125" t="str">
        <f>'1. All Data'!H97</f>
        <v>Not Yet Due</v>
      </c>
      <c r="E87" s="97"/>
      <c r="F87" s="126" t="str">
        <f>'1. All Data'!M97</f>
        <v>On Track to be Achieved</v>
      </c>
      <c r="G87" s="98"/>
      <c r="H87" s="127">
        <f>'1. All Data'!R97</f>
        <v>0</v>
      </c>
      <c r="I87" s="98"/>
      <c r="J87" s="127">
        <f>'1. All Data'!V97</f>
        <v>0</v>
      </c>
    </row>
    <row r="88" spans="1:46" ht="99.75" customHeight="1">
      <c r="A88" s="96" t="str">
        <f>'1. All Data'!B98</f>
        <v>CR 19</v>
      </c>
      <c r="B88" s="128" t="str">
        <f>'1. All Data'!C98</f>
        <v>Support the delivery of affordable housing on brownfield land through the utilisation of S106 commuted sums</v>
      </c>
      <c r="C88" s="129" t="str">
        <f>'1. All Data'!D98</f>
        <v>Review and update the Brownfield and Infill Regeneration Strategy in line with new Government guidance and policy</v>
      </c>
      <c r="D88" s="125" t="str">
        <f>'1. All Data'!H98</f>
        <v>Not Yet Due</v>
      </c>
      <c r="E88" s="97"/>
      <c r="F88" s="126" t="str">
        <f>'1. All Data'!M98</f>
        <v>Not Yet Due</v>
      </c>
      <c r="G88" s="98"/>
      <c r="H88" s="127">
        <f>'1. All Data'!R98</f>
        <v>0</v>
      </c>
      <c r="I88" s="98"/>
      <c r="J88" s="127">
        <f>'1. All Data'!V98</f>
        <v>0</v>
      </c>
    </row>
    <row r="89" spans="1:46" ht="99.75" customHeight="1">
      <c r="A89" s="96" t="str">
        <f>'1. All Data'!B99</f>
        <v>CR 20</v>
      </c>
      <c r="B89" s="128" t="str">
        <f>'1. All Data'!C99</f>
        <v>Improve the Washlands as a regional attraction</v>
      </c>
      <c r="C89" s="129" t="str">
        <f>'1. All Data'!D99</f>
        <v xml:space="preserve">Undertake a feasibility study to inform the development of a Washlands Visitor Centre </v>
      </c>
      <c r="D89" s="125" t="str">
        <f>'1. All Data'!H99</f>
        <v>On Track to be Achieved</v>
      </c>
      <c r="E89" s="98"/>
      <c r="F89" s="126" t="str">
        <f>'1. All Data'!M99</f>
        <v>On Track to be Achieved</v>
      </c>
      <c r="G89" s="98"/>
      <c r="H89" s="127">
        <f>'1. All Data'!R99</f>
        <v>0</v>
      </c>
      <c r="I89" s="98"/>
      <c r="J89" s="127">
        <f>'1. All Data'!V99</f>
        <v>0</v>
      </c>
    </row>
    <row r="90" spans="1:46" ht="99.75" customHeight="1">
      <c r="A90" s="96" t="str">
        <f>'1. All Data'!B101</f>
        <v>CR 22</v>
      </c>
      <c r="B90" s="128" t="str">
        <f>'1. All Data'!C101</f>
        <v>Support economic growth in East Staffordshire</v>
      </c>
      <c r="C90" s="129" t="str">
        <f>'1. All Data'!D101</f>
        <v>Working with the Worklessness Action Group and local MP, as appropriate, support the delivery of three physical or virtual job fairs</v>
      </c>
      <c r="D90" s="125" t="str">
        <f>'1. All Data'!H101</f>
        <v>On Track to be Achieved</v>
      </c>
      <c r="E90" s="97"/>
      <c r="F90" s="126" t="str">
        <f>'1. All Data'!M101</f>
        <v>On Track to be Achieved</v>
      </c>
      <c r="G90" s="98"/>
      <c r="H90" s="127">
        <f>'1. All Data'!R101</f>
        <v>0</v>
      </c>
      <c r="I90" s="98"/>
      <c r="J90" s="127">
        <f>'1. All Data'!V101</f>
        <v>0</v>
      </c>
    </row>
    <row r="91" spans="1:46" ht="99.75" customHeight="1">
      <c r="A91" s="96" t="str">
        <f>'1. All Data'!B102</f>
        <v>CR 23</v>
      </c>
      <c r="B91" s="128" t="str">
        <f>'1. All Data'!C102</f>
        <v>Support economic growth in East Staffordshire</v>
      </c>
      <c r="C91" s="129" t="str">
        <f>'1. All Data'!D102</f>
        <v>Administer the Small Business Fund grant scheme to support the growth of small businesses and start-ups</v>
      </c>
      <c r="D91" s="125" t="str">
        <f>'1. All Data'!H102</f>
        <v>On Track to be Achieved</v>
      </c>
      <c r="E91" s="98"/>
      <c r="F91" s="126" t="str">
        <f>'1. All Data'!M102</f>
        <v>On Track to be Achieved</v>
      </c>
      <c r="G91" s="98"/>
      <c r="H91" s="127">
        <f>'1. All Data'!R102</f>
        <v>0</v>
      </c>
      <c r="I91" s="98"/>
      <c r="J91" s="127">
        <f>'1. All Data'!V102</f>
        <v>0</v>
      </c>
    </row>
    <row r="92" spans="1:46" ht="99.75" customHeight="1">
      <c r="A92" s="96" t="str">
        <f>'1. All Data'!B103</f>
        <v>CR 24</v>
      </c>
      <c r="B92" s="128" t="str">
        <f>'1. All Data'!C103</f>
        <v>Support economic growth in East Staffordshire</v>
      </c>
      <c r="C92" s="129" t="str">
        <f>'1. All Data'!D103</f>
        <v>Hold 4 engagement events with Town Centre retailers</v>
      </c>
      <c r="D92" s="125" t="str">
        <f>'1. All Data'!H103</f>
        <v>Not Yet Due</v>
      </c>
      <c r="E92" s="97"/>
      <c r="F92" s="126" t="str">
        <f>'1. All Data'!M103</f>
        <v>Not Yet Due</v>
      </c>
      <c r="G92" s="98"/>
      <c r="H92" s="127">
        <f>'1. All Data'!R103</f>
        <v>0</v>
      </c>
      <c r="I92" s="98"/>
      <c r="J92" s="127">
        <f>'1. All Data'!V103</f>
        <v>0</v>
      </c>
    </row>
    <row r="93" spans="1:46" ht="99.75" customHeight="1">
      <c r="A93" s="96" t="str">
        <f>'1. All Data'!B104</f>
        <v>CR 25</v>
      </c>
      <c r="B93" s="128" t="str">
        <f>'1. All Data'!C104</f>
        <v>Support economic growth in East Staffordshire</v>
      </c>
      <c r="C93" s="129" t="str">
        <f>'1. All Data'!D104</f>
        <v>Consider creating a Business Improvement District in Uttoxeter</v>
      </c>
      <c r="D93" s="125" t="str">
        <f>'1. All Data'!H104</f>
        <v>Not Yet Due</v>
      </c>
      <c r="E93" s="97"/>
      <c r="F93" s="126" t="str">
        <f>'1. All Data'!M104</f>
        <v>Not Yet Due</v>
      </c>
      <c r="G93" s="98"/>
      <c r="H93" s="127">
        <f>'1. All Data'!R104</f>
        <v>0</v>
      </c>
      <c r="I93" s="98"/>
      <c r="J93" s="127">
        <f>'1. All Data'!V104</f>
        <v>0</v>
      </c>
    </row>
    <row r="94" spans="1:46" ht="99.75" customHeight="1">
      <c r="A94" s="96" t="str">
        <f>'1. All Data'!B105</f>
        <v>CR 26</v>
      </c>
      <c r="B94" s="128" t="str">
        <f>'1. All Data'!C105</f>
        <v>Support economic growth in East Staffordshire</v>
      </c>
      <c r="C94" s="129" t="str">
        <f>'1. All Data'!D105</f>
        <v>Commission inward investment consultants to drive private investment in Burton</v>
      </c>
      <c r="D94" s="125" t="str">
        <f>'1. All Data'!H105</f>
        <v>Not Yet Due</v>
      </c>
      <c r="E94" s="97"/>
      <c r="F94" s="126" t="str">
        <f>'1. All Data'!M105</f>
        <v>On Track to be Achieved</v>
      </c>
      <c r="G94" s="98"/>
      <c r="H94" s="127">
        <f>'1. All Data'!R105</f>
        <v>0</v>
      </c>
      <c r="I94" s="98"/>
      <c r="J94" s="127">
        <f>'1. All Data'!V105</f>
        <v>0</v>
      </c>
    </row>
    <row r="95" spans="1:46" ht="99.75" customHeight="1">
      <c r="A95" s="96" t="str">
        <f>'1. All Data'!B106</f>
        <v>CR 27</v>
      </c>
      <c r="B95" s="128" t="str">
        <f>'1. All Data'!C106</f>
        <v>New and Refreshed Planning Policies</v>
      </c>
      <c r="C95" s="129" t="str">
        <f>'1. All Data'!D106</f>
        <v>Produce Guidance on achieving Biodiversity net gains through Planning</v>
      </c>
      <c r="D95" s="125" t="str">
        <f>'1. All Data'!H106</f>
        <v>Not Yet Due</v>
      </c>
      <c r="E95" s="97"/>
      <c r="F95" s="126" t="str">
        <f>'1. All Data'!M106</f>
        <v>Not Yet Due</v>
      </c>
      <c r="G95" s="98"/>
      <c r="H95" s="127">
        <f>'1. All Data'!R106</f>
        <v>0</v>
      </c>
      <c r="I95" s="98"/>
      <c r="J95" s="127">
        <f>'1. All Data'!V106</f>
        <v>0</v>
      </c>
    </row>
    <row r="96" spans="1:46" ht="99.75" customHeight="1">
      <c r="A96" s="96" t="str">
        <f>'1. All Data'!B107</f>
        <v>CR 28</v>
      </c>
      <c r="B96" s="128" t="str">
        <f>'1. All Data'!C107</f>
        <v>New and Refreshed Planning Policies</v>
      </c>
      <c r="C96" s="129" t="str">
        <f>'1. All Data'!D107</f>
        <v>Draft Local Sustainable Development (Climate Change SPD)</v>
      </c>
      <c r="D96" s="125" t="str">
        <f>'1. All Data'!H107</f>
        <v>Not Yet Due</v>
      </c>
      <c r="E96" s="98"/>
      <c r="F96" s="126" t="str">
        <f>'1. All Data'!M107</f>
        <v>Not Yet Due</v>
      </c>
      <c r="G96" s="98"/>
      <c r="H96" s="127">
        <f>'1. All Data'!R107</f>
        <v>0</v>
      </c>
      <c r="I96" s="98"/>
      <c r="J96" s="127">
        <f>'1. All Data'!V107</f>
        <v>0</v>
      </c>
    </row>
    <row r="97" spans="1:10" ht="99.75" customHeight="1">
      <c r="A97" s="96" t="str">
        <f>'1. All Data'!B108</f>
        <v>CR 29</v>
      </c>
      <c r="B97" s="128" t="str">
        <f>'1. All Data'!C108</f>
        <v>Partnership Working</v>
      </c>
      <c r="C97" s="129" t="str">
        <f>'1. All Data'!D108</f>
        <v>Review the Council’s internal procedures and training in support of the Prevent Agenda</v>
      </c>
      <c r="D97" s="125" t="str">
        <f>'1. All Data'!H108</f>
        <v>Not Yet Due</v>
      </c>
      <c r="E97" s="98"/>
      <c r="F97" s="126" t="str">
        <f>'1. All Data'!M108</f>
        <v>Not Yet Due</v>
      </c>
      <c r="G97" s="98"/>
      <c r="H97" s="127">
        <f>'1. All Data'!R108</f>
        <v>0</v>
      </c>
      <c r="I97" s="98"/>
      <c r="J97" s="127">
        <f>'1. All Data'!V108</f>
        <v>0</v>
      </c>
    </row>
    <row r="98" spans="1:10" ht="99.75" customHeight="1">
      <c r="A98" s="96" t="str">
        <f>'1. All Data'!B109</f>
        <v>CR 30</v>
      </c>
      <c r="B98" s="128" t="str">
        <f>'1. All Data'!C109</f>
        <v>Partnership Working</v>
      </c>
      <c r="C98" s="129" t="str">
        <f>'1. All Data'!D109</f>
        <v>Consider the introduction of a Parish Council Forum/other communication channels</v>
      </c>
      <c r="D98" s="125" t="str">
        <f>'1. All Data'!H109</f>
        <v>Fully Achieved</v>
      </c>
      <c r="E98" s="97"/>
      <c r="F98" s="126" t="str">
        <f>'1. All Data'!M109</f>
        <v>Fully Achieved</v>
      </c>
      <c r="G98" s="106"/>
      <c r="H98" s="127">
        <f>'1. All Data'!R109</f>
        <v>0</v>
      </c>
      <c r="I98" s="98"/>
      <c r="J98" s="127">
        <f>'1. All Data'!V109</f>
        <v>0</v>
      </c>
    </row>
    <row r="99" spans="1:10" ht="99.75" customHeight="1">
      <c r="A99" s="96" t="str">
        <f>'1. All Data'!B110</f>
        <v>EHB 01</v>
      </c>
      <c r="B99" s="128" t="str">
        <f>'1. All Data'!C110</f>
        <v>Open Spaces Initiatives</v>
      </c>
      <c r="C99" s="129" t="str">
        <f>'1. All Data'!D110</f>
        <v>Achieve a minimum of 2 In Bloom gold awards for our In Bloom entries across the Borough*</v>
      </c>
      <c r="D99" s="125" t="str">
        <f>'1. All Data'!H110</f>
        <v>On Track to be Achieved</v>
      </c>
      <c r="E99" s="98"/>
      <c r="F99" s="126" t="str">
        <f>'1. All Data'!M110</f>
        <v>Fully Achieved</v>
      </c>
      <c r="G99" s="105"/>
      <c r="H99" s="127">
        <f>'1. All Data'!R110</f>
        <v>0</v>
      </c>
      <c r="I99" s="98"/>
      <c r="J99" s="127">
        <f>'1. All Data'!V110</f>
        <v>0</v>
      </c>
    </row>
    <row r="100" spans="1:10" ht="99.75" customHeight="1">
      <c r="A100" s="96" t="str">
        <f>'1. All Data'!B111</f>
        <v>EHB 02</v>
      </c>
      <c r="B100" s="128" t="str">
        <f>'1. All Data'!C111</f>
        <v>Open Spaces Initiatives</v>
      </c>
      <c r="C100" s="129" t="str">
        <f>'1. All Data'!D111</f>
        <v>Provide a first year update report on progress with the Parks Development Plan</v>
      </c>
      <c r="D100" s="125" t="str">
        <f>'1. All Data'!H111</f>
        <v>Not Yet Due</v>
      </c>
      <c r="E100" s="98"/>
      <c r="F100" s="126" t="str">
        <f>'1. All Data'!M111</f>
        <v>Not Yet Due</v>
      </c>
      <c r="G100" s="98"/>
      <c r="H100" s="127">
        <f>'1. All Data'!R111</f>
        <v>0</v>
      </c>
      <c r="I100" s="98"/>
      <c r="J100" s="127">
        <f>'1. All Data'!V111</f>
        <v>0</v>
      </c>
    </row>
    <row r="101" spans="1:10" ht="99.75" customHeight="1">
      <c r="A101" s="96" t="str">
        <f>'1. All Data'!B112</f>
        <v>EHB 03</v>
      </c>
      <c r="B101" s="128" t="str">
        <f>'1. All Data'!C112</f>
        <v>Open Spaces Initiatives</v>
      </c>
      <c r="C101" s="129" t="str">
        <f>'1. All Data'!D112</f>
        <v>Enter at least 5 of our parks into the ‘It’s Your Neighbourhood Awards’ scheme and achieve a minimum of Bronze Award*</v>
      </c>
      <c r="D101" s="125" t="str">
        <f>'1. All Data'!H112</f>
        <v>Not Yet Due</v>
      </c>
      <c r="E101" s="98"/>
      <c r="F101" s="126" t="str">
        <f>'1. All Data'!M112</f>
        <v>Fully Achieved</v>
      </c>
      <c r="G101" s="98"/>
      <c r="H101" s="127">
        <f>'1. All Data'!R112</f>
        <v>0</v>
      </c>
      <c r="I101" s="98"/>
      <c r="J101" s="127">
        <f>'1. All Data'!V112</f>
        <v>0</v>
      </c>
    </row>
    <row r="102" spans="1:10" ht="99.75" customHeight="1">
      <c r="A102" s="96" t="str">
        <f>'1. All Data'!B113</f>
        <v>EHB 04</v>
      </c>
      <c r="B102" s="128" t="str">
        <f>'1. All Data'!C113</f>
        <v xml:space="preserve">Supporting Sports and Leisure Delivery Partners </v>
      </c>
      <c r="C102" s="129" t="str">
        <f>'1. All Data'!D113</f>
        <v xml:space="preserve">Investigate opportunities to establish and enhanced Play Day event in conjunction with Everyone Active* </v>
      </c>
      <c r="D102" s="125" t="str">
        <f>'1. All Data'!H113</f>
        <v>Deferred</v>
      </c>
      <c r="E102" s="97"/>
      <c r="F102" s="126" t="str">
        <f>'1. All Data'!M113</f>
        <v>Deferred</v>
      </c>
      <c r="G102" s="98"/>
      <c r="H102" s="127">
        <f>'1. All Data'!R113</f>
        <v>0</v>
      </c>
      <c r="I102" s="98"/>
      <c r="J102" s="127">
        <f>'1. All Data'!V113</f>
        <v>0</v>
      </c>
    </row>
    <row r="103" spans="1:10" ht="99.75" customHeight="1">
      <c r="A103" s="96" t="str">
        <f>'1. All Data'!B114</f>
        <v>EHB 05</v>
      </c>
      <c r="B103" s="128" t="str">
        <f>'1. All Data'!C114</f>
        <v>Supporting Sports and Leisure Delivery Partners</v>
      </c>
      <c r="C103" s="129" t="str">
        <f>'1. All Data'!D114</f>
        <v>Complete a Review of Health &amp; Activity Strategy and Delivery in the Borough</v>
      </c>
      <c r="D103" s="125" t="str">
        <f>'1. All Data'!H114</f>
        <v>On Track to be Achieved</v>
      </c>
      <c r="E103" s="97"/>
      <c r="F103" s="126" t="str">
        <f>'1. All Data'!M114</f>
        <v>On Track to be Achieved</v>
      </c>
      <c r="G103" s="98"/>
      <c r="H103" s="127">
        <f>'1. All Data'!R114</f>
        <v>0</v>
      </c>
      <c r="I103" s="98"/>
      <c r="J103" s="127">
        <f>'1. All Data'!V114</f>
        <v>0</v>
      </c>
    </row>
    <row r="104" spans="1:10" ht="99.75" customHeight="1">
      <c r="A104" s="96" t="str">
        <f>'1. All Data'!B115</f>
        <v>EHB 06</v>
      </c>
      <c r="B104" s="128" t="str">
        <f>'1. All Data'!C115</f>
        <v xml:space="preserve">Maintain Performance For Street Cleansing </v>
      </c>
      <c r="C104" s="129" t="str">
        <f>'1. All Data'!D115</f>
        <v>Litter
Detritus
Graffiti
Fly-posting
0%</v>
      </c>
      <c r="D104" s="125" t="str">
        <f>'1. All Data'!H115</f>
        <v>Not Yet Due</v>
      </c>
      <c r="E104" s="98"/>
      <c r="F104" s="126" t="str">
        <f>'1. All Data'!M115</f>
        <v>On Track to be Achieved</v>
      </c>
      <c r="G104" s="98"/>
      <c r="H104" s="127">
        <f>'1. All Data'!R115</f>
        <v>0</v>
      </c>
      <c r="I104" s="98"/>
      <c r="J104" s="127">
        <f>'1. All Data'!V115</f>
        <v>0</v>
      </c>
    </row>
    <row r="105" spans="1:10" ht="99.75" customHeight="1">
      <c r="A105" s="96" t="e">
        <f>'1. All Data'!#REF!</f>
        <v>#REF!</v>
      </c>
      <c r="B105" s="128" t="e">
        <f>'1. All Data'!#REF!</f>
        <v>#REF!</v>
      </c>
      <c r="C105" s="129" t="e">
        <f>'1. All Data'!#REF!</f>
        <v>#REF!</v>
      </c>
      <c r="D105" s="125" t="e">
        <f>'1. All Data'!#REF!</f>
        <v>#REF!</v>
      </c>
      <c r="E105" s="98"/>
      <c r="F105" s="126" t="e">
        <f>'1. All Data'!#REF!</f>
        <v>#REF!</v>
      </c>
      <c r="G105" s="98"/>
      <c r="H105" s="127" t="e">
        <f>'1. All Data'!#REF!</f>
        <v>#REF!</v>
      </c>
      <c r="I105" s="98"/>
      <c r="J105" s="127" t="e">
        <f>'1. All Data'!#REF!</f>
        <v>#REF!</v>
      </c>
    </row>
    <row r="106" spans="1:10" ht="99.75" customHeight="1">
      <c r="A106" s="96" t="e">
        <f>'1. All Data'!#REF!</f>
        <v>#REF!</v>
      </c>
      <c r="B106" s="128" t="e">
        <f>'1. All Data'!#REF!</f>
        <v>#REF!</v>
      </c>
      <c r="C106" s="129" t="e">
        <f>'1. All Data'!#REF!</f>
        <v>#REF!</v>
      </c>
      <c r="D106" s="125" t="e">
        <f>'1. All Data'!#REF!</f>
        <v>#REF!</v>
      </c>
      <c r="E106" s="98"/>
      <c r="F106" s="126" t="e">
        <f>'1. All Data'!#REF!</f>
        <v>#REF!</v>
      </c>
      <c r="G106" s="98"/>
      <c r="H106" s="127" t="e">
        <f>'1. All Data'!#REF!</f>
        <v>#REF!</v>
      </c>
      <c r="I106" s="98"/>
      <c r="J106" s="127" t="e">
        <f>'1. All Data'!#REF!</f>
        <v>#REF!</v>
      </c>
    </row>
    <row r="107" spans="1:10" ht="99.75" customHeight="1">
      <c r="A107" s="96" t="e">
        <f>'1. All Data'!#REF!</f>
        <v>#REF!</v>
      </c>
      <c r="B107" s="128" t="e">
        <f>'1. All Data'!#REF!</f>
        <v>#REF!</v>
      </c>
      <c r="C107" s="129" t="e">
        <f>'1. All Data'!#REF!</f>
        <v>#REF!</v>
      </c>
      <c r="D107" s="125" t="e">
        <f>'1. All Data'!#REF!</f>
        <v>#REF!</v>
      </c>
      <c r="E107" s="98"/>
      <c r="F107" s="126" t="e">
        <f>'1. All Data'!#REF!</f>
        <v>#REF!</v>
      </c>
      <c r="G107" s="98"/>
      <c r="H107" s="127" t="e">
        <f>'1. All Data'!#REF!</f>
        <v>#REF!</v>
      </c>
      <c r="I107" s="98"/>
      <c r="J107" s="127" t="e">
        <f>'1. All Data'!#REF!</f>
        <v>#REF!</v>
      </c>
    </row>
    <row r="108" spans="1:10" ht="99.75" customHeight="1">
      <c r="A108" s="96" t="e">
        <f>'1. All Data'!#REF!</f>
        <v>#REF!</v>
      </c>
      <c r="B108" s="128" t="e">
        <f>'1. All Data'!#REF!</f>
        <v>#REF!</v>
      </c>
      <c r="C108" s="129" t="e">
        <f>'1. All Data'!#REF!</f>
        <v>#REF!</v>
      </c>
      <c r="D108" s="125" t="e">
        <f>'1. All Data'!#REF!</f>
        <v>#REF!</v>
      </c>
      <c r="E108" s="98"/>
      <c r="F108" s="126" t="e">
        <f>'1. All Data'!#REF!</f>
        <v>#REF!</v>
      </c>
      <c r="G108" s="98"/>
      <c r="H108" s="127" t="e">
        <f>'1. All Data'!#REF!</f>
        <v>#REF!</v>
      </c>
      <c r="I108" s="98"/>
      <c r="J108" s="127" t="e">
        <f>'1. All Data'!#REF!</f>
        <v>#REF!</v>
      </c>
    </row>
    <row r="109" spans="1:10" ht="99.75" customHeight="1">
      <c r="A109" s="96" t="e">
        <f>'1. All Data'!#REF!</f>
        <v>#REF!</v>
      </c>
      <c r="B109" s="128" t="e">
        <f>'1. All Data'!#REF!</f>
        <v>#REF!</v>
      </c>
      <c r="C109" s="129" t="e">
        <f>'1. All Data'!#REF!</f>
        <v>#REF!</v>
      </c>
      <c r="D109" s="125" t="e">
        <f>'1. All Data'!#REF!</f>
        <v>#REF!</v>
      </c>
      <c r="E109" s="98"/>
      <c r="F109" s="126" t="e">
        <f>'1. All Data'!#REF!</f>
        <v>#REF!</v>
      </c>
      <c r="G109" s="98"/>
      <c r="H109" s="127" t="e">
        <f>'1. All Data'!#REF!</f>
        <v>#REF!</v>
      </c>
      <c r="I109" s="98"/>
      <c r="J109" s="127" t="e">
        <f>'1. All Data'!#REF!</f>
        <v>#REF!</v>
      </c>
    </row>
    <row r="110" spans="1:10" ht="99.75" customHeight="1">
      <c r="A110" s="96" t="e">
        <f>'1. All Data'!#REF!</f>
        <v>#REF!</v>
      </c>
      <c r="B110" s="128" t="e">
        <f>'1. All Data'!#REF!</f>
        <v>#REF!</v>
      </c>
      <c r="C110" s="129" t="e">
        <f>'1. All Data'!#REF!</f>
        <v>#REF!</v>
      </c>
      <c r="D110" s="125" t="e">
        <f>'1. All Data'!#REF!</f>
        <v>#REF!</v>
      </c>
      <c r="E110" s="97"/>
      <c r="F110" s="126" t="e">
        <f>'1. All Data'!#REF!</f>
        <v>#REF!</v>
      </c>
      <c r="G110" s="98"/>
      <c r="H110" s="127" t="e">
        <f>'1. All Data'!#REF!</f>
        <v>#REF!</v>
      </c>
      <c r="I110" s="105"/>
      <c r="J110" s="127" t="e">
        <f>'1. All Data'!#REF!</f>
        <v>#REF!</v>
      </c>
    </row>
    <row r="111" spans="1:10" s="99" customFormat="1">
      <c r="C111" s="123"/>
    </row>
    <row r="112" spans="1:10" s="99" customFormat="1">
      <c r="C112" s="123"/>
    </row>
    <row r="113" spans="3:3" s="99" customFormat="1">
      <c r="C113" s="123"/>
    </row>
    <row r="114" spans="3:3" s="99" customFormat="1">
      <c r="C114" s="123"/>
    </row>
    <row r="115" spans="3:3" s="99" customFormat="1">
      <c r="C115" s="123"/>
    </row>
    <row r="116" spans="3:3" s="99" customFormat="1">
      <c r="C116" s="123"/>
    </row>
    <row r="117" spans="3:3" s="99" customFormat="1">
      <c r="C117" s="123"/>
    </row>
    <row r="118" spans="3:3" s="99" customFormat="1">
      <c r="C118" s="123"/>
    </row>
    <row r="119" spans="3:3" s="99" customFormat="1">
      <c r="C119" s="123"/>
    </row>
    <row r="120" spans="3:3" s="99" customFormat="1">
      <c r="C120" s="123"/>
    </row>
    <row r="121" spans="3:3" s="99" customFormat="1">
      <c r="C121" s="123"/>
    </row>
    <row r="122" spans="3:3" s="99" customFormat="1">
      <c r="C122" s="123"/>
    </row>
    <row r="123" spans="3:3" s="99" customFormat="1">
      <c r="C123" s="123"/>
    </row>
    <row r="124" spans="3:3" s="99" customFormat="1">
      <c r="C124" s="123"/>
    </row>
    <row r="125" spans="3:3" s="99" customFormat="1">
      <c r="C125" s="123"/>
    </row>
    <row r="126" spans="3:3" s="99" customFormat="1">
      <c r="C126" s="123"/>
    </row>
    <row r="127" spans="3:3" s="99" customFormat="1">
      <c r="C127" s="123"/>
    </row>
    <row r="128" spans="3:3" s="99" customFormat="1">
      <c r="C128" s="123"/>
    </row>
    <row r="129" spans="3:3">
      <c r="C129" s="123"/>
    </row>
  </sheetData>
  <sheetProtection algorithmName="SHA-512" hashValue="L3arEyeHf5a4zH0743XXLpI0ht9EBVHJsTcbfqzSfi+t8XSRwTUfH5SDf9sA/hDEIUmXLfLCZX+h/Ga1164o9w==" saltValue="bqVGGwlDANYn+Etvvzyt3g==" spinCount="100000" sheet="1" objects="1" scenarios="1"/>
  <conditionalFormatting sqref="V82">
    <cfRule type="containsText" dxfId="3934" priority="4241" operator="containsText" text="Numerical Outturn Within 10% Tolerance">
      <formula>NOT(ISERROR(SEARCH("Numerical Outturn Within 10% Tolerance",V82)))</formula>
    </cfRule>
    <cfRule type="containsText" dxfId="3933" priority="4242" operator="containsText" text="Numerical Outturn Within 5% Tolerance">
      <formula>NOT(ISERROR(SEARCH("Numerical Outturn Within 5% Tolerance",V82)))</formula>
    </cfRule>
    <cfRule type="containsText" dxfId="3932" priority="4243" operator="containsText" text="Target Achieved / Exceeded">
      <formula>NOT(ISERROR(SEARCH("Target Achieved / Exceeded",V82)))</formula>
    </cfRule>
    <cfRule type="containsText" dxfId="3931" priority="4244" operator="containsText" text="Full Update Not Yet Available">
      <formula>NOT(ISERROR(SEARCH("Full Update Not Yet Available",V82)))</formula>
    </cfRule>
    <cfRule type="containsText" dxfId="3930" priority="4245" operator="containsText" text="Full Update Not Yet Available">
      <formula>NOT(ISERROR(SEARCH("Full Update Not Yet Available",V82)))</formula>
    </cfRule>
  </conditionalFormatting>
  <conditionalFormatting sqref="M82 R82">
    <cfRule type="containsText" dxfId="3929" priority="4223" operator="containsText" text="Deferred">
      <formula>NOT(ISERROR(SEARCH("Deferred",M82)))</formula>
    </cfRule>
  </conditionalFormatting>
  <conditionalFormatting sqref="G29 G42 G50 G54 G61 G69:G71 G74 G83 G86 G98 I42 I50 I61 I69:I71 I83 D3:D110 F3:F110 H3:H110 J3:J110">
    <cfRule type="containsText" dxfId="3928" priority="4218" operator="containsText" text="On track to be achieved">
      <formula>NOT(ISERROR(SEARCH("On track to be achieved",D3)))</formula>
    </cfRule>
    <cfRule type="containsText" dxfId="3927" priority="4219" operator="containsText" text="Deferred">
      <formula>NOT(ISERROR(SEARCH("Deferred",D3)))</formula>
    </cfRule>
    <cfRule type="containsText" dxfId="3926" priority="4220" operator="containsText" text="Deleted">
      <formula>NOT(ISERROR(SEARCH("Deleted",D3)))</formula>
    </cfRule>
    <cfRule type="containsText" dxfId="3925" priority="4221" operator="containsText" text="In Danger of Falling Behind Target">
      <formula>NOT(ISERROR(SEARCH("In Danger of Falling Behind Target",D3)))</formula>
    </cfRule>
    <cfRule type="containsText" dxfId="3924" priority="4222" operator="containsText" text="Not yet due">
      <formula>NOT(ISERROR(SEARCH("Not yet due",D3)))</formula>
    </cfRule>
    <cfRule type="containsText" dxfId="3923" priority="4224" operator="containsText" text="Update not Provided">
      <formula>NOT(ISERROR(SEARCH("Update not Provided",D3)))</formula>
    </cfRule>
    <cfRule type="containsText" dxfId="3922" priority="4225" operator="containsText" text="Not yet due">
      <formula>NOT(ISERROR(SEARCH("Not yet due",D3)))</formula>
    </cfRule>
    <cfRule type="containsText" dxfId="3921" priority="4226" operator="containsText" text="Completed Behind Schedule">
      <formula>NOT(ISERROR(SEARCH("Completed Behind Schedule",D3)))</formula>
    </cfRule>
    <cfRule type="containsText" dxfId="3920" priority="4227" operator="containsText" text="Off Target">
      <formula>NOT(ISERROR(SEARCH("Off Target",D3)))</formula>
    </cfRule>
    <cfRule type="containsText" dxfId="3919" priority="4228" operator="containsText" text="On Track to be Achieved">
      <formula>NOT(ISERROR(SEARCH("On Track to be Achieved",D3)))</formula>
    </cfRule>
    <cfRule type="containsText" dxfId="3918" priority="4229" operator="containsText" text="Fully Achieved">
      <formula>NOT(ISERROR(SEARCH("Fully Achieved",D3)))</formula>
    </cfRule>
    <cfRule type="containsText" dxfId="3917" priority="4230" operator="containsText" text="Not yet due">
      <formula>NOT(ISERROR(SEARCH("Not yet due",D3)))</formula>
    </cfRule>
    <cfRule type="containsText" dxfId="3916" priority="4231" operator="containsText" text="Not Yet Due">
      <formula>NOT(ISERROR(SEARCH("Not Yet Due",D3)))</formula>
    </cfRule>
    <cfRule type="containsText" dxfId="3915" priority="4232" operator="containsText" text="Deferred">
      <formula>NOT(ISERROR(SEARCH("Deferred",D3)))</formula>
    </cfRule>
    <cfRule type="containsText" dxfId="3914" priority="4233" operator="containsText" text="Deleted">
      <formula>NOT(ISERROR(SEARCH("Deleted",D3)))</formula>
    </cfRule>
    <cfRule type="containsText" dxfId="3913" priority="4234" operator="containsText" text="In Danger of Falling Behind Target">
      <formula>NOT(ISERROR(SEARCH("In Danger of Falling Behind Target",D3)))</formula>
    </cfRule>
    <cfRule type="containsText" dxfId="3912" priority="4235" operator="containsText" text="Not yet due">
      <formula>NOT(ISERROR(SEARCH("Not yet due",D3)))</formula>
    </cfRule>
    <cfRule type="containsText" dxfId="3911" priority="4236" operator="containsText" text="Completed Behind Schedule">
      <formula>NOT(ISERROR(SEARCH("Completed Behind Schedule",D3)))</formula>
    </cfRule>
    <cfRule type="containsText" dxfId="3910" priority="4237" operator="containsText" text="Off Target">
      <formula>NOT(ISERROR(SEARCH("Off Target",D3)))</formula>
    </cfRule>
    <cfRule type="containsText" dxfId="3909" priority="4238" operator="containsText" text="In Danger of Falling Behind Target">
      <formula>NOT(ISERROR(SEARCH("In Danger of Falling Behind Target",D3)))</formula>
    </cfRule>
    <cfRule type="containsText" dxfId="3908" priority="4239" operator="containsText" text="On Track to be Achieved">
      <formula>NOT(ISERROR(SEARCH("On Track to be Achieved",D3)))</formula>
    </cfRule>
    <cfRule type="containsText" dxfId="3907" priority="4240" operator="containsText" text="Fully Achieved">
      <formula>NOT(ISERROR(SEARCH("Fully Achieved",D3)))</formula>
    </cfRule>
    <cfRule type="containsText" dxfId="3906" priority="4246" operator="containsText" text="Update not Provided">
      <formula>NOT(ISERROR(SEARCH("Update not Provided",D3)))</formula>
    </cfRule>
    <cfRule type="containsText" dxfId="3905" priority="4247" operator="containsText" text="Not yet due">
      <formula>NOT(ISERROR(SEARCH("Not yet due",D3)))</formula>
    </cfRule>
    <cfRule type="containsText" dxfId="3904" priority="4248" operator="containsText" text="Completed Behind Schedule">
      <formula>NOT(ISERROR(SEARCH("Completed Behind Schedule",D3)))</formula>
    </cfRule>
    <cfRule type="containsText" dxfId="3903" priority="4249" operator="containsText" text="Off Target">
      <formula>NOT(ISERROR(SEARCH("Off Target",D3)))</formula>
    </cfRule>
    <cfRule type="containsText" dxfId="3902" priority="4250" operator="containsText" text="In Danger of Falling Behind Target">
      <formula>NOT(ISERROR(SEARCH("In Danger of Falling Behind Target",D3)))</formula>
    </cfRule>
    <cfRule type="containsText" dxfId="3901" priority="4251" operator="containsText" text="On Track to be Achieved">
      <formula>NOT(ISERROR(SEARCH("On Track to be Achieved",D3)))</formula>
    </cfRule>
    <cfRule type="containsText" dxfId="3900" priority="4252" operator="containsText" text="Fully Achieved">
      <formula>NOT(ISERROR(SEARCH("Fully Achieved",D3)))</formula>
    </cfRule>
    <cfRule type="containsText" dxfId="3899" priority="4253" operator="containsText" text="Fully Achieved">
      <formula>NOT(ISERROR(SEARCH("Fully Achieved",D3)))</formula>
    </cfRule>
    <cfRule type="containsText" dxfId="3898" priority="4254" operator="containsText" text="Fully Achieved">
      <formula>NOT(ISERROR(SEARCH("Fully Achieved",D3)))</formula>
    </cfRule>
    <cfRule type="containsText" dxfId="3897" priority="4255" operator="containsText" text="Deferred">
      <formula>NOT(ISERROR(SEARCH("Deferred",D3)))</formula>
    </cfRule>
    <cfRule type="containsText" dxfId="3896" priority="4256" operator="containsText" text="Deleted">
      <formula>NOT(ISERROR(SEARCH("Deleted",D3)))</formula>
    </cfRule>
    <cfRule type="containsText" dxfId="3895" priority="4257" operator="containsText" text="In Danger of Falling Behind Target">
      <formula>NOT(ISERROR(SEARCH("In Danger of Falling Behind Target",D3)))</formula>
    </cfRule>
    <cfRule type="containsText" dxfId="3894" priority="4258" operator="containsText" text="Not yet due">
      <formula>NOT(ISERROR(SEARCH("Not yet due",D3)))</formula>
    </cfRule>
    <cfRule type="containsText" dxfId="3893" priority="4259" operator="containsText" text="Update not Provided">
      <formula>NOT(ISERROR(SEARCH("Update not Provided",D3)))</formula>
    </cfRule>
  </conditionalFormatting>
  <conditionalFormatting sqref="Y4:Y5">
    <cfRule type="containsText" dxfId="3892" priority="4182" operator="containsText" text="On track to be achieved">
      <formula>NOT(ISERROR(SEARCH("On track to be achieved",Y4)))</formula>
    </cfRule>
    <cfRule type="containsText" dxfId="3891" priority="4183" operator="containsText" text="Deferred">
      <formula>NOT(ISERROR(SEARCH("Deferred",Y4)))</formula>
    </cfRule>
    <cfRule type="containsText" dxfId="3890" priority="4184" operator="containsText" text="Deleted">
      <formula>NOT(ISERROR(SEARCH("Deleted",Y4)))</formula>
    </cfRule>
    <cfRule type="containsText" dxfId="3889" priority="4185" operator="containsText" text="In Danger of Falling Behind Target">
      <formula>NOT(ISERROR(SEARCH("In Danger of Falling Behind Target",Y4)))</formula>
    </cfRule>
    <cfRule type="containsText" dxfId="3888" priority="4186" operator="containsText" text="Not yet due">
      <formula>NOT(ISERROR(SEARCH("Not yet due",Y4)))</formula>
    </cfRule>
    <cfRule type="containsText" dxfId="3887" priority="4187" operator="containsText" text="Update not Provided">
      <formula>NOT(ISERROR(SEARCH("Update not Provided",Y4)))</formula>
    </cfRule>
    <cfRule type="containsText" dxfId="3886" priority="4188" operator="containsText" text="Not yet due">
      <formula>NOT(ISERROR(SEARCH("Not yet due",Y4)))</formula>
    </cfRule>
    <cfRule type="containsText" dxfId="3885" priority="4189" operator="containsText" text="Completed Behind Schedule">
      <formula>NOT(ISERROR(SEARCH("Completed Behind Schedule",Y4)))</formula>
    </cfRule>
    <cfRule type="containsText" dxfId="3884" priority="4190" operator="containsText" text="Off Target">
      <formula>NOT(ISERROR(SEARCH("Off Target",Y4)))</formula>
    </cfRule>
    <cfRule type="containsText" dxfId="3883" priority="4191" operator="containsText" text="On Track to be Achieved">
      <formula>NOT(ISERROR(SEARCH("On Track to be Achieved",Y4)))</formula>
    </cfRule>
    <cfRule type="containsText" dxfId="3882" priority="4192" operator="containsText" text="Fully Achieved">
      <formula>NOT(ISERROR(SEARCH("Fully Achieved",Y4)))</formula>
    </cfRule>
    <cfRule type="containsText" dxfId="3881" priority="4193" operator="containsText" text="Not yet due">
      <formula>NOT(ISERROR(SEARCH("Not yet due",Y4)))</formula>
    </cfRule>
    <cfRule type="containsText" dxfId="3880" priority="4194" operator="containsText" text="Not Yet Due">
      <formula>NOT(ISERROR(SEARCH("Not Yet Due",Y4)))</formula>
    </cfRule>
    <cfRule type="containsText" dxfId="3879" priority="4195" operator="containsText" text="Deferred">
      <formula>NOT(ISERROR(SEARCH("Deferred",Y4)))</formula>
    </cfRule>
    <cfRule type="containsText" dxfId="3878" priority="4196" operator="containsText" text="Deleted">
      <formula>NOT(ISERROR(SEARCH("Deleted",Y4)))</formula>
    </cfRule>
    <cfRule type="containsText" dxfId="3877" priority="4197" operator="containsText" text="In Danger of Falling Behind Target">
      <formula>NOT(ISERROR(SEARCH("In Danger of Falling Behind Target",Y4)))</formula>
    </cfRule>
    <cfRule type="containsText" dxfId="3876" priority="4198" operator="containsText" text="Not yet due">
      <formula>NOT(ISERROR(SEARCH("Not yet due",Y4)))</formula>
    </cfRule>
    <cfRule type="containsText" dxfId="3875" priority="4199" operator="containsText" text="Completed Behind Schedule">
      <formula>NOT(ISERROR(SEARCH("Completed Behind Schedule",Y4)))</formula>
    </cfRule>
    <cfRule type="containsText" dxfId="3874" priority="4200" operator="containsText" text="Off Target">
      <formula>NOT(ISERROR(SEARCH("Off Target",Y4)))</formula>
    </cfRule>
    <cfRule type="containsText" dxfId="3873" priority="4201" operator="containsText" text="In Danger of Falling Behind Target">
      <formula>NOT(ISERROR(SEARCH("In Danger of Falling Behind Target",Y4)))</formula>
    </cfRule>
    <cfRule type="containsText" dxfId="3872" priority="4202" operator="containsText" text="On Track to be Achieved">
      <formula>NOT(ISERROR(SEARCH("On Track to be Achieved",Y4)))</formula>
    </cfRule>
    <cfRule type="containsText" dxfId="3871" priority="4203" operator="containsText" text="Fully Achieved">
      <formula>NOT(ISERROR(SEARCH("Fully Achieved",Y4)))</formula>
    </cfRule>
    <cfRule type="containsText" dxfId="3870" priority="4204" operator="containsText" text="Update not Provided">
      <formula>NOT(ISERROR(SEARCH("Update not Provided",Y4)))</formula>
    </cfRule>
    <cfRule type="containsText" dxfId="3869" priority="4205" operator="containsText" text="Not yet due">
      <formula>NOT(ISERROR(SEARCH("Not yet due",Y4)))</formula>
    </cfRule>
    <cfRule type="containsText" dxfId="3868" priority="4206" operator="containsText" text="Completed Behind Schedule">
      <formula>NOT(ISERROR(SEARCH("Completed Behind Schedule",Y4)))</formula>
    </cfRule>
    <cfRule type="containsText" dxfId="3867" priority="4207" operator="containsText" text="Off Target">
      <formula>NOT(ISERROR(SEARCH("Off Target",Y4)))</formula>
    </cfRule>
    <cfRule type="containsText" dxfId="3866" priority="4208" operator="containsText" text="In Danger of Falling Behind Target">
      <formula>NOT(ISERROR(SEARCH("In Danger of Falling Behind Target",Y4)))</formula>
    </cfRule>
    <cfRule type="containsText" dxfId="3865" priority="4209" operator="containsText" text="On Track to be Achieved">
      <formula>NOT(ISERROR(SEARCH("On Track to be Achieved",Y4)))</formula>
    </cfRule>
    <cfRule type="containsText" dxfId="3864" priority="4210" operator="containsText" text="Fully Achieved">
      <formula>NOT(ISERROR(SEARCH("Fully Achieved",Y4)))</formula>
    </cfRule>
    <cfRule type="containsText" dxfId="3863" priority="4211" operator="containsText" text="Fully Achieved">
      <formula>NOT(ISERROR(SEARCH("Fully Achieved",Y4)))</formula>
    </cfRule>
    <cfRule type="containsText" dxfId="3862" priority="4212" operator="containsText" text="Fully Achieved">
      <formula>NOT(ISERROR(SEARCH("Fully Achieved",Y4)))</formula>
    </cfRule>
    <cfRule type="containsText" dxfId="3861" priority="4213" operator="containsText" text="Deferred">
      <formula>NOT(ISERROR(SEARCH("Deferred",Y4)))</formula>
    </cfRule>
    <cfRule type="containsText" dxfId="3860" priority="4214" operator="containsText" text="Deleted">
      <formula>NOT(ISERROR(SEARCH("Deleted",Y4)))</formula>
    </cfRule>
    <cfRule type="containsText" dxfId="3859" priority="4215" operator="containsText" text="In Danger of Falling Behind Target">
      <formula>NOT(ISERROR(SEARCH("In Danger of Falling Behind Target",Y4)))</formula>
    </cfRule>
    <cfRule type="containsText" dxfId="3858" priority="4216" operator="containsText" text="Not yet due">
      <formula>NOT(ISERROR(SEARCH("Not yet due",Y4)))</formula>
    </cfRule>
    <cfRule type="containsText" dxfId="3857" priority="4217" operator="containsText" text="Update not Provided">
      <formula>NOT(ISERROR(SEARCH("Update not Provided",Y4)))</formula>
    </cfRule>
  </conditionalFormatting>
  <conditionalFormatting sqref="G42">
    <cfRule type="containsText" dxfId="3856" priority="4146" operator="containsText" text="On track to be achieved">
      <formula>NOT(ISERROR(SEARCH("On track to be achieved",G42)))</formula>
    </cfRule>
    <cfRule type="containsText" dxfId="3855" priority="4147" operator="containsText" text="Deferred">
      <formula>NOT(ISERROR(SEARCH("Deferred",G42)))</formula>
    </cfRule>
    <cfRule type="containsText" dxfId="3854" priority="4148" operator="containsText" text="Deleted">
      <formula>NOT(ISERROR(SEARCH("Deleted",G42)))</formula>
    </cfRule>
    <cfRule type="containsText" dxfId="3853" priority="4149" operator="containsText" text="In Danger of Falling Behind Target">
      <formula>NOT(ISERROR(SEARCH("In Danger of Falling Behind Target",G42)))</formula>
    </cfRule>
    <cfRule type="containsText" dxfId="3852" priority="4150" operator="containsText" text="Not yet due">
      <formula>NOT(ISERROR(SEARCH("Not yet due",G42)))</formula>
    </cfRule>
    <cfRule type="containsText" dxfId="3851" priority="4151" operator="containsText" text="Update not Provided">
      <formula>NOT(ISERROR(SEARCH("Update not Provided",G42)))</formula>
    </cfRule>
    <cfRule type="containsText" dxfId="3850" priority="4152" operator="containsText" text="Not yet due">
      <formula>NOT(ISERROR(SEARCH("Not yet due",G42)))</formula>
    </cfRule>
    <cfRule type="containsText" dxfId="3849" priority="4153" operator="containsText" text="Completed Behind Schedule">
      <formula>NOT(ISERROR(SEARCH("Completed Behind Schedule",G42)))</formula>
    </cfRule>
    <cfRule type="containsText" dxfId="3848" priority="4154" operator="containsText" text="Off Target">
      <formula>NOT(ISERROR(SEARCH("Off Target",G42)))</formula>
    </cfRule>
    <cfRule type="containsText" dxfId="3847" priority="4155" operator="containsText" text="On Track to be Achieved">
      <formula>NOT(ISERROR(SEARCH("On Track to be Achieved",G42)))</formula>
    </cfRule>
    <cfRule type="containsText" dxfId="3846" priority="4156" operator="containsText" text="Fully Achieved">
      <formula>NOT(ISERROR(SEARCH("Fully Achieved",G42)))</formula>
    </cfRule>
    <cfRule type="containsText" dxfId="3845" priority="4157" operator="containsText" text="Not yet due">
      <formula>NOT(ISERROR(SEARCH("Not yet due",G42)))</formula>
    </cfRule>
    <cfRule type="containsText" dxfId="3844" priority="4158" operator="containsText" text="Not Yet Due">
      <formula>NOT(ISERROR(SEARCH("Not Yet Due",G42)))</formula>
    </cfRule>
    <cfRule type="containsText" dxfId="3843" priority="4159" operator="containsText" text="Deferred">
      <formula>NOT(ISERROR(SEARCH("Deferred",G42)))</formula>
    </cfRule>
    <cfRule type="containsText" dxfId="3842" priority="4160" operator="containsText" text="Deleted">
      <formula>NOT(ISERROR(SEARCH("Deleted",G42)))</formula>
    </cfRule>
    <cfRule type="containsText" dxfId="3841" priority="4161" operator="containsText" text="In Danger of Falling Behind Target">
      <formula>NOT(ISERROR(SEARCH("In Danger of Falling Behind Target",G42)))</formula>
    </cfRule>
    <cfRule type="containsText" dxfId="3840" priority="4162" operator="containsText" text="Not yet due">
      <formula>NOT(ISERROR(SEARCH("Not yet due",G42)))</formula>
    </cfRule>
    <cfRule type="containsText" dxfId="3839" priority="4163" operator="containsText" text="Completed Behind Schedule">
      <formula>NOT(ISERROR(SEARCH("Completed Behind Schedule",G42)))</formula>
    </cfRule>
    <cfRule type="containsText" dxfId="3838" priority="4164" operator="containsText" text="Off Target">
      <formula>NOT(ISERROR(SEARCH("Off Target",G42)))</formula>
    </cfRule>
    <cfRule type="containsText" dxfId="3837" priority="4165" operator="containsText" text="In Danger of Falling Behind Target">
      <formula>NOT(ISERROR(SEARCH("In Danger of Falling Behind Target",G42)))</formula>
    </cfRule>
    <cfRule type="containsText" dxfId="3836" priority="4166" operator="containsText" text="On Track to be Achieved">
      <formula>NOT(ISERROR(SEARCH("On Track to be Achieved",G42)))</formula>
    </cfRule>
    <cfRule type="containsText" dxfId="3835" priority="4167" operator="containsText" text="Fully Achieved">
      <formula>NOT(ISERROR(SEARCH("Fully Achieved",G42)))</formula>
    </cfRule>
    <cfRule type="containsText" dxfId="3834" priority="4168" operator="containsText" text="Update not Provided">
      <formula>NOT(ISERROR(SEARCH("Update not Provided",G42)))</formula>
    </cfRule>
    <cfRule type="containsText" dxfId="3833" priority="4169" operator="containsText" text="Not yet due">
      <formula>NOT(ISERROR(SEARCH("Not yet due",G42)))</formula>
    </cfRule>
    <cfRule type="containsText" dxfId="3832" priority="4170" operator="containsText" text="Completed Behind Schedule">
      <formula>NOT(ISERROR(SEARCH("Completed Behind Schedule",G42)))</formula>
    </cfRule>
    <cfRule type="containsText" dxfId="3831" priority="4171" operator="containsText" text="Off Target">
      <formula>NOT(ISERROR(SEARCH("Off Target",G42)))</formula>
    </cfRule>
    <cfRule type="containsText" dxfId="3830" priority="4172" operator="containsText" text="In Danger of Falling Behind Target">
      <formula>NOT(ISERROR(SEARCH("In Danger of Falling Behind Target",G42)))</formula>
    </cfRule>
    <cfRule type="containsText" dxfId="3829" priority="4173" operator="containsText" text="On Track to be Achieved">
      <formula>NOT(ISERROR(SEARCH("On Track to be Achieved",G42)))</formula>
    </cfRule>
    <cfRule type="containsText" dxfId="3828" priority="4174" operator="containsText" text="Fully Achieved">
      <formula>NOT(ISERROR(SEARCH("Fully Achieved",G42)))</formula>
    </cfRule>
    <cfRule type="containsText" dxfId="3827" priority="4175" operator="containsText" text="Fully Achieved">
      <formula>NOT(ISERROR(SEARCH("Fully Achieved",G42)))</formula>
    </cfRule>
    <cfRule type="containsText" dxfId="3826" priority="4176" operator="containsText" text="Fully Achieved">
      <formula>NOT(ISERROR(SEARCH("Fully Achieved",G42)))</formula>
    </cfRule>
    <cfRule type="containsText" dxfId="3825" priority="4177" operator="containsText" text="Deferred">
      <formula>NOT(ISERROR(SEARCH("Deferred",G42)))</formula>
    </cfRule>
    <cfRule type="containsText" dxfId="3824" priority="4178" operator="containsText" text="Deleted">
      <formula>NOT(ISERROR(SEARCH("Deleted",G42)))</formula>
    </cfRule>
    <cfRule type="containsText" dxfId="3823" priority="4179" operator="containsText" text="In Danger of Falling Behind Target">
      <formula>NOT(ISERROR(SEARCH("In Danger of Falling Behind Target",G42)))</formula>
    </cfRule>
    <cfRule type="containsText" dxfId="3822" priority="4180" operator="containsText" text="Not yet due">
      <formula>NOT(ISERROR(SEARCH("Not yet due",G42)))</formula>
    </cfRule>
    <cfRule type="containsText" dxfId="3821" priority="4181" operator="containsText" text="Update not Provided">
      <formula>NOT(ISERROR(SEARCH("Update not Provided",G42)))</formula>
    </cfRule>
  </conditionalFormatting>
  <conditionalFormatting sqref="G50 G54">
    <cfRule type="containsText" dxfId="3820" priority="4110" operator="containsText" text="On track to be achieved">
      <formula>NOT(ISERROR(SEARCH("On track to be achieved",G50)))</formula>
    </cfRule>
    <cfRule type="containsText" dxfId="3819" priority="4111" operator="containsText" text="Deferred">
      <formula>NOT(ISERROR(SEARCH("Deferred",G50)))</formula>
    </cfRule>
    <cfRule type="containsText" dxfId="3818" priority="4112" operator="containsText" text="Deleted">
      <formula>NOT(ISERROR(SEARCH("Deleted",G50)))</formula>
    </cfRule>
    <cfRule type="containsText" dxfId="3817" priority="4113" operator="containsText" text="In Danger of Falling Behind Target">
      <formula>NOT(ISERROR(SEARCH("In Danger of Falling Behind Target",G50)))</formula>
    </cfRule>
    <cfRule type="containsText" dxfId="3816" priority="4114" operator="containsText" text="Not yet due">
      <formula>NOT(ISERROR(SEARCH("Not yet due",G50)))</formula>
    </cfRule>
    <cfRule type="containsText" dxfId="3815" priority="4115" operator="containsText" text="Update not Provided">
      <formula>NOT(ISERROR(SEARCH("Update not Provided",G50)))</formula>
    </cfRule>
    <cfRule type="containsText" dxfId="3814" priority="4116" operator="containsText" text="Not yet due">
      <formula>NOT(ISERROR(SEARCH("Not yet due",G50)))</formula>
    </cfRule>
    <cfRule type="containsText" dxfId="3813" priority="4117" operator="containsText" text="Completed Behind Schedule">
      <formula>NOT(ISERROR(SEARCH("Completed Behind Schedule",G50)))</formula>
    </cfRule>
    <cfRule type="containsText" dxfId="3812" priority="4118" operator="containsText" text="Off Target">
      <formula>NOT(ISERROR(SEARCH("Off Target",G50)))</formula>
    </cfRule>
    <cfRule type="containsText" dxfId="3811" priority="4119" operator="containsText" text="On Track to be Achieved">
      <formula>NOT(ISERROR(SEARCH("On Track to be Achieved",G50)))</formula>
    </cfRule>
    <cfRule type="containsText" dxfId="3810" priority="4120" operator="containsText" text="Fully Achieved">
      <formula>NOT(ISERROR(SEARCH("Fully Achieved",G50)))</formula>
    </cfRule>
    <cfRule type="containsText" dxfId="3809" priority="4121" operator="containsText" text="Not yet due">
      <formula>NOT(ISERROR(SEARCH("Not yet due",G50)))</formula>
    </cfRule>
    <cfRule type="containsText" dxfId="3808" priority="4122" operator="containsText" text="Not Yet Due">
      <formula>NOT(ISERROR(SEARCH("Not Yet Due",G50)))</formula>
    </cfRule>
    <cfRule type="containsText" dxfId="3807" priority="4123" operator="containsText" text="Deferred">
      <formula>NOT(ISERROR(SEARCH("Deferred",G50)))</formula>
    </cfRule>
    <cfRule type="containsText" dxfId="3806" priority="4124" operator="containsText" text="Deleted">
      <formula>NOT(ISERROR(SEARCH("Deleted",G50)))</formula>
    </cfRule>
    <cfRule type="containsText" dxfId="3805" priority="4125" operator="containsText" text="In Danger of Falling Behind Target">
      <formula>NOT(ISERROR(SEARCH("In Danger of Falling Behind Target",G50)))</formula>
    </cfRule>
    <cfRule type="containsText" dxfId="3804" priority="4126" operator="containsText" text="Not yet due">
      <formula>NOT(ISERROR(SEARCH("Not yet due",G50)))</formula>
    </cfRule>
    <cfRule type="containsText" dxfId="3803" priority="4127" operator="containsText" text="Completed Behind Schedule">
      <formula>NOT(ISERROR(SEARCH("Completed Behind Schedule",G50)))</formula>
    </cfRule>
    <cfRule type="containsText" dxfId="3802" priority="4128" operator="containsText" text="Off Target">
      <formula>NOT(ISERROR(SEARCH("Off Target",G50)))</formula>
    </cfRule>
    <cfRule type="containsText" dxfId="3801" priority="4129" operator="containsText" text="In Danger of Falling Behind Target">
      <formula>NOT(ISERROR(SEARCH("In Danger of Falling Behind Target",G50)))</formula>
    </cfRule>
    <cfRule type="containsText" dxfId="3800" priority="4130" operator="containsText" text="On Track to be Achieved">
      <formula>NOT(ISERROR(SEARCH("On Track to be Achieved",G50)))</formula>
    </cfRule>
    <cfRule type="containsText" dxfId="3799" priority="4131" operator="containsText" text="Fully Achieved">
      <formula>NOT(ISERROR(SEARCH("Fully Achieved",G50)))</formula>
    </cfRule>
    <cfRule type="containsText" dxfId="3798" priority="4132" operator="containsText" text="Update not Provided">
      <formula>NOT(ISERROR(SEARCH("Update not Provided",G50)))</formula>
    </cfRule>
    <cfRule type="containsText" dxfId="3797" priority="4133" operator="containsText" text="Not yet due">
      <formula>NOT(ISERROR(SEARCH("Not yet due",G50)))</formula>
    </cfRule>
    <cfRule type="containsText" dxfId="3796" priority="4134" operator="containsText" text="Completed Behind Schedule">
      <formula>NOT(ISERROR(SEARCH("Completed Behind Schedule",G50)))</formula>
    </cfRule>
    <cfRule type="containsText" dxfId="3795" priority="4135" operator="containsText" text="Off Target">
      <formula>NOT(ISERROR(SEARCH("Off Target",G50)))</formula>
    </cfRule>
    <cfRule type="containsText" dxfId="3794" priority="4136" operator="containsText" text="In Danger of Falling Behind Target">
      <formula>NOT(ISERROR(SEARCH("In Danger of Falling Behind Target",G50)))</formula>
    </cfRule>
    <cfRule type="containsText" dxfId="3793" priority="4137" operator="containsText" text="On Track to be Achieved">
      <formula>NOT(ISERROR(SEARCH("On Track to be Achieved",G50)))</formula>
    </cfRule>
    <cfRule type="containsText" dxfId="3792" priority="4138" operator="containsText" text="Fully Achieved">
      <formula>NOT(ISERROR(SEARCH("Fully Achieved",G50)))</formula>
    </cfRule>
    <cfRule type="containsText" dxfId="3791" priority="4139" operator="containsText" text="Fully Achieved">
      <formula>NOT(ISERROR(SEARCH("Fully Achieved",G50)))</formula>
    </cfRule>
    <cfRule type="containsText" dxfId="3790" priority="4140" operator="containsText" text="Fully Achieved">
      <formula>NOT(ISERROR(SEARCH("Fully Achieved",G50)))</formula>
    </cfRule>
    <cfRule type="containsText" dxfId="3789" priority="4141" operator="containsText" text="Deferred">
      <formula>NOT(ISERROR(SEARCH("Deferred",G50)))</formula>
    </cfRule>
    <cfRule type="containsText" dxfId="3788" priority="4142" operator="containsText" text="Deleted">
      <formula>NOT(ISERROR(SEARCH("Deleted",G50)))</formula>
    </cfRule>
    <cfRule type="containsText" dxfId="3787" priority="4143" operator="containsText" text="In Danger of Falling Behind Target">
      <formula>NOT(ISERROR(SEARCH("In Danger of Falling Behind Target",G50)))</formula>
    </cfRule>
    <cfRule type="containsText" dxfId="3786" priority="4144" operator="containsText" text="Not yet due">
      <formula>NOT(ISERROR(SEARCH("Not yet due",G50)))</formula>
    </cfRule>
    <cfRule type="containsText" dxfId="3785" priority="4145" operator="containsText" text="Update not Provided">
      <formula>NOT(ISERROR(SEARCH("Update not Provided",G50)))</formula>
    </cfRule>
  </conditionalFormatting>
  <conditionalFormatting sqref="G61">
    <cfRule type="containsText" dxfId="3784" priority="4074" operator="containsText" text="On track to be achieved">
      <formula>NOT(ISERROR(SEARCH("On track to be achieved",G61)))</formula>
    </cfRule>
    <cfRule type="containsText" dxfId="3783" priority="4075" operator="containsText" text="Deferred">
      <formula>NOT(ISERROR(SEARCH("Deferred",G61)))</formula>
    </cfRule>
    <cfRule type="containsText" dxfId="3782" priority="4076" operator="containsText" text="Deleted">
      <formula>NOT(ISERROR(SEARCH("Deleted",G61)))</formula>
    </cfRule>
    <cfRule type="containsText" dxfId="3781" priority="4077" operator="containsText" text="In Danger of Falling Behind Target">
      <formula>NOT(ISERROR(SEARCH("In Danger of Falling Behind Target",G61)))</formula>
    </cfRule>
    <cfRule type="containsText" dxfId="3780" priority="4078" operator="containsText" text="Not yet due">
      <formula>NOT(ISERROR(SEARCH("Not yet due",G61)))</formula>
    </cfRule>
    <cfRule type="containsText" dxfId="3779" priority="4079" operator="containsText" text="Update not Provided">
      <formula>NOT(ISERROR(SEARCH("Update not Provided",G61)))</formula>
    </cfRule>
    <cfRule type="containsText" dxfId="3778" priority="4080" operator="containsText" text="Not yet due">
      <formula>NOT(ISERROR(SEARCH("Not yet due",G61)))</formula>
    </cfRule>
    <cfRule type="containsText" dxfId="3777" priority="4081" operator="containsText" text="Completed Behind Schedule">
      <formula>NOT(ISERROR(SEARCH("Completed Behind Schedule",G61)))</formula>
    </cfRule>
    <cfRule type="containsText" dxfId="3776" priority="4082" operator="containsText" text="Off Target">
      <formula>NOT(ISERROR(SEARCH("Off Target",G61)))</formula>
    </cfRule>
    <cfRule type="containsText" dxfId="3775" priority="4083" operator="containsText" text="On Track to be Achieved">
      <formula>NOT(ISERROR(SEARCH("On Track to be Achieved",G61)))</formula>
    </cfRule>
    <cfRule type="containsText" dxfId="3774" priority="4084" operator="containsText" text="Fully Achieved">
      <formula>NOT(ISERROR(SEARCH("Fully Achieved",G61)))</formula>
    </cfRule>
    <cfRule type="containsText" dxfId="3773" priority="4085" operator="containsText" text="Not yet due">
      <formula>NOT(ISERROR(SEARCH("Not yet due",G61)))</formula>
    </cfRule>
    <cfRule type="containsText" dxfId="3772" priority="4086" operator="containsText" text="Not Yet Due">
      <formula>NOT(ISERROR(SEARCH("Not Yet Due",G61)))</formula>
    </cfRule>
    <cfRule type="containsText" dxfId="3771" priority="4087" operator="containsText" text="Deferred">
      <formula>NOT(ISERROR(SEARCH("Deferred",G61)))</formula>
    </cfRule>
    <cfRule type="containsText" dxfId="3770" priority="4088" operator="containsText" text="Deleted">
      <formula>NOT(ISERROR(SEARCH("Deleted",G61)))</formula>
    </cfRule>
    <cfRule type="containsText" dxfId="3769" priority="4089" operator="containsText" text="In Danger of Falling Behind Target">
      <formula>NOT(ISERROR(SEARCH("In Danger of Falling Behind Target",G61)))</formula>
    </cfRule>
    <cfRule type="containsText" dxfId="3768" priority="4090" operator="containsText" text="Not yet due">
      <formula>NOT(ISERROR(SEARCH("Not yet due",G61)))</formula>
    </cfRule>
    <cfRule type="containsText" dxfId="3767" priority="4091" operator="containsText" text="Completed Behind Schedule">
      <formula>NOT(ISERROR(SEARCH("Completed Behind Schedule",G61)))</formula>
    </cfRule>
    <cfRule type="containsText" dxfId="3766" priority="4092" operator="containsText" text="Off Target">
      <formula>NOT(ISERROR(SEARCH("Off Target",G61)))</formula>
    </cfRule>
    <cfRule type="containsText" dxfId="3765" priority="4093" operator="containsText" text="In Danger of Falling Behind Target">
      <formula>NOT(ISERROR(SEARCH("In Danger of Falling Behind Target",G61)))</formula>
    </cfRule>
    <cfRule type="containsText" dxfId="3764" priority="4094" operator="containsText" text="On Track to be Achieved">
      <formula>NOT(ISERROR(SEARCH("On Track to be Achieved",G61)))</formula>
    </cfRule>
    <cfRule type="containsText" dxfId="3763" priority="4095" operator="containsText" text="Fully Achieved">
      <formula>NOT(ISERROR(SEARCH("Fully Achieved",G61)))</formula>
    </cfRule>
    <cfRule type="containsText" dxfId="3762" priority="4096" operator="containsText" text="Update not Provided">
      <formula>NOT(ISERROR(SEARCH("Update not Provided",G61)))</formula>
    </cfRule>
    <cfRule type="containsText" dxfId="3761" priority="4097" operator="containsText" text="Not yet due">
      <formula>NOT(ISERROR(SEARCH("Not yet due",G61)))</formula>
    </cfRule>
    <cfRule type="containsText" dxfId="3760" priority="4098" operator="containsText" text="Completed Behind Schedule">
      <formula>NOT(ISERROR(SEARCH("Completed Behind Schedule",G61)))</formula>
    </cfRule>
    <cfRule type="containsText" dxfId="3759" priority="4099" operator="containsText" text="Off Target">
      <formula>NOT(ISERROR(SEARCH("Off Target",G61)))</formula>
    </cfRule>
    <cfRule type="containsText" dxfId="3758" priority="4100" operator="containsText" text="In Danger of Falling Behind Target">
      <formula>NOT(ISERROR(SEARCH("In Danger of Falling Behind Target",G61)))</formula>
    </cfRule>
    <cfRule type="containsText" dxfId="3757" priority="4101" operator="containsText" text="On Track to be Achieved">
      <formula>NOT(ISERROR(SEARCH("On Track to be Achieved",G61)))</formula>
    </cfRule>
    <cfRule type="containsText" dxfId="3756" priority="4102" operator="containsText" text="Fully Achieved">
      <formula>NOT(ISERROR(SEARCH("Fully Achieved",G61)))</formula>
    </cfRule>
    <cfRule type="containsText" dxfId="3755" priority="4103" operator="containsText" text="Fully Achieved">
      <formula>NOT(ISERROR(SEARCH("Fully Achieved",G61)))</formula>
    </cfRule>
    <cfRule type="containsText" dxfId="3754" priority="4104" operator="containsText" text="Fully Achieved">
      <formula>NOT(ISERROR(SEARCH("Fully Achieved",G61)))</formula>
    </cfRule>
    <cfRule type="containsText" dxfId="3753" priority="4105" operator="containsText" text="Deferred">
      <formula>NOT(ISERROR(SEARCH("Deferred",G61)))</formula>
    </cfRule>
    <cfRule type="containsText" dxfId="3752" priority="4106" operator="containsText" text="Deleted">
      <formula>NOT(ISERROR(SEARCH("Deleted",G61)))</formula>
    </cfRule>
    <cfRule type="containsText" dxfId="3751" priority="4107" operator="containsText" text="In Danger of Falling Behind Target">
      <formula>NOT(ISERROR(SEARCH("In Danger of Falling Behind Target",G61)))</formula>
    </cfRule>
    <cfRule type="containsText" dxfId="3750" priority="4108" operator="containsText" text="Not yet due">
      <formula>NOT(ISERROR(SEARCH("Not yet due",G61)))</formula>
    </cfRule>
    <cfRule type="containsText" dxfId="3749" priority="4109" operator="containsText" text="Update not Provided">
      <formula>NOT(ISERROR(SEARCH("Update not Provided",G61)))</formula>
    </cfRule>
  </conditionalFormatting>
  <conditionalFormatting sqref="G69:G71">
    <cfRule type="containsText" dxfId="3748" priority="4038" operator="containsText" text="On track to be achieved">
      <formula>NOT(ISERROR(SEARCH("On track to be achieved",G69)))</formula>
    </cfRule>
    <cfRule type="containsText" dxfId="3747" priority="4039" operator="containsText" text="Deferred">
      <formula>NOT(ISERROR(SEARCH("Deferred",G69)))</formula>
    </cfRule>
    <cfRule type="containsText" dxfId="3746" priority="4040" operator="containsText" text="Deleted">
      <formula>NOT(ISERROR(SEARCH("Deleted",G69)))</formula>
    </cfRule>
    <cfRule type="containsText" dxfId="3745" priority="4041" operator="containsText" text="In Danger of Falling Behind Target">
      <formula>NOT(ISERROR(SEARCH("In Danger of Falling Behind Target",G69)))</formula>
    </cfRule>
    <cfRule type="containsText" dxfId="3744" priority="4042" operator="containsText" text="Not yet due">
      <formula>NOT(ISERROR(SEARCH("Not yet due",G69)))</formula>
    </cfRule>
    <cfRule type="containsText" dxfId="3743" priority="4043" operator="containsText" text="Update not Provided">
      <formula>NOT(ISERROR(SEARCH("Update not Provided",G69)))</formula>
    </cfRule>
    <cfRule type="containsText" dxfId="3742" priority="4044" operator="containsText" text="Not yet due">
      <formula>NOT(ISERROR(SEARCH("Not yet due",G69)))</formula>
    </cfRule>
    <cfRule type="containsText" dxfId="3741" priority="4045" operator="containsText" text="Completed Behind Schedule">
      <formula>NOT(ISERROR(SEARCH("Completed Behind Schedule",G69)))</formula>
    </cfRule>
    <cfRule type="containsText" dxfId="3740" priority="4046" operator="containsText" text="Off Target">
      <formula>NOT(ISERROR(SEARCH("Off Target",G69)))</formula>
    </cfRule>
    <cfRule type="containsText" dxfId="3739" priority="4047" operator="containsText" text="On Track to be Achieved">
      <formula>NOT(ISERROR(SEARCH("On Track to be Achieved",G69)))</formula>
    </cfRule>
    <cfRule type="containsText" dxfId="3738" priority="4048" operator="containsText" text="Fully Achieved">
      <formula>NOT(ISERROR(SEARCH("Fully Achieved",G69)))</formula>
    </cfRule>
    <cfRule type="containsText" dxfId="3737" priority="4049" operator="containsText" text="Not yet due">
      <formula>NOT(ISERROR(SEARCH("Not yet due",G69)))</formula>
    </cfRule>
    <cfRule type="containsText" dxfId="3736" priority="4050" operator="containsText" text="Not Yet Due">
      <formula>NOT(ISERROR(SEARCH("Not Yet Due",G69)))</formula>
    </cfRule>
    <cfRule type="containsText" dxfId="3735" priority="4051" operator="containsText" text="Deferred">
      <formula>NOT(ISERROR(SEARCH("Deferred",G69)))</formula>
    </cfRule>
    <cfRule type="containsText" dxfId="3734" priority="4052" operator="containsText" text="Deleted">
      <formula>NOT(ISERROR(SEARCH("Deleted",G69)))</formula>
    </cfRule>
    <cfRule type="containsText" dxfId="3733" priority="4053" operator="containsText" text="In Danger of Falling Behind Target">
      <formula>NOT(ISERROR(SEARCH("In Danger of Falling Behind Target",G69)))</formula>
    </cfRule>
    <cfRule type="containsText" dxfId="3732" priority="4054" operator="containsText" text="Not yet due">
      <formula>NOT(ISERROR(SEARCH("Not yet due",G69)))</formula>
    </cfRule>
    <cfRule type="containsText" dxfId="3731" priority="4055" operator="containsText" text="Completed Behind Schedule">
      <formula>NOT(ISERROR(SEARCH("Completed Behind Schedule",G69)))</formula>
    </cfRule>
    <cfRule type="containsText" dxfId="3730" priority="4056" operator="containsText" text="Off Target">
      <formula>NOT(ISERROR(SEARCH("Off Target",G69)))</formula>
    </cfRule>
    <cfRule type="containsText" dxfId="3729" priority="4057" operator="containsText" text="In Danger of Falling Behind Target">
      <formula>NOT(ISERROR(SEARCH("In Danger of Falling Behind Target",G69)))</formula>
    </cfRule>
    <cfRule type="containsText" dxfId="3728" priority="4058" operator="containsText" text="On Track to be Achieved">
      <formula>NOT(ISERROR(SEARCH("On Track to be Achieved",G69)))</formula>
    </cfRule>
    <cfRule type="containsText" dxfId="3727" priority="4059" operator="containsText" text="Fully Achieved">
      <formula>NOT(ISERROR(SEARCH("Fully Achieved",G69)))</formula>
    </cfRule>
    <cfRule type="containsText" dxfId="3726" priority="4060" operator="containsText" text="Update not Provided">
      <formula>NOT(ISERROR(SEARCH("Update not Provided",G69)))</formula>
    </cfRule>
    <cfRule type="containsText" dxfId="3725" priority="4061" operator="containsText" text="Not yet due">
      <formula>NOT(ISERROR(SEARCH("Not yet due",G69)))</formula>
    </cfRule>
    <cfRule type="containsText" dxfId="3724" priority="4062" operator="containsText" text="Completed Behind Schedule">
      <formula>NOT(ISERROR(SEARCH("Completed Behind Schedule",G69)))</formula>
    </cfRule>
    <cfRule type="containsText" dxfId="3723" priority="4063" operator="containsText" text="Off Target">
      <formula>NOT(ISERROR(SEARCH("Off Target",G69)))</formula>
    </cfRule>
    <cfRule type="containsText" dxfId="3722" priority="4064" operator="containsText" text="In Danger of Falling Behind Target">
      <formula>NOT(ISERROR(SEARCH("In Danger of Falling Behind Target",G69)))</formula>
    </cfRule>
    <cfRule type="containsText" dxfId="3721" priority="4065" operator="containsText" text="On Track to be Achieved">
      <formula>NOT(ISERROR(SEARCH("On Track to be Achieved",G69)))</formula>
    </cfRule>
    <cfRule type="containsText" dxfId="3720" priority="4066" operator="containsText" text="Fully Achieved">
      <formula>NOT(ISERROR(SEARCH("Fully Achieved",G69)))</formula>
    </cfRule>
    <cfRule type="containsText" dxfId="3719" priority="4067" operator="containsText" text="Fully Achieved">
      <formula>NOT(ISERROR(SEARCH("Fully Achieved",G69)))</formula>
    </cfRule>
    <cfRule type="containsText" dxfId="3718" priority="4068" operator="containsText" text="Fully Achieved">
      <formula>NOT(ISERROR(SEARCH("Fully Achieved",G69)))</formula>
    </cfRule>
    <cfRule type="containsText" dxfId="3717" priority="4069" operator="containsText" text="Deferred">
      <formula>NOT(ISERROR(SEARCH("Deferred",G69)))</formula>
    </cfRule>
    <cfRule type="containsText" dxfId="3716" priority="4070" operator="containsText" text="Deleted">
      <formula>NOT(ISERROR(SEARCH("Deleted",G69)))</formula>
    </cfRule>
    <cfRule type="containsText" dxfId="3715" priority="4071" operator="containsText" text="In Danger of Falling Behind Target">
      <formula>NOT(ISERROR(SEARCH("In Danger of Falling Behind Target",G69)))</formula>
    </cfRule>
    <cfRule type="containsText" dxfId="3714" priority="4072" operator="containsText" text="Not yet due">
      <formula>NOT(ISERROR(SEARCH("Not yet due",G69)))</formula>
    </cfRule>
    <cfRule type="containsText" dxfId="3713" priority="4073" operator="containsText" text="Update not Provided">
      <formula>NOT(ISERROR(SEARCH("Update not Provided",G69)))</formula>
    </cfRule>
  </conditionalFormatting>
  <conditionalFormatting sqref="G74">
    <cfRule type="containsText" dxfId="3712" priority="4002" operator="containsText" text="On track to be achieved">
      <formula>NOT(ISERROR(SEARCH("On track to be achieved",G74)))</formula>
    </cfRule>
    <cfRule type="containsText" dxfId="3711" priority="4003" operator="containsText" text="Deferred">
      <formula>NOT(ISERROR(SEARCH("Deferred",G74)))</formula>
    </cfRule>
    <cfRule type="containsText" dxfId="3710" priority="4004" operator="containsText" text="Deleted">
      <formula>NOT(ISERROR(SEARCH("Deleted",G74)))</formula>
    </cfRule>
    <cfRule type="containsText" dxfId="3709" priority="4005" operator="containsText" text="In Danger of Falling Behind Target">
      <formula>NOT(ISERROR(SEARCH("In Danger of Falling Behind Target",G74)))</formula>
    </cfRule>
    <cfRule type="containsText" dxfId="3708" priority="4006" operator="containsText" text="Not yet due">
      <formula>NOT(ISERROR(SEARCH("Not yet due",G74)))</formula>
    </cfRule>
    <cfRule type="containsText" dxfId="3707" priority="4007" operator="containsText" text="Update not Provided">
      <formula>NOT(ISERROR(SEARCH("Update not Provided",G74)))</formula>
    </cfRule>
    <cfRule type="containsText" dxfId="3706" priority="4008" operator="containsText" text="Not yet due">
      <formula>NOT(ISERROR(SEARCH("Not yet due",G74)))</formula>
    </cfRule>
    <cfRule type="containsText" dxfId="3705" priority="4009" operator="containsText" text="Completed Behind Schedule">
      <formula>NOT(ISERROR(SEARCH("Completed Behind Schedule",G74)))</formula>
    </cfRule>
    <cfRule type="containsText" dxfId="3704" priority="4010" operator="containsText" text="Off Target">
      <formula>NOT(ISERROR(SEARCH("Off Target",G74)))</formula>
    </cfRule>
    <cfRule type="containsText" dxfId="3703" priority="4011" operator="containsText" text="On Track to be Achieved">
      <formula>NOT(ISERROR(SEARCH("On Track to be Achieved",G74)))</formula>
    </cfRule>
    <cfRule type="containsText" dxfId="3702" priority="4012" operator="containsText" text="Fully Achieved">
      <formula>NOT(ISERROR(SEARCH("Fully Achieved",G74)))</formula>
    </cfRule>
    <cfRule type="containsText" dxfId="3701" priority="4013" operator="containsText" text="Not yet due">
      <formula>NOT(ISERROR(SEARCH("Not yet due",G74)))</formula>
    </cfRule>
    <cfRule type="containsText" dxfId="3700" priority="4014" operator="containsText" text="Not Yet Due">
      <formula>NOT(ISERROR(SEARCH("Not Yet Due",G74)))</formula>
    </cfRule>
    <cfRule type="containsText" dxfId="3699" priority="4015" operator="containsText" text="Deferred">
      <formula>NOT(ISERROR(SEARCH("Deferred",G74)))</formula>
    </cfRule>
    <cfRule type="containsText" dxfId="3698" priority="4016" operator="containsText" text="Deleted">
      <formula>NOT(ISERROR(SEARCH("Deleted",G74)))</formula>
    </cfRule>
    <cfRule type="containsText" dxfId="3697" priority="4017" operator="containsText" text="In Danger of Falling Behind Target">
      <formula>NOT(ISERROR(SEARCH("In Danger of Falling Behind Target",G74)))</formula>
    </cfRule>
    <cfRule type="containsText" dxfId="3696" priority="4018" operator="containsText" text="Not yet due">
      <formula>NOT(ISERROR(SEARCH("Not yet due",G74)))</formula>
    </cfRule>
    <cfRule type="containsText" dxfId="3695" priority="4019" operator="containsText" text="Completed Behind Schedule">
      <formula>NOT(ISERROR(SEARCH("Completed Behind Schedule",G74)))</formula>
    </cfRule>
    <cfRule type="containsText" dxfId="3694" priority="4020" operator="containsText" text="Off Target">
      <formula>NOT(ISERROR(SEARCH("Off Target",G74)))</formula>
    </cfRule>
    <cfRule type="containsText" dxfId="3693" priority="4021" operator="containsText" text="In Danger of Falling Behind Target">
      <formula>NOT(ISERROR(SEARCH("In Danger of Falling Behind Target",G74)))</formula>
    </cfRule>
    <cfRule type="containsText" dxfId="3692" priority="4022" operator="containsText" text="On Track to be Achieved">
      <formula>NOT(ISERROR(SEARCH("On Track to be Achieved",G74)))</formula>
    </cfRule>
    <cfRule type="containsText" dxfId="3691" priority="4023" operator="containsText" text="Fully Achieved">
      <formula>NOT(ISERROR(SEARCH("Fully Achieved",G74)))</formula>
    </cfRule>
    <cfRule type="containsText" dxfId="3690" priority="4024" operator="containsText" text="Update not Provided">
      <formula>NOT(ISERROR(SEARCH("Update not Provided",G74)))</formula>
    </cfRule>
    <cfRule type="containsText" dxfId="3689" priority="4025" operator="containsText" text="Not yet due">
      <formula>NOT(ISERROR(SEARCH("Not yet due",G74)))</formula>
    </cfRule>
    <cfRule type="containsText" dxfId="3688" priority="4026" operator="containsText" text="Completed Behind Schedule">
      <formula>NOT(ISERROR(SEARCH("Completed Behind Schedule",G74)))</formula>
    </cfRule>
    <cfRule type="containsText" dxfId="3687" priority="4027" operator="containsText" text="Off Target">
      <formula>NOT(ISERROR(SEARCH("Off Target",G74)))</formula>
    </cfRule>
    <cfRule type="containsText" dxfId="3686" priority="4028" operator="containsText" text="In Danger of Falling Behind Target">
      <formula>NOT(ISERROR(SEARCH("In Danger of Falling Behind Target",G74)))</formula>
    </cfRule>
    <cfRule type="containsText" dxfId="3685" priority="4029" operator="containsText" text="On Track to be Achieved">
      <formula>NOT(ISERROR(SEARCH("On Track to be Achieved",G74)))</formula>
    </cfRule>
    <cfRule type="containsText" dxfId="3684" priority="4030" operator="containsText" text="Fully Achieved">
      <formula>NOT(ISERROR(SEARCH("Fully Achieved",G74)))</formula>
    </cfRule>
    <cfRule type="containsText" dxfId="3683" priority="4031" operator="containsText" text="Fully Achieved">
      <formula>NOT(ISERROR(SEARCH("Fully Achieved",G74)))</formula>
    </cfRule>
    <cfRule type="containsText" dxfId="3682" priority="4032" operator="containsText" text="Fully Achieved">
      <formula>NOT(ISERROR(SEARCH("Fully Achieved",G74)))</formula>
    </cfRule>
    <cfRule type="containsText" dxfId="3681" priority="4033" operator="containsText" text="Deferred">
      <formula>NOT(ISERROR(SEARCH("Deferred",G74)))</formula>
    </cfRule>
    <cfRule type="containsText" dxfId="3680" priority="4034" operator="containsText" text="Deleted">
      <formula>NOT(ISERROR(SEARCH("Deleted",G74)))</formula>
    </cfRule>
    <cfRule type="containsText" dxfId="3679" priority="4035" operator="containsText" text="In Danger of Falling Behind Target">
      <formula>NOT(ISERROR(SEARCH("In Danger of Falling Behind Target",G74)))</formula>
    </cfRule>
    <cfRule type="containsText" dxfId="3678" priority="4036" operator="containsText" text="Not yet due">
      <formula>NOT(ISERROR(SEARCH("Not yet due",G74)))</formula>
    </cfRule>
    <cfRule type="containsText" dxfId="3677" priority="4037" operator="containsText" text="Update not Provided">
      <formula>NOT(ISERROR(SEARCH("Update not Provided",G74)))</formula>
    </cfRule>
  </conditionalFormatting>
  <conditionalFormatting sqref="G83">
    <cfRule type="containsText" dxfId="3676" priority="3966" operator="containsText" text="On track to be achieved">
      <formula>NOT(ISERROR(SEARCH("On track to be achieved",G83)))</formula>
    </cfRule>
    <cfRule type="containsText" dxfId="3675" priority="3967" operator="containsText" text="Deferred">
      <formula>NOT(ISERROR(SEARCH("Deferred",G83)))</formula>
    </cfRule>
    <cfRule type="containsText" dxfId="3674" priority="3968" operator="containsText" text="Deleted">
      <formula>NOT(ISERROR(SEARCH("Deleted",G83)))</formula>
    </cfRule>
    <cfRule type="containsText" dxfId="3673" priority="3969" operator="containsText" text="In Danger of Falling Behind Target">
      <formula>NOT(ISERROR(SEARCH("In Danger of Falling Behind Target",G83)))</formula>
    </cfRule>
    <cfRule type="containsText" dxfId="3672" priority="3970" operator="containsText" text="Not yet due">
      <formula>NOT(ISERROR(SEARCH("Not yet due",G83)))</formula>
    </cfRule>
    <cfRule type="containsText" dxfId="3671" priority="3971" operator="containsText" text="Update not Provided">
      <formula>NOT(ISERROR(SEARCH("Update not Provided",G83)))</formula>
    </cfRule>
    <cfRule type="containsText" dxfId="3670" priority="3972" operator="containsText" text="Not yet due">
      <formula>NOT(ISERROR(SEARCH("Not yet due",G83)))</formula>
    </cfRule>
    <cfRule type="containsText" dxfId="3669" priority="3973" operator="containsText" text="Completed Behind Schedule">
      <formula>NOT(ISERROR(SEARCH("Completed Behind Schedule",G83)))</formula>
    </cfRule>
    <cfRule type="containsText" dxfId="3668" priority="3974" operator="containsText" text="Off Target">
      <formula>NOT(ISERROR(SEARCH("Off Target",G83)))</formula>
    </cfRule>
    <cfRule type="containsText" dxfId="3667" priority="3975" operator="containsText" text="On Track to be Achieved">
      <formula>NOT(ISERROR(SEARCH("On Track to be Achieved",G83)))</formula>
    </cfRule>
    <cfRule type="containsText" dxfId="3666" priority="3976" operator="containsText" text="Fully Achieved">
      <formula>NOT(ISERROR(SEARCH("Fully Achieved",G83)))</formula>
    </cfRule>
    <cfRule type="containsText" dxfId="3665" priority="3977" operator="containsText" text="Not yet due">
      <formula>NOT(ISERROR(SEARCH("Not yet due",G83)))</formula>
    </cfRule>
    <cfRule type="containsText" dxfId="3664" priority="3978" operator="containsText" text="Not Yet Due">
      <formula>NOT(ISERROR(SEARCH("Not Yet Due",G83)))</formula>
    </cfRule>
    <cfRule type="containsText" dxfId="3663" priority="3979" operator="containsText" text="Deferred">
      <formula>NOT(ISERROR(SEARCH("Deferred",G83)))</formula>
    </cfRule>
    <cfRule type="containsText" dxfId="3662" priority="3980" operator="containsText" text="Deleted">
      <formula>NOT(ISERROR(SEARCH("Deleted",G83)))</formula>
    </cfRule>
    <cfRule type="containsText" dxfId="3661" priority="3981" operator="containsText" text="In Danger of Falling Behind Target">
      <formula>NOT(ISERROR(SEARCH("In Danger of Falling Behind Target",G83)))</formula>
    </cfRule>
    <cfRule type="containsText" dxfId="3660" priority="3982" operator="containsText" text="Not yet due">
      <formula>NOT(ISERROR(SEARCH("Not yet due",G83)))</formula>
    </cfRule>
    <cfRule type="containsText" dxfId="3659" priority="3983" operator="containsText" text="Completed Behind Schedule">
      <formula>NOT(ISERROR(SEARCH("Completed Behind Schedule",G83)))</formula>
    </cfRule>
    <cfRule type="containsText" dxfId="3658" priority="3984" operator="containsText" text="Off Target">
      <formula>NOT(ISERROR(SEARCH("Off Target",G83)))</formula>
    </cfRule>
    <cfRule type="containsText" dxfId="3657" priority="3985" operator="containsText" text="In Danger of Falling Behind Target">
      <formula>NOT(ISERROR(SEARCH("In Danger of Falling Behind Target",G83)))</formula>
    </cfRule>
    <cfRule type="containsText" dxfId="3656" priority="3986" operator="containsText" text="On Track to be Achieved">
      <formula>NOT(ISERROR(SEARCH("On Track to be Achieved",G83)))</formula>
    </cfRule>
    <cfRule type="containsText" dxfId="3655" priority="3987" operator="containsText" text="Fully Achieved">
      <formula>NOT(ISERROR(SEARCH("Fully Achieved",G83)))</formula>
    </cfRule>
    <cfRule type="containsText" dxfId="3654" priority="3988" operator="containsText" text="Update not Provided">
      <formula>NOT(ISERROR(SEARCH("Update not Provided",G83)))</formula>
    </cfRule>
    <cfRule type="containsText" dxfId="3653" priority="3989" operator="containsText" text="Not yet due">
      <formula>NOT(ISERROR(SEARCH("Not yet due",G83)))</formula>
    </cfRule>
    <cfRule type="containsText" dxfId="3652" priority="3990" operator="containsText" text="Completed Behind Schedule">
      <formula>NOT(ISERROR(SEARCH("Completed Behind Schedule",G83)))</formula>
    </cfRule>
    <cfRule type="containsText" dxfId="3651" priority="3991" operator="containsText" text="Off Target">
      <formula>NOT(ISERROR(SEARCH("Off Target",G83)))</formula>
    </cfRule>
    <cfRule type="containsText" dxfId="3650" priority="3992" operator="containsText" text="In Danger of Falling Behind Target">
      <formula>NOT(ISERROR(SEARCH("In Danger of Falling Behind Target",G83)))</formula>
    </cfRule>
    <cfRule type="containsText" dxfId="3649" priority="3993" operator="containsText" text="On Track to be Achieved">
      <formula>NOT(ISERROR(SEARCH("On Track to be Achieved",G83)))</formula>
    </cfRule>
    <cfRule type="containsText" dxfId="3648" priority="3994" operator="containsText" text="Fully Achieved">
      <formula>NOT(ISERROR(SEARCH("Fully Achieved",G83)))</formula>
    </cfRule>
    <cfRule type="containsText" dxfId="3647" priority="3995" operator="containsText" text="Fully Achieved">
      <formula>NOT(ISERROR(SEARCH("Fully Achieved",G83)))</formula>
    </cfRule>
    <cfRule type="containsText" dxfId="3646" priority="3996" operator="containsText" text="Fully Achieved">
      <formula>NOT(ISERROR(SEARCH("Fully Achieved",G83)))</formula>
    </cfRule>
    <cfRule type="containsText" dxfId="3645" priority="3997" operator="containsText" text="Deferred">
      <formula>NOT(ISERROR(SEARCH("Deferred",G83)))</formula>
    </cfRule>
    <cfRule type="containsText" dxfId="3644" priority="3998" operator="containsText" text="Deleted">
      <formula>NOT(ISERROR(SEARCH("Deleted",G83)))</formula>
    </cfRule>
    <cfRule type="containsText" dxfId="3643" priority="3999" operator="containsText" text="In Danger of Falling Behind Target">
      <formula>NOT(ISERROR(SEARCH("In Danger of Falling Behind Target",G83)))</formula>
    </cfRule>
    <cfRule type="containsText" dxfId="3642" priority="4000" operator="containsText" text="Not yet due">
      <formula>NOT(ISERROR(SEARCH("Not yet due",G83)))</formula>
    </cfRule>
    <cfRule type="containsText" dxfId="3641" priority="4001" operator="containsText" text="Update not Provided">
      <formula>NOT(ISERROR(SEARCH("Update not Provided",G83)))</formula>
    </cfRule>
  </conditionalFormatting>
  <conditionalFormatting sqref="G86">
    <cfRule type="containsText" dxfId="3640" priority="3930" operator="containsText" text="On track to be achieved">
      <formula>NOT(ISERROR(SEARCH("On track to be achieved",G86)))</formula>
    </cfRule>
    <cfRule type="containsText" dxfId="3639" priority="3931" operator="containsText" text="Deferred">
      <formula>NOT(ISERROR(SEARCH("Deferred",G86)))</formula>
    </cfRule>
    <cfRule type="containsText" dxfId="3638" priority="3932" operator="containsText" text="Deleted">
      <formula>NOT(ISERROR(SEARCH("Deleted",G86)))</formula>
    </cfRule>
    <cfRule type="containsText" dxfId="3637" priority="3933" operator="containsText" text="In Danger of Falling Behind Target">
      <formula>NOT(ISERROR(SEARCH("In Danger of Falling Behind Target",G86)))</formula>
    </cfRule>
    <cfRule type="containsText" dxfId="3636" priority="3934" operator="containsText" text="Not yet due">
      <formula>NOT(ISERROR(SEARCH("Not yet due",G86)))</formula>
    </cfRule>
    <cfRule type="containsText" dxfId="3635" priority="3935" operator="containsText" text="Update not Provided">
      <formula>NOT(ISERROR(SEARCH("Update not Provided",G86)))</formula>
    </cfRule>
    <cfRule type="containsText" dxfId="3634" priority="3936" operator="containsText" text="Not yet due">
      <formula>NOT(ISERROR(SEARCH("Not yet due",G86)))</formula>
    </cfRule>
    <cfRule type="containsText" dxfId="3633" priority="3937" operator="containsText" text="Completed Behind Schedule">
      <formula>NOT(ISERROR(SEARCH("Completed Behind Schedule",G86)))</formula>
    </cfRule>
    <cfRule type="containsText" dxfId="3632" priority="3938" operator="containsText" text="Off Target">
      <formula>NOT(ISERROR(SEARCH("Off Target",G86)))</formula>
    </cfRule>
    <cfRule type="containsText" dxfId="3631" priority="3939" operator="containsText" text="On Track to be Achieved">
      <formula>NOT(ISERROR(SEARCH("On Track to be Achieved",G86)))</formula>
    </cfRule>
    <cfRule type="containsText" dxfId="3630" priority="3940" operator="containsText" text="Fully Achieved">
      <formula>NOT(ISERROR(SEARCH("Fully Achieved",G86)))</formula>
    </cfRule>
    <cfRule type="containsText" dxfId="3629" priority="3941" operator="containsText" text="Not yet due">
      <formula>NOT(ISERROR(SEARCH("Not yet due",G86)))</formula>
    </cfRule>
    <cfRule type="containsText" dxfId="3628" priority="3942" operator="containsText" text="Not Yet Due">
      <formula>NOT(ISERROR(SEARCH("Not Yet Due",G86)))</formula>
    </cfRule>
    <cfRule type="containsText" dxfId="3627" priority="3943" operator="containsText" text="Deferred">
      <formula>NOT(ISERROR(SEARCH("Deferred",G86)))</formula>
    </cfRule>
    <cfRule type="containsText" dxfId="3626" priority="3944" operator="containsText" text="Deleted">
      <formula>NOT(ISERROR(SEARCH("Deleted",G86)))</formula>
    </cfRule>
    <cfRule type="containsText" dxfId="3625" priority="3945" operator="containsText" text="In Danger of Falling Behind Target">
      <formula>NOT(ISERROR(SEARCH("In Danger of Falling Behind Target",G86)))</formula>
    </cfRule>
    <cfRule type="containsText" dxfId="3624" priority="3946" operator="containsText" text="Not yet due">
      <formula>NOT(ISERROR(SEARCH("Not yet due",G86)))</formula>
    </cfRule>
    <cfRule type="containsText" dxfId="3623" priority="3947" operator="containsText" text="Completed Behind Schedule">
      <formula>NOT(ISERROR(SEARCH("Completed Behind Schedule",G86)))</formula>
    </cfRule>
    <cfRule type="containsText" dxfId="3622" priority="3948" operator="containsText" text="Off Target">
      <formula>NOT(ISERROR(SEARCH("Off Target",G86)))</formula>
    </cfRule>
    <cfRule type="containsText" dxfId="3621" priority="3949" operator="containsText" text="In Danger of Falling Behind Target">
      <formula>NOT(ISERROR(SEARCH("In Danger of Falling Behind Target",G86)))</formula>
    </cfRule>
    <cfRule type="containsText" dxfId="3620" priority="3950" operator="containsText" text="On Track to be Achieved">
      <formula>NOT(ISERROR(SEARCH("On Track to be Achieved",G86)))</formula>
    </cfRule>
    <cfRule type="containsText" dxfId="3619" priority="3951" operator="containsText" text="Fully Achieved">
      <formula>NOT(ISERROR(SEARCH("Fully Achieved",G86)))</formula>
    </cfRule>
    <cfRule type="containsText" dxfId="3618" priority="3952" operator="containsText" text="Update not Provided">
      <formula>NOT(ISERROR(SEARCH("Update not Provided",G86)))</formula>
    </cfRule>
    <cfRule type="containsText" dxfId="3617" priority="3953" operator="containsText" text="Not yet due">
      <formula>NOT(ISERROR(SEARCH("Not yet due",G86)))</formula>
    </cfRule>
    <cfRule type="containsText" dxfId="3616" priority="3954" operator="containsText" text="Completed Behind Schedule">
      <formula>NOT(ISERROR(SEARCH("Completed Behind Schedule",G86)))</formula>
    </cfRule>
    <cfRule type="containsText" dxfId="3615" priority="3955" operator="containsText" text="Off Target">
      <formula>NOT(ISERROR(SEARCH("Off Target",G86)))</formula>
    </cfRule>
    <cfRule type="containsText" dxfId="3614" priority="3956" operator="containsText" text="In Danger of Falling Behind Target">
      <formula>NOT(ISERROR(SEARCH("In Danger of Falling Behind Target",G86)))</formula>
    </cfRule>
    <cfRule type="containsText" dxfId="3613" priority="3957" operator="containsText" text="On Track to be Achieved">
      <formula>NOT(ISERROR(SEARCH("On Track to be Achieved",G86)))</formula>
    </cfRule>
    <cfRule type="containsText" dxfId="3612" priority="3958" operator="containsText" text="Fully Achieved">
      <formula>NOT(ISERROR(SEARCH("Fully Achieved",G86)))</formula>
    </cfRule>
    <cfRule type="containsText" dxfId="3611" priority="3959" operator="containsText" text="Fully Achieved">
      <formula>NOT(ISERROR(SEARCH("Fully Achieved",G86)))</formula>
    </cfRule>
    <cfRule type="containsText" dxfId="3610" priority="3960" operator="containsText" text="Fully Achieved">
      <formula>NOT(ISERROR(SEARCH("Fully Achieved",G86)))</formula>
    </cfRule>
    <cfRule type="containsText" dxfId="3609" priority="3961" operator="containsText" text="Deferred">
      <formula>NOT(ISERROR(SEARCH("Deferred",G86)))</formula>
    </cfRule>
    <cfRule type="containsText" dxfId="3608" priority="3962" operator="containsText" text="Deleted">
      <formula>NOT(ISERROR(SEARCH("Deleted",G86)))</formula>
    </cfRule>
    <cfRule type="containsText" dxfId="3607" priority="3963" operator="containsText" text="In Danger of Falling Behind Target">
      <formula>NOT(ISERROR(SEARCH("In Danger of Falling Behind Target",G86)))</formula>
    </cfRule>
    <cfRule type="containsText" dxfId="3606" priority="3964" operator="containsText" text="Not yet due">
      <formula>NOT(ISERROR(SEARCH("Not yet due",G86)))</formula>
    </cfRule>
    <cfRule type="containsText" dxfId="3605" priority="3965" operator="containsText" text="Update not Provided">
      <formula>NOT(ISERROR(SEARCH("Update not Provided",G86)))</formula>
    </cfRule>
  </conditionalFormatting>
  <conditionalFormatting sqref="G98">
    <cfRule type="containsText" dxfId="3604" priority="3894" operator="containsText" text="On track to be achieved">
      <formula>NOT(ISERROR(SEARCH("On track to be achieved",G98)))</formula>
    </cfRule>
    <cfRule type="containsText" dxfId="3603" priority="3895" operator="containsText" text="Deferred">
      <formula>NOT(ISERROR(SEARCH("Deferred",G98)))</formula>
    </cfRule>
    <cfRule type="containsText" dxfId="3602" priority="3896" operator="containsText" text="Deleted">
      <formula>NOT(ISERROR(SEARCH("Deleted",G98)))</formula>
    </cfRule>
    <cfRule type="containsText" dxfId="3601" priority="3897" operator="containsText" text="In Danger of Falling Behind Target">
      <formula>NOT(ISERROR(SEARCH("In Danger of Falling Behind Target",G98)))</formula>
    </cfRule>
    <cfRule type="containsText" dxfId="3600" priority="3898" operator="containsText" text="Not yet due">
      <formula>NOT(ISERROR(SEARCH("Not yet due",G98)))</formula>
    </cfRule>
    <cfRule type="containsText" dxfId="3599" priority="3899" operator="containsText" text="Update not Provided">
      <formula>NOT(ISERROR(SEARCH("Update not Provided",G98)))</formula>
    </cfRule>
    <cfRule type="containsText" dxfId="3598" priority="3900" operator="containsText" text="Not yet due">
      <formula>NOT(ISERROR(SEARCH("Not yet due",G98)))</formula>
    </cfRule>
    <cfRule type="containsText" dxfId="3597" priority="3901" operator="containsText" text="Completed Behind Schedule">
      <formula>NOT(ISERROR(SEARCH("Completed Behind Schedule",G98)))</formula>
    </cfRule>
    <cfRule type="containsText" dxfId="3596" priority="3902" operator="containsText" text="Off Target">
      <formula>NOT(ISERROR(SEARCH("Off Target",G98)))</formula>
    </cfRule>
    <cfRule type="containsText" dxfId="3595" priority="3903" operator="containsText" text="On Track to be Achieved">
      <formula>NOT(ISERROR(SEARCH("On Track to be Achieved",G98)))</formula>
    </cfRule>
    <cfRule type="containsText" dxfId="3594" priority="3904" operator="containsText" text="Fully Achieved">
      <formula>NOT(ISERROR(SEARCH("Fully Achieved",G98)))</formula>
    </cfRule>
    <cfRule type="containsText" dxfId="3593" priority="3905" operator="containsText" text="Not yet due">
      <formula>NOT(ISERROR(SEARCH("Not yet due",G98)))</formula>
    </cfRule>
    <cfRule type="containsText" dxfId="3592" priority="3906" operator="containsText" text="Not Yet Due">
      <formula>NOT(ISERROR(SEARCH("Not Yet Due",G98)))</formula>
    </cfRule>
    <cfRule type="containsText" dxfId="3591" priority="3907" operator="containsText" text="Deferred">
      <formula>NOT(ISERROR(SEARCH("Deferred",G98)))</formula>
    </cfRule>
    <cfRule type="containsText" dxfId="3590" priority="3908" operator="containsText" text="Deleted">
      <formula>NOT(ISERROR(SEARCH("Deleted",G98)))</formula>
    </cfRule>
    <cfRule type="containsText" dxfId="3589" priority="3909" operator="containsText" text="In Danger of Falling Behind Target">
      <formula>NOT(ISERROR(SEARCH("In Danger of Falling Behind Target",G98)))</formula>
    </cfRule>
    <cfRule type="containsText" dxfId="3588" priority="3910" operator="containsText" text="Not yet due">
      <formula>NOT(ISERROR(SEARCH("Not yet due",G98)))</formula>
    </cfRule>
    <cfRule type="containsText" dxfId="3587" priority="3911" operator="containsText" text="Completed Behind Schedule">
      <formula>NOT(ISERROR(SEARCH("Completed Behind Schedule",G98)))</formula>
    </cfRule>
    <cfRule type="containsText" dxfId="3586" priority="3912" operator="containsText" text="Off Target">
      <formula>NOT(ISERROR(SEARCH("Off Target",G98)))</formula>
    </cfRule>
    <cfRule type="containsText" dxfId="3585" priority="3913" operator="containsText" text="In Danger of Falling Behind Target">
      <formula>NOT(ISERROR(SEARCH("In Danger of Falling Behind Target",G98)))</formula>
    </cfRule>
    <cfRule type="containsText" dxfId="3584" priority="3914" operator="containsText" text="On Track to be Achieved">
      <formula>NOT(ISERROR(SEARCH("On Track to be Achieved",G98)))</formula>
    </cfRule>
    <cfRule type="containsText" dxfId="3583" priority="3915" operator="containsText" text="Fully Achieved">
      <formula>NOT(ISERROR(SEARCH("Fully Achieved",G98)))</formula>
    </cfRule>
    <cfRule type="containsText" dxfId="3582" priority="3916" operator="containsText" text="Update not Provided">
      <formula>NOT(ISERROR(SEARCH("Update not Provided",G98)))</formula>
    </cfRule>
    <cfRule type="containsText" dxfId="3581" priority="3917" operator="containsText" text="Not yet due">
      <formula>NOT(ISERROR(SEARCH("Not yet due",G98)))</formula>
    </cfRule>
    <cfRule type="containsText" dxfId="3580" priority="3918" operator="containsText" text="Completed Behind Schedule">
      <formula>NOT(ISERROR(SEARCH("Completed Behind Schedule",G98)))</formula>
    </cfRule>
    <cfRule type="containsText" dxfId="3579" priority="3919" operator="containsText" text="Off Target">
      <formula>NOT(ISERROR(SEARCH("Off Target",G98)))</formula>
    </cfRule>
    <cfRule type="containsText" dxfId="3578" priority="3920" operator="containsText" text="In Danger of Falling Behind Target">
      <formula>NOT(ISERROR(SEARCH("In Danger of Falling Behind Target",G98)))</formula>
    </cfRule>
    <cfRule type="containsText" dxfId="3577" priority="3921" operator="containsText" text="On Track to be Achieved">
      <formula>NOT(ISERROR(SEARCH("On Track to be Achieved",G98)))</formula>
    </cfRule>
    <cfRule type="containsText" dxfId="3576" priority="3922" operator="containsText" text="Fully Achieved">
      <formula>NOT(ISERROR(SEARCH("Fully Achieved",G98)))</formula>
    </cfRule>
    <cfRule type="containsText" dxfId="3575" priority="3923" operator="containsText" text="Fully Achieved">
      <formula>NOT(ISERROR(SEARCH("Fully Achieved",G98)))</formula>
    </cfRule>
    <cfRule type="containsText" dxfId="3574" priority="3924" operator="containsText" text="Fully Achieved">
      <formula>NOT(ISERROR(SEARCH("Fully Achieved",G98)))</formula>
    </cfRule>
    <cfRule type="containsText" dxfId="3573" priority="3925" operator="containsText" text="Deferred">
      <formula>NOT(ISERROR(SEARCH("Deferred",G98)))</formula>
    </cfRule>
    <cfRule type="containsText" dxfId="3572" priority="3926" operator="containsText" text="Deleted">
      <formula>NOT(ISERROR(SEARCH("Deleted",G98)))</formula>
    </cfRule>
    <cfRule type="containsText" dxfId="3571" priority="3927" operator="containsText" text="In Danger of Falling Behind Target">
      <formula>NOT(ISERROR(SEARCH("In Danger of Falling Behind Target",G98)))</formula>
    </cfRule>
    <cfRule type="containsText" dxfId="3570" priority="3928" operator="containsText" text="Not yet due">
      <formula>NOT(ISERROR(SEARCH("Not yet due",G98)))</formula>
    </cfRule>
    <cfRule type="containsText" dxfId="3569" priority="3929" operator="containsText" text="Update not Provided">
      <formula>NOT(ISERROR(SEARCH("Update not Provided",G98)))</formula>
    </cfRule>
  </conditionalFormatting>
  <conditionalFormatting sqref="J1:J1048576">
    <cfRule type="containsText" dxfId="3568" priority="3892" operator="containsText" text="numerical outturn within 5% tolerance">
      <formula>NOT(ISERROR(SEARCH("numerical outturn within 5% tolerance",J1)))</formula>
    </cfRule>
    <cfRule type="containsText" dxfId="3567" priority="3893" operator="containsText" text="Target Partially Met">
      <formula>NOT(ISERROR(SEARCH("Target Partially Met",J1)))</formula>
    </cfRule>
  </conditionalFormatting>
  <conditionalFormatting sqref="I42">
    <cfRule type="containsText" dxfId="3566" priority="3856" operator="containsText" text="On track to be achieved">
      <formula>NOT(ISERROR(SEARCH("On track to be achieved",I42)))</formula>
    </cfRule>
    <cfRule type="containsText" dxfId="3565" priority="3857" operator="containsText" text="Deferred">
      <formula>NOT(ISERROR(SEARCH("Deferred",I42)))</formula>
    </cfRule>
    <cfRule type="containsText" dxfId="3564" priority="3858" operator="containsText" text="Deleted">
      <formula>NOT(ISERROR(SEARCH("Deleted",I42)))</formula>
    </cfRule>
    <cfRule type="containsText" dxfId="3563" priority="3859" operator="containsText" text="In Danger of Falling Behind Target">
      <formula>NOT(ISERROR(SEARCH("In Danger of Falling Behind Target",I42)))</formula>
    </cfRule>
    <cfRule type="containsText" dxfId="3562" priority="3860" operator="containsText" text="Not yet due">
      <formula>NOT(ISERROR(SEARCH("Not yet due",I42)))</formula>
    </cfRule>
    <cfRule type="containsText" dxfId="3561" priority="3861" operator="containsText" text="Update not Provided">
      <formula>NOT(ISERROR(SEARCH("Update not Provided",I42)))</formula>
    </cfRule>
    <cfRule type="containsText" dxfId="3560" priority="3862" operator="containsText" text="Not yet due">
      <formula>NOT(ISERROR(SEARCH("Not yet due",I42)))</formula>
    </cfRule>
    <cfRule type="containsText" dxfId="3559" priority="3863" operator="containsText" text="Completed Behind Schedule">
      <formula>NOT(ISERROR(SEARCH("Completed Behind Schedule",I42)))</formula>
    </cfRule>
    <cfRule type="containsText" dxfId="3558" priority="3864" operator="containsText" text="Off Target">
      <formula>NOT(ISERROR(SEARCH("Off Target",I42)))</formula>
    </cfRule>
    <cfRule type="containsText" dxfId="3557" priority="3865" operator="containsText" text="On Track to be Achieved">
      <formula>NOT(ISERROR(SEARCH("On Track to be Achieved",I42)))</formula>
    </cfRule>
    <cfRule type="containsText" dxfId="3556" priority="3866" operator="containsText" text="Fully Achieved">
      <formula>NOT(ISERROR(SEARCH("Fully Achieved",I42)))</formula>
    </cfRule>
    <cfRule type="containsText" dxfId="3555" priority="3867" operator="containsText" text="Not yet due">
      <formula>NOT(ISERROR(SEARCH("Not yet due",I42)))</formula>
    </cfRule>
    <cfRule type="containsText" dxfId="3554" priority="3868" operator="containsText" text="Not Yet Due">
      <formula>NOT(ISERROR(SEARCH("Not Yet Due",I42)))</formula>
    </cfRule>
    <cfRule type="containsText" dxfId="3553" priority="3869" operator="containsText" text="Deferred">
      <formula>NOT(ISERROR(SEARCH("Deferred",I42)))</formula>
    </cfRule>
    <cfRule type="containsText" dxfId="3552" priority="3870" operator="containsText" text="Deleted">
      <formula>NOT(ISERROR(SEARCH("Deleted",I42)))</formula>
    </cfRule>
    <cfRule type="containsText" dxfId="3551" priority="3871" operator="containsText" text="In Danger of Falling Behind Target">
      <formula>NOT(ISERROR(SEARCH("In Danger of Falling Behind Target",I42)))</formula>
    </cfRule>
    <cfRule type="containsText" dxfId="3550" priority="3872" operator="containsText" text="Not yet due">
      <formula>NOT(ISERROR(SEARCH("Not yet due",I42)))</formula>
    </cfRule>
    <cfRule type="containsText" dxfId="3549" priority="3873" operator="containsText" text="Completed Behind Schedule">
      <formula>NOT(ISERROR(SEARCH("Completed Behind Schedule",I42)))</formula>
    </cfRule>
    <cfRule type="containsText" dxfId="3548" priority="3874" operator="containsText" text="Off Target">
      <formula>NOT(ISERROR(SEARCH("Off Target",I42)))</formula>
    </cfRule>
    <cfRule type="containsText" dxfId="3547" priority="3875" operator="containsText" text="In Danger of Falling Behind Target">
      <formula>NOT(ISERROR(SEARCH("In Danger of Falling Behind Target",I42)))</formula>
    </cfRule>
    <cfRule type="containsText" dxfId="3546" priority="3876" operator="containsText" text="On Track to be Achieved">
      <formula>NOT(ISERROR(SEARCH("On Track to be Achieved",I42)))</formula>
    </cfRule>
    <cfRule type="containsText" dxfId="3545" priority="3877" operator="containsText" text="Fully Achieved">
      <formula>NOT(ISERROR(SEARCH("Fully Achieved",I42)))</formula>
    </cfRule>
    <cfRule type="containsText" dxfId="3544" priority="3878" operator="containsText" text="Update not Provided">
      <formula>NOT(ISERROR(SEARCH("Update not Provided",I42)))</formula>
    </cfRule>
    <cfRule type="containsText" dxfId="3543" priority="3879" operator="containsText" text="Not yet due">
      <formula>NOT(ISERROR(SEARCH("Not yet due",I42)))</formula>
    </cfRule>
    <cfRule type="containsText" dxfId="3542" priority="3880" operator="containsText" text="Completed Behind Schedule">
      <formula>NOT(ISERROR(SEARCH("Completed Behind Schedule",I42)))</formula>
    </cfRule>
    <cfRule type="containsText" dxfId="3541" priority="3881" operator="containsText" text="Off Target">
      <formula>NOT(ISERROR(SEARCH("Off Target",I42)))</formula>
    </cfRule>
    <cfRule type="containsText" dxfId="3540" priority="3882" operator="containsText" text="In Danger of Falling Behind Target">
      <formula>NOT(ISERROR(SEARCH("In Danger of Falling Behind Target",I42)))</formula>
    </cfRule>
    <cfRule type="containsText" dxfId="3539" priority="3883" operator="containsText" text="On Track to be Achieved">
      <formula>NOT(ISERROR(SEARCH("On Track to be Achieved",I42)))</formula>
    </cfRule>
    <cfRule type="containsText" dxfId="3538" priority="3884" operator="containsText" text="Fully Achieved">
      <formula>NOT(ISERROR(SEARCH("Fully Achieved",I42)))</formula>
    </cfRule>
    <cfRule type="containsText" dxfId="3537" priority="3885" operator="containsText" text="Fully Achieved">
      <formula>NOT(ISERROR(SEARCH("Fully Achieved",I42)))</formula>
    </cfRule>
    <cfRule type="containsText" dxfId="3536" priority="3886" operator="containsText" text="Fully Achieved">
      <formula>NOT(ISERROR(SEARCH("Fully Achieved",I42)))</formula>
    </cfRule>
    <cfRule type="containsText" dxfId="3535" priority="3887" operator="containsText" text="Deferred">
      <formula>NOT(ISERROR(SEARCH("Deferred",I42)))</formula>
    </cfRule>
    <cfRule type="containsText" dxfId="3534" priority="3888" operator="containsText" text="Deleted">
      <formula>NOT(ISERROR(SEARCH("Deleted",I42)))</formula>
    </cfRule>
    <cfRule type="containsText" dxfId="3533" priority="3889" operator="containsText" text="In Danger of Falling Behind Target">
      <formula>NOT(ISERROR(SEARCH("In Danger of Falling Behind Target",I42)))</formula>
    </cfRule>
    <cfRule type="containsText" dxfId="3532" priority="3890" operator="containsText" text="Not yet due">
      <formula>NOT(ISERROR(SEARCH("Not yet due",I42)))</formula>
    </cfRule>
    <cfRule type="containsText" dxfId="3531" priority="3891" operator="containsText" text="Update not Provided">
      <formula>NOT(ISERROR(SEARCH("Update not Provided",I42)))</formula>
    </cfRule>
  </conditionalFormatting>
  <conditionalFormatting sqref="I50">
    <cfRule type="containsText" dxfId="3530" priority="3820" operator="containsText" text="On track to be achieved">
      <formula>NOT(ISERROR(SEARCH("On track to be achieved",I50)))</formula>
    </cfRule>
    <cfRule type="containsText" dxfId="3529" priority="3821" operator="containsText" text="Deferred">
      <formula>NOT(ISERROR(SEARCH("Deferred",I50)))</formula>
    </cfRule>
    <cfRule type="containsText" dxfId="3528" priority="3822" operator="containsText" text="Deleted">
      <formula>NOT(ISERROR(SEARCH("Deleted",I50)))</formula>
    </cfRule>
    <cfRule type="containsText" dxfId="3527" priority="3823" operator="containsText" text="In Danger of Falling Behind Target">
      <formula>NOT(ISERROR(SEARCH("In Danger of Falling Behind Target",I50)))</formula>
    </cfRule>
    <cfRule type="containsText" dxfId="3526" priority="3824" operator="containsText" text="Not yet due">
      <formula>NOT(ISERROR(SEARCH("Not yet due",I50)))</formula>
    </cfRule>
    <cfRule type="containsText" dxfId="3525" priority="3825" operator="containsText" text="Update not Provided">
      <formula>NOT(ISERROR(SEARCH("Update not Provided",I50)))</formula>
    </cfRule>
    <cfRule type="containsText" dxfId="3524" priority="3826" operator="containsText" text="Not yet due">
      <formula>NOT(ISERROR(SEARCH("Not yet due",I50)))</formula>
    </cfRule>
    <cfRule type="containsText" dxfId="3523" priority="3827" operator="containsText" text="Completed Behind Schedule">
      <formula>NOT(ISERROR(SEARCH("Completed Behind Schedule",I50)))</formula>
    </cfRule>
    <cfRule type="containsText" dxfId="3522" priority="3828" operator="containsText" text="Off Target">
      <formula>NOT(ISERROR(SEARCH("Off Target",I50)))</formula>
    </cfRule>
    <cfRule type="containsText" dxfId="3521" priority="3829" operator="containsText" text="On Track to be Achieved">
      <formula>NOT(ISERROR(SEARCH("On Track to be Achieved",I50)))</formula>
    </cfRule>
    <cfRule type="containsText" dxfId="3520" priority="3830" operator="containsText" text="Fully Achieved">
      <formula>NOT(ISERROR(SEARCH("Fully Achieved",I50)))</formula>
    </cfRule>
    <cfRule type="containsText" dxfId="3519" priority="3831" operator="containsText" text="Not yet due">
      <formula>NOT(ISERROR(SEARCH("Not yet due",I50)))</formula>
    </cfRule>
    <cfRule type="containsText" dxfId="3518" priority="3832" operator="containsText" text="Not Yet Due">
      <formula>NOT(ISERROR(SEARCH("Not Yet Due",I50)))</formula>
    </cfRule>
    <cfRule type="containsText" dxfId="3517" priority="3833" operator="containsText" text="Deferred">
      <formula>NOT(ISERROR(SEARCH("Deferred",I50)))</formula>
    </cfRule>
    <cfRule type="containsText" dxfId="3516" priority="3834" operator="containsText" text="Deleted">
      <formula>NOT(ISERROR(SEARCH("Deleted",I50)))</formula>
    </cfRule>
    <cfRule type="containsText" dxfId="3515" priority="3835" operator="containsText" text="In Danger of Falling Behind Target">
      <formula>NOT(ISERROR(SEARCH("In Danger of Falling Behind Target",I50)))</formula>
    </cfRule>
    <cfRule type="containsText" dxfId="3514" priority="3836" operator="containsText" text="Not yet due">
      <formula>NOT(ISERROR(SEARCH("Not yet due",I50)))</formula>
    </cfRule>
    <cfRule type="containsText" dxfId="3513" priority="3837" operator="containsText" text="Completed Behind Schedule">
      <formula>NOT(ISERROR(SEARCH("Completed Behind Schedule",I50)))</formula>
    </cfRule>
    <cfRule type="containsText" dxfId="3512" priority="3838" operator="containsText" text="Off Target">
      <formula>NOT(ISERROR(SEARCH("Off Target",I50)))</formula>
    </cfRule>
    <cfRule type="containsText" dxfId="3511" priority="3839" operator="containsText" text="In Danger of Falling Behind Target">
      <formula>NOT(ISERROR(SEARCH("In Danger of Falling Behind Target",I50)))</formula>
    </cfRule>
    <cfRule type="containsText" dxfId="3510" priority="3840" operator="containsText" text="On Track to be Achieved">
      <formula>NOT(ISERROR(SEARCH("On Track to be Achieved",I50)))</formula>
    </cfRule>
    <cfRule type="containsText" dxfId="3509" priority="3841" operator="containsText" text="Fully Achieved">
      <formula>NOT(ISERROR(SEARCH("Fully Achieved",I50)))</formula>
    </cfRule>
    <cfRule type="containsText" dxfId="3508" priority="3842" operator="containsText" text="Update not Provided">
      <formula>NOT(ISERROR(SEARCH("Update not Provided",I50)))</formula>
    </cfRule>
    <cfRule type="containsText" dxfId="3507" priority="3843" operator="containsText" text="Not yet due">
      <formula>NOT(ISERROR(SEARCH("Not yet due",I50)))</formula>
    </cfRule>
    <cfRule type="containsText" dxfId="3506" priority="3844" operator="containsText" text="Completed Behind Schedule">
      <formula>NOT(ISERROR(SEARCH("Completed Behind Schedule",I50)))</formula>
    </cfRule>
    <cfRule type="containsText" dxfId="3505" priority="3845" operator="containsText" text="Off Target">
      <formula>NOT(ISERROR(SEARCH("Off Target",I50)))</formula>
    </cfRule>
    <cfRule type="containsText" dxfId="3504" priority="3846" operator="containsText" text="In Danger of Falling Behind Target">
      <formula>NOT(ISERROR(SEARCH("In Danger of Falling Behind Target",I50)))</formula>
    </cfRule>
    <cfRule type="containsText" dxfId="3503" priority="3847" operator="containsText" text="On Track to be Achieved">
      <formula>NOT(ISERROR(SEARCH("On Track to be Achieved",I50)))</formula>
    </cfRule>
    <cfRule type="containsText" dxfId="3502" priority="3848" operator="containsText" text="Fully Achieved">
      <formula>NOT(ISERROR(SEARCH("Fully Achieved",I50)))</formula>
    </cfRule>
    <cfRule type="containsText" dxfId="3501" priority="3849" operator="containsText" text="Fully Achieved">
      <formula>NOT(ISERROR(SEARCH("Fully Achieved",I50)))</formula>
    </cfRule>
    <cfRule type="containsText" dxfId="3500" priority="3850" operator="containsText" text="Fully Achieved">
      <formula>NOT(ISERROR(SEARCH("Fully Achieved",I50)))</formula>
    </cfRule>
    <cfRule type="containsText" dxfId="3499" priority="3851" operator="containsText" text="Deferred">
      <formula>NOT(ISERROR(SEARCH("Deferred",I50)))</formula>
    </cfRule>
    <cfRule type="containsText" dxfId="3498" priority="3852" operator="containsText" text="Deleted">
      <formula>NOT(ISERROR(SEARCH("Deleted",I50)))</formula>
    </cfRule>
    <cfRule type="containsText" dxfId="3497" priority="3853" operator="containsText" text="In Danger of Falling Behind Target">
      <formula>NOT(ISERROR(SEARCH("In Danger of Falling Behind Target",I50)))</formula>
    </cfRule>
    <cfRule type="containsText" dxfId="3496" priority="3854" operator="containsText" text="Not yet due">
      <formula>NOT(ISERROR(SEARCH("Not yet due",I50)))</formula>
    </cfRule>
    <cfRule type="containsText" dxfId="3495" priority="3855" operator="containsText" text="Update not Provided">
      <formula>NOT(ISERROR(SEARCH("Update not Provided",I50)))</formula>
    </cfRule>
  </conditionalFormatting>
  <conditionalFormatting sqref="I61">
    <cfRule type="containsText" dxfId="3494" priority="3784" operator="containsText" text="On track to be achieved">
      <formula>NOT(ISERROR(SEARCH("On track to be achieved",I61)))</formula>
    </cfRule>
    <cfRule type="containsText" dxfId="3493" priority="3785" operator="containsText" text="Deferred">
      <formula>NOT(ISERROR(SEARCH("Deferred",I61)))</formula>
    </cfRule>
    <cfRule type="containsText" dxfId="3492" priority="3786" operator="containsText" text="Deleted">
      <formula>NOT(ISERROR(SEARCH("Deleted",I61)))</formula>
    </cfRule>
    <cfRule type="containsText" dxfId="3491" priority="3787" operator="containsText" text="In Danger of Falling Behind Target">
      <formula>NOT(ISERROR(SEARCH("In Danger of Falling Behind Target",I61)))</formula>
    </cfRule>
    <cfRule type="containsText" dxfId="3490" priority="3788" operator="containsText" text="Not yet due">
      <formula>NOT(ISERROR(SEARCH("Not yet due",I61)))</formula>
    </cfRule>
    <cfRule type="containsText" dxfId="3489" priority="3789" operator="containsText" text="Update not Provided">
      <formula>NOT(ISERROR(SEARCH("Update not Provided",I61)))</formula>
    </cfRule>
    <cfRule type="containsText" dxfId="3488" priority="3790" operator="containsText" text="Not yet due">
      <formula>NOT(ISERROR(SEARCH("Not yet due",I61)))</formula>
    </cfRule>
    <cfRule type="containsText" dxfId="3487" priority="3791" operator="containsText" text="Completed Behind Schedule">
      <formula>NOT(ISERROR(SEARCH("Completed Behind Schedule",I61)))</formula>
    </cfRule>
    <cfRule type="containsText" dxfId="3486" priority="3792" operator="containsText" text="Off Target">
      <formula>NOT(ISERROR(SEARCH("Off Target",I61)))</formula>
    </cfRule>
    <cfRule type="containsText" dxfId="3485" priority="3793" operator="containsText" text="On Track to be Achieved">
      <formula>NOT(ISERROR(SEARCH("On Track to be Achieved",I61)))</formula>
    </cfRule>
    <cfRule type="containsText" dxfId="3484" priority="3794" operator="containsText" text="Fully Achieved">
      <formula>NOT(ISERROR(SEARCH("Fully Achieved",I61)))</formula>
    </cfRule>
    <cfRule type="containsText" dxfId="3483" priority="3795" operator="containsText" text="Not yet due">
      <formula>NOT(ISERROR(SEARCH("Not yet due",I61)))</formula>
    </cfRule>
    <cfRule type="containsText" dxfId="3482" priority="3796" operator="containsText" text="Not Yet Due">
      <formula>NOT(ISERROR(SEARCH("Not Yet Due",I61)))</formula>
    </cfRule>
    <cfRule type="containsText" dxfId="3481" priority="3797" operator="containsText" text="Deferred">
      <formula>NOT(ISERROR(SEARCH("Deferred",I61)))</formula>
    </cfRule>
    <cfRule type="containsText" dxfId="3480" priority="3798" operator="containsText" text="Deleted">
      <formula>NOT(ISERROR(SEARCH("Deleted",I61)))</formula>
    </cfRule>
    <cfRule type="containsText" dxfId="3479" priority="3799" operator="containsText" text="In Danger of Falling Behind Target">
      <formula>NOT(ISERROR(SEARCH("In Danger of Falling Behind Target",I61)))</formula>
    </cfRule>
    <cfRule type="containsText" dxfId="3478" priority="3800" operator="containsText" text="Not yet due">
      <formula>NOT(ISERROR(SEARCH("Not yet due",I61)))</formula>
    </cfRule>
    <cfRule type="containsText" dxfId="3477" priority="3801" operator="containsText" text="Completed Behind Schedule">
      <formula>NOT(ISERROR(SEARCH("Completed Behind Schedule",I61)))</formula>
    </cfRule>
    <cfRule type="containsText" dxfId="3476" priority="3802" operator="containsText" text="Off Target">
      <formula>NOT(ISERROR(SEARCH("Off Target",I61)))</formula>
    </cfRule>
    <cfRule type="containsText" dxfId="3475" priority="3803" operator="containsText" text="In Danger of Falling Behind Target">
      <formula>NOT(ISERROR(SEARCH("In Danger of Falling Behind Target",I61)))</formula>
    </cfRule>
    <cfRule type="containsText" dxfId="3474" priority="3804" operator="containsText" text="On Track to be Achieved">
      <formula>NOT(ISERROR(SEARCH("On Track to be Achieved",I61)))</formula>
    </cfRule>
    <cfRule type="containsText" dxfId="3473" priority="3805" operator="containsText" text="Fully Achieved">
      <formula>NOT(ISERROR(SEARCH("Fully Achieved",I61)))</formula>
    </cfRule>
    <cfRule type="containsText" dxfId="3472" priority="3806" operator="containsText" text="Update not Provided">
      <formula>NOT(ISERROR(SEARCH("Update not Provided",I61)))</formula>
    </cfRule>
    <cfRule type="containsText" dxfId="3471" priority="3807" operator="containsText" text="Not yet due">
      <formula>NOT(ISERROR(SEARCH("Not yet due",I61)))</formula>
    </cfRule>
    <cfRule type="containsText" dxfId="3470" priority="3808" operator="containsText" text="Completed Behind Schedule">
      <formula>NOT(ISERROR(SEARCH("Completed Behind Schedule",I61)))</formula>
    </cfRule>
    <cfRule type="containsText" dxfId="3469" priority="3809" operator="containsText" text="Off Target">
      <formula>NOT(ISERROR(SEARCH("Off Target",I61)))</formula>
    </cfRule>
    <cfRule type="containsText" dxfId="3468" priority="3810" operator="containsText" text="In Danger of Falling Behind Target">
      <formula>NOT(ISERROR(SEARCH("In Danger of Falling Behind Target",I61)))</formula>
    </cfRule>
    <cfRule type="containsText" dxfId="3467" priority="3811" operator="containsText" text="On Track to be Achieved">
      <formula>NOT(ISERROR(SEARCH("On Track to be Achieved",I61)))</formula>
    </cfRule>
    <cfRule type="containsText" dxfId="3466" priority="3812" operator="containsText" text="Fully Achieved">
      <formula>NOT(ISERROR(SEARCH("Fully Achieved",I61)))</formula>
    </cfRule>
    <cfRule type="containsText" dxfId="3465" priority="3813" operator="containsText" text="Fully Achieved">
      <formula>NOT(ISERROR(SEARCH("Fully Achieved",I61)))</formula>
    </cfRule>
    <cfRule type="containsText" dxfId="3464" priority="3814" operator="containsText" text="Fully Achieved">
      <formula>NOT(ISERROR(SEARCH("Fully Achieved",I61)))</formula>
    </cfRule>
    <cfRule type="containsText" dxfId="3463" priority="3815" operator="containsText" text="Deferred">
      <formula>NOT(ISERROR(SEARCH("Deferred",I61)))</formula>
    </cfRule>
    <cfRule type="containsText" dxfId="3462" priority="3816" operator="containsText" text="Deleted">
      <formula>NOT(ISERROR(SEARCH("Deleted",I61)))</formula>
    </cfRule>
    <cfRule type="containsText" dxfId="3461" priority="3817" operator="containsText" text="In Danger of Falling Behind Target">
      <formula>NOT(ISERROR(SEARCH("In Danger of Falling Behind Target",I61)))</formula>
    </cfRule>
    <cfRule type="containsText" dxfId="3460" priority="3818" operator="containsText" text="Not yet due">
      <formula>NOT(ISERROR(SEARCH("Not yet due",I61)))</formula>
    </cfRule>
    <cfRule type="containsText" dxfId="3459" priority="3819" operator="containsText" text="Update not Provided">
      <formula>NOT(ISERROR(SEARCH("Update not Provided",I61)))</formula>
    </cfRule>
  </conditionalFormatting>
  <conditionalFormatting sqref="I69:I71">
    <cfRule type="containsText" dxfId="3458" priority="3748" operator="containsText" text="On track to be achieved">
      <formula>NOT(ISERROR(SEARCH("On track to be achieved",I69)))</formula>
    </cfRule>
    <cfRule type="containsText" dxfId="3457" priority="3749" operator="containsText" text="Deferred">
      <formula>NOT(ISERROR(SEARCH("Deferred",I69)))</formula>
    </cfRule>
    <cfRule type="containsText" dxfId="3456" priority="3750" operator="containsText" text="Deleted">
      <formula>NOT(ISERROR(SEARCH("Deleted",I69)))</formula>
    </cfRule>
    <cfRule type="containsText" dxfId="3455" priority="3751" operator="containsText" text="In Danger of Falling Behind Target">
      <formula>NOT(ISERROR(SEARCH("In Danger of Falling Behind Target",I69)))</formula>
    </cfRule>
    <cfRule type="containsText" dxfId="3454" priority="3752" operator="containsText" text="Not yet due">
      <formula>NOT(ISERROR(SEARCH("Not yet due",I69)))</formula>
    </cfRule>
    <cfRule type="containsText" dxfId="3453" priority="3753" operator="containsText" text="Update not Provided">
      <formula>NOT(ISERROR(SEARCH("Update not Provided",I69)))</formula>
    </cfRule>
    <cfRule type="containsText" dxfId="3452" priority="3754" operator="containsText" text="Not yet due">
      <formula>NOT(ISERROR(SEARCH("Not yet due",I69)))</formula>
    </cfRule>
    <cfRule type="containsText" dxfId="3451" priority="3755" operator="containsText" text="Completed Behind Schedule">
      <formula>NOT(ISERROR(SEARCH("Completed Behind Schedule",I69)))</formula>
    </cfRule>
    <cfRule type="containsText" dxfId="3450" priority="3756" operator="containsText" text="Off Target">
      <formula>NOT(ISERROR(SEARCH("Off Target",I69)))</formula>
    </cfRule>
    <cfRule type="containsText" dxfId="3449" priority="3757" operator="containsText" text="On Track to be Achieved">
      <formula>NOT(ISERROR(SEARCH("On Track to be Achieved",I69)))</formula>
    </cfRule>
    <cfRule type="containsText" dxfId="3448" priority="3758" operator="containsText" text="Fully Achieved">
      <formula>NOT(ISERROR(SEARCH("Fully Achieved",I69)))</formula>
    </cfRule>
    <cfRule type="containsText" dxfId="3447" priority="3759" operator="containsText" text="Not yet due">
      <formula>NOT(ISERROR(SEARCH("Not yet due",I69)))</formula>
    </cfRule>
    <cfRule type="containsText" dxfId="3446" priority="3760" operator="containsText" text="Not Yet Due">
      <formula>NOT(ISERROR(SEARCH("Not Yet Due",I69)))</formula>
    </cfRule>
    <cfRule type="containsText" dxfId="3445" priority="3761" operator="containsText" text="Deferred">
      <formula>NOT(ISERROR(SEARCH("Deferred",I69)))</formula>
    </cfRule>
    <cfRule type="containsText" dxfId="3444" priority="3762" operator="containsText" text="Deleted">
      <formula>NOT(ISERROR(SEARCH("Deleted",I69)))</formula>
    </cfRule>
    <cfRule type="containsText" dxfId="3443" priority="3763" operator="containsText" text="In Danger of Falling Behind Target">
      <formula>NOT(ISERROR(SEARCH("In Danger of Falling Behind Target",I69)))</formula>
    </cfRule>
    <cfRule type="containsText" dxfId="3442" priority="3764" operator="containsText" text="Not yet due">
      <formula>NOT(ISERROR(SEARCH("Not yet due",I69)))</formula>
    </cfRule>
    <cfRule type="containsText" dxfId="3441" priority="3765" operator="containsText" text="Completed Behind Schedule">
      <formula>NOT(ISERROR(SEARCH("Completed Behind Schedule",I69)))</formula>
    </cfRule>
    <cfRule type="containsText" dxfId="3440" priority="3766" operator="containsText" text="Off Target">
      <formula>NOT(ISERROR(SEARCH("Off Target",I69)))</formula>
    </cfRule>
    <cfRule type="containsText" dxfId="3439" priority="3767" operator="containsText" text="In Danger of Falling Behind Target">
      <formula>NOT(ISERROR(SEARCH("In Danger of Falling Behind Target",I69)))</formula>
    </cfRule>
    <cfRule type="containsText" dxfId="3438" priority="3768" operator="containsText" text="On Track to be Achieved">
      <formula>NOT(ISERROR(SEARCH("On Track to be Achieved",I69)))</formula>
    </cfRule>
    <cfRule type="containsText" dxfId="3437" priority="3769" operator="containsText" text="Fully Achieved">
      <formula>NOT(ISERROR(SEARCH("Fully Achieved",I69)))</formula>
    </cfRule>
    <cfRule type="containsText" dxfId="3436" priority="3770" operator="containsText" text="Update not Provided">
      <formula>NOT(ISERROR(SEARCH("Update not Provided",I69)))</formula>
    </cfRule>
    <cfRule type="containsText" dxfId="3435" priority="3771" operator="containsText" text="Not yet due">
      <formula>NOT(ISERROR(SEARCH("Not yet due",I69)))</formula>
    </cfRule>
    <cfRule type="containsText" dxfId="3434" priority="3772" operator="containsText" text="Completed Behind Schedule">
      <formula>NOT(ISERROR(SEARCH("Completed Behind Schedule",I69)))</formula>
    </cfRule>
    <cfRule type="containsText" dxfId="3433" priority="3773" operator="containsText" text="Off Target">
      <formula>NOT(ISERROR(SEARCH("Off Target",I69)))</formula>
    </cfRule>
    <cfRule type="containsText" dxfId="3432" priority="3774" operator="containsText" text="In Danger of Falling Behind Target">
      <formula>NOT(ISERROR(SEARCH("In Danger of Falling Behind Target",I69)))</formula>
    </cfRule>
    <cfRule type="containsText" dxfId="3431" priority="3775" operator="containsText" text="On Track to be Achieved">
      <formula>NOT(ISERROR(SEARCH("On Track to be Achieved",I69)))</formula>
    </cfRule>
    <cfRule type="containsText" dxfId="3430" priority="3776" operator="containsText" text="Fully Achieved">
      <formula>NOT(ISERROR(SEARCH("Fully Achieved",I69)))</formula>
    </cfRule>
    <cfRule type="containsText" dxfId="3429" priority="3777" operator="containsText" text="Fully Achieved">
      <formula>NOT(ISERROR(SEARCH("Fully Achieved",I69)))</formula>
    </cfRule>
    <cfRule type="containsText" dxfId="3428" priority="3778" operator="containsText" text="Fully Achieved">
      <formula>NOT(ISERROR(SEARCH("Fully Achieved",I69)))</formula>
    </cfRule>
    <cfRule type="containsText" dxfId="3427" priority="3779" operator="containsText" text="Deferred">
      <formula>NOT(ISERROR(SEARCH("Deferred",I69)))</formula>
    </cfRule>
    <cfRule type="containsText" dxfId="3426" priority="3780" operator="containsText" text="Deleted">
      <formula>NOT(ISERROR(SEARCH("Deleted",I69)))</formula>
    </cfRule>
    <cfRule type="containsText" dxfId="3425" priority="3781" operator="containsText" text="In Danger of Falling Behind Target">
      <formula>NOT(ISERROR(SEARCH("In Danger of Falling Behind Target",I69)))</formula>
    </cfRule>
    <cfRule type="containsText" dxfId="3424" priority="3782" operator="containsText" text="Not yet due">
      <formula>NOT(ISERROR(SEARCH("Not yet due",I69)))</formula>
    </cfRule>
    <cfRule type="containsText" dxfId="3423" priority="3783" operator="containsText" text="Update not Provided">
      <formula>NOT(ISERROR(SEARCH("Update not Provided",I69)))</formula>
    </cfRule>
  </conditionalFormatting>
  <conditionalFormatting sqref="I83">
    <cfRule type="containsText" dxfId="3422" priority="3712" operator="containsText" text="On track to be achieved">
      <formula>NOT(ISERROR(SEARCH("On track to be achieved",I83)))</formula>
    </cfRule>
    <cfRule type="containsText" dxfId="3421" priority="3713" operator="containsText" text="Deferred">
      <formula>NOT(ISERROR(SEARCH("Deferred",I83)))</formula>
    </cfRule>
    <cfRule type="containsText" dxfId="3420" priority="3714" operator="containsText" text="Deleted">
      <formula>NOT(ISERROR(SEARCH("Deleted",I83)))</formula>
    </cfRule>
    <cfRule type="containsText" dxfId="3419" priority="3715" operator="containsText" text="In Danger of Falling Behind Target">
      <formula>NOT(ISERROR(SEARCH("In Danger of Falling Behind Target",I83)))</formula>
    </cfRule>
    <cfRule type="containsText" dxfId="3418" priority="3716" operator="containsText" text="Not yet due">
      <formula>NOT(ISERROR(SEARCH("Not yet due",I83)))</formula>
    </cfRule>
    <cfRule type="containsText" dxfId="3417" priority="3717" operator="containsText" text="Update not Provided">
      <formula>NOT(ISERROR(SEARCH("Update not Provided",I83)))</formula>
    </cfRule>
    <cfRule type="containsText" dxfId="3416" priority="3718" operator="containsText" text="Not yet due">
      <formula>NOT(ISERROR(SEARCH("Not yet due",I83)))</formula>
    </cfRule>
    <cfRule type="containsText" dxfId="3415" priority="3719" operator="containsText" text="Completed Behind Schedule">
      <formula>NOT(ISERROR(SEARCH("Completed Behind Schedule",I83)))</formula>
    </cfRule>
    <cfRule type="containsText" dxfId="3414" priority="3720" operator="containsText" text="Off Target">
      <formula>NOT(ISERROR(SEARCH("Off Target",I83)))</formula>
    </cfRule>
    <cfRule type="containsText" dxfId="3413" priority="3721" operator="containsText" text="On Track to be Achieved">
      <formula>NOT(ISERROR(SEARCH("On Track to be Achieved",I83)))</formula>
    </cfRule>
    <cfRule type="containsText" dxfId="3412" priority="3722" operator="containsText" text="Fully Achieved">
      <formula>NOT(ISERROR(SEARCH("Fully Achieved",I83)))</formula>
    </cfRule>
    <cfRule type="containsText" dxfId="3411" priority="3723" operator="containsText" text="Not yet due">
      <formula>NOT(ISERROR(SEARCH("Not yet due",I83)))</formula>
    </cfRule>
    <cfRule type="containsText" dxfId="3410" priority="3724" operator="containsText" text="Not Yet Due">
      <formula>NOT(ISERROR(SEARCH("Not Yet Due",I83)))</formula>
    </cfRule>
    <cfRule type="containsText" dxfId="3409" priority="3725" operator="containsText" text="Deferred">
      <formula>NOT(ISERROR(SEARCH("Deferred",I83)))</formula>
    </cfRule>
    <cfRule type="containsText" dxfId="3408" priority="3726" operator="containsText" text="Deleted">
      <formula>NOT(ISERROR(SEARCH("Deleted",I83)))</formula>
    </cfRule>
    <cfRule type="containsText" dxfId="3407" priority="3727" operator="containsText" text="In Danger of Falling Behind Target">
      <formula>NOT(ISERROR(SEARCH("In Danger of Falling Behind Target",I83)))</formula>
    </cfRule>
    <cfRule type="containsText" dxfId="3406" priority="3728" operator="containsText" text="Not yet due">
      <formula>NOT(ISERROR(SEARCH("Not yet due",I83)))</formula>
    </cfRule>
    <cfRule type="containsText" dxfId="3405" priority="3729" operator="containsText" text="Completed Behind Schedule">
      <formula>NOT(ISERROR(SEARCH("Completed Behind Schedule",I83)))</formula>
    </cfRule>
    <cfRule type="containsText" dxfId="3404" priority="3730" operator="containsText" text="Off Target">
      <formula>NOT(ISERROR(SEARCH("Off Target",I83)))</formula>
    </cfRule>
    <cfRule type="containsText" dxfId="3403" priority="3731" operator="containsText" text="In Danger of Falling Behind Target">
      <formula>NOT(ISERROR(SEARCH("In Danger of Falling Behind Target",I83)))</formula>
    </cfRule>
    <cfRule type="containsText" dxfId="3402" priority="3732" operator="containsText" text="On Track to be Achieved">
      <formula>NOT(ISERROR(SEARCH("On Track to be Achieved",I83)))</formula>
    </cfRule>
    <cfRule type="containsText" dxfId="3401" priority="3733" operator="containsText" text="Fully Achieved">
      <formula>NOT(ISERROR(SEARCH("Fully Achieved",I83)))</formula>
    </cfRule>
    <cfRule type="containsText" dxfId="3400" priority="3734" operator="containsText" text="Update not Provided">
      <formula>NOT(ISERROR(SEARCH("Update not Provided",I83)))</formula>
    </cfRule>
    <cfRule type="containsText" dxfId="3399" priority="3735" operator="containsText" text="Not yet due">
      <formula>NOT(ISERROR(SEARCH("Not yet due",I83)))</formula>
    </cfRule>
    <cfRule type="containsText" dxfId="3398" priority="3736" operator="containsText" text="Completed Behind Schedule">
      <formula>NOT(ISERROR(SEARCH("Completed Behind Schedule",I83)))</formula>
    </cfRule>
    <cfRule type="containsText" dxfId="3397" priority="3737" operator="containsText" text="Off Target">
      <formula>NOT(ISERROR(SEARCH("Off Target",I83)))</formula>
    </cfRule>
    <cfRule type="containsText" dxfId="3396" priority="3738" operator="containsText" text="In Danger of Falling Behind Target">
      <formula>NOT(ISERROR(SEARCH("In Danger of Falling Behind Target",I83)))</formula>
    </cfRule>
    <cfRule type="containsText" dxfId="3395" priority="3739" operator="containsText" text="On Track to be Achieved">
      <formula>NOT(ISERROR(SEARCH("On Track to be Achieved",I83)))</formula>
    </cfRule>
    <cfRule type="containsText" dxfId="3394" priority="3740" operator="containsText" text="Fully Achieved">
      <formula>NOT(ISERROR(SEARCH("Fully Achieved",I83)))</formula>
    </cfRule>
    <cfRule type="containsText" dxfId="3393" priority="3741" operator="containsText" text="Fully Achieved">
      <formula>NOT(ISERROR(SEARCH("Fully Achieved",I83)))</formula>
    </cfRule>
    <cfRule type="containsText" dxfId="3392" priority="3742" operator="containsText" text="Fully Achieved">
      <formula>NOT(ISERROR(SEARCH("Fully Achieved",I83)))</formula>
    </cfRule>
    <cfRule type="containsText" dxfId="3391" priority="3743" operator="containsText" text="Deferred">
      <formula>NOT(ISERROR(SEARCH("Deferred",I83)))</formula>
    </cfRule>
    <cfRule type="containsText" dxfId="3390" priority="3744" operator="containsText" text="Deleted">
      <formula>NOT(ISERROR(SEARCH("Deleted",I83)))</formula>
    </cfRule>
    <cfRule type="containsText" dxfId="3389" priority="3745" operator="containsText" text="In Danger of Falling Behind Target">
      <formula>NOT(ISERROR(SEARCH("In Danger of Falling Behind Target",I83)))</formula>
    </cfRule>
    <cfRule type="containsText" dxfId="3388" priority="3746" operator="containsText" text="Not yet due">
      <formula>NOT(ISERROR(SEARCH("Not yet due",I83)))</formula>
    </cfRule>
    <cfRule type="containsText" dxfId="3387" priority="3747" operator="containsText" text="Update not Provided">
      <formula>NOT(ISERROR(SEARCH("Update not Provided",I83)))</formula>
    </cfRule>
  </conditionalFormatting>
  <conditionalFormatting sqref="G3:G25 G27:G28">
    <cfRule type="containsText" dxfId="3386" priority="3676" operator="containsText" text="On track to be achieved">
      <formula>NOT(ISERROR(SEARCH("On track to be achieved",G3)))</formula>
    </cfRule>
    <cfRule type="containsText" dxfId="3385" priority="3677" operator="containsText" text="Deferred">
      <formula>NOT(ISERROR(SEARCH("Deferred",G3)))</formula>
    </cfRule>
    <cfRule type="containsText" dxfId="3384" priority="3678" operator="containsText" text="Deleted">
      <formula>NOT(ISERROR(SEARCH("Deleted",G3)))</formula>
    </cfRule>
    <cfRule type="containsText" dxfId="3383" priority="3679" operator="containsText" text="In Danger of Falling Behind Target">
      <formula>NOT(ISERROR(SEARCH("In Danger of Falling Behind Target",G3)))</formula>
    </cfRule>
    <cfRule type="containsText" dxfId="3382" priority="3680" operator="containsText" text="Not yet due">
      <formula>NOT(ISERROR(SEARCH("Not yet due",G3)))</formula>
    </cfRule>
    <cfRule type="containsText" dxfId="3381" priority="3681" operator="containsText" text="Update not Provided">
      <formula>NOT(ISERROR(SEARCH("Update not Provided",G3)))</formula>
    </cfRule>
    <cfRule type="containsText" dxfId="3380" priority="3682" operator="containsText" text="Not yet due">
      <formula>NOT(ISERROR(SEARCH("Not yet due",G3)))</formula>
    </cfRule>
    <cfRule type="containsText" dxfId="3379" priority="3683" operator="containsText" text="Completed Behind Schedule">
      <formula>NOT(ISERROR(SEARCH("Completed Behind Schedule",G3)))</formula>
    </cfRule>
    <cfRule type="containsText" dxfId="3378" priority="3684" operator="containsText" text="Off Target">
      <formula>NOT(ISERROR(SEARCH("Off Target",G3)))</formula>
    </cfRule>
    <cfRule type="containsText" dxfId="3377" priority="3685" operator="containsText" text="On Track to be Achieved">
      <formula>NOT(ISERROR(SEARCH("On Track to be Achieved",G3)))</formula>
    </cfRule>
    <cfRule type="containsText" dxfId="3376" priority="3686" operator="containsText" text="Fully Achieved">
      <formula>NOT(ISERROR(SEARCH("Fully Achieved",G3)))</formula>
    </cfRule>
    <cfRule type="containsText" dxfId="3375" priority="3687" operator="containsText" text="Not yet due">
      <formula>NOT(ISERROR(SEARCH("Not yet due",G3)))</formula>
    </cfRule>
    <cfRule type="containsText" dxfId="3374" priority="3688" operator="containsText" text="Not Yet Due">
      <formula>NOT(ISERROR(SEARCH("Not Yet Due",G3)))</formula>
    </cfRule>
    <cfRule type="containsText" dxfId="3373" priority="3689" operator="containsText" text="Deferred">
      <formula>NOT(ISERROR(SEARCH("Deferred",G3)))</formula>
    </cfRule>
    <cfRule type="containsText" dxfId="3372" priority="3690" operator="containsText" text="Deleted">
      <formula>NOT(ISERROR(SEARCH("Deleted",G3)))</formula>
    </cfRule>
    <cfRule type="containsText" dxfId="3371" priority="3691" operator="containsText" text="In Danger of Falling Behind Target">
      <formula>NOT(ISERROR(SEARCH("In Danger of Falling Behind Target",G3)))</formula>
    </cfRule>
    <cfRule type="containsText" dxfId="3370" priority="3692" operator="containsText" text="Not yet due">
      <formula>NOT(ISERROR(SEARCH("Not yet due",G3)))</formula>
    </cfRule>
    <cfRule type="containsText" dxfId="3369" priority="3693" operator="containsText" text="Completed Behind Schedule">
      <formula>NOT(ISERROR(SEARCH("Completed Behind Schedule",G3)))</formula>
    </cfRule>
    <cfRule type="containsText" dxfId="3368" priority="3694" operator="containsText" text="Off Target">
      <formula>NOT(ISERROR(SEARCH("Off Target",G3)))</formula>
    </cfRule>
    <cfRule type="containsText" dxfId="3367" priority="3695" operator="containsText" text="In Danger of Falling Behind Target">
      <formula>NOT(ISERROR(SEARCH("In Danger of Falling Behind Target",G3)))</formula>
    </cfRule>
    <cfRule type="containsText" dxfId="3366" priority="3696" operator="containsText" text="On Track to be Achieved">
      <formula>NOT(ISERROR(SEARCH("On Track to be Achieved",G3)))</formula>
    </cfRule>
    <cfRule type="containsText" dxfId="3365" priority="3697" operator="containsText" text="Fully Achieved">
      <formula>NOT(ISERROR(SEARCH("Fully Achieved",G3)))</formula>
    </cfRule>
    <cfRule type="containsText" dxfId="3364" priority="3698" operator="containsText" text="Update not Provided">
      <formula>NOT(ISERROR(SEARCH("Update not Provided",G3)))</formula>
    </cfRule>
    <cfRule type="containsText" dxfId="3363" priority="3699" operator="containsText" text="Not yet due">
      <formula>NOT(ISERROR(SEARCH("Not yet due",G3)))</formula>
    </cfRule>
    <cfRule type="containsText" dxfId="3362" priority="3700" operator="containsText" text="Completed Behind Schedule">
      <formula>NOT(ISERROR(SEARCH("Completed Behind Schedule",G3)))</formula>
    </cfRule>
    <cfRule type="containsText" dxfId="3361" priority="3701" operator="containsText" text="Off Target">
      <formula>NOT(ISERROR(SEARCH("Off Target",G3)))</formula>
    </cfRule>
    <cfRule type="containsText" dxfId="3360" priority="3702" operator="containsText" text="In Danger of Falling Behind Target">
      <formula>NOT(ISERROR(SEARCH("In Danger of Falling Behind Target",G3)))</formula>
    </cfRule>
    <cfRule type="containsText" dxfId="3359" priority="3703" operator="containsText" text="On Track to be Achieved">
      <formula>NOT(ISERROR(SEARCH("On Track to be Achieved",G3)))</formula>
    </cfRule>
    <cfRule type="containsText" dxfId="3358" priority="3704" operator="containsText" text="Fully Achieved">
      <formula>NOT(ISERROR(SEARCH("Fully Achieved",G3)))</formula>
    </cfRule>
    <cfRule type="containsText" dxfId="3357" priority="3705" operator="containsText" text="Fully Achieved">
      <formula>NOT(ISERROR(SEARCH("Fully Achieved",G3)))</formula>
    </cfRule>
    <cfRule type="containsText" dxfId="3356" priority="3706" operator="containsText" text="Fully Achieved">
      <formula>NOT(ISERROR(SEARCH("Fully Achieved",G3)))</formula>
    </cfRule>
    <cfRule type="containsText" dxfId="3355" priority="3707" operator="containsText" text="Deferred">
      <formula>NOT(ISERROR(SEARCH("Deferred",G3)))</formula>
    </cfRule>
    <cfRule type="containsText" dxfId="3354" priority="3708" operator="containsText" text="Deleted">
      <formula>NOT(ISERROR(SEARCH("Deleted",G3)))</formula>
    </cfRule>
    <cfRule type="containsText" dxfId="3353" priority="3709" operator="containsText" text="In Danger of Falling Behind Target">
      <formula>NOT(ISERROR(SEARCH("In Danger of Falling Behind Target",G3)))</formula>
    </cfRule>
    <cfRule type="containsText" dxfId="3352" priority="3710" operator="containsText" text="Not yet due">
      <formula>NOT(ISERROR(SEARCH("Not yet due",G3)))</formula>
    </cfRule>
    <cfRule type="containsText" dxfId="3351" priority="3711" operator="containsText" text="Update not Provided">
      <formula>NOT(ISERROR(SEARCH("Update not Provided",G3)))</formula>
    </cfRule>
  </conditionalFormatting>
  <conditionalFormatting sqref="G29">
    <cfRule type="containsText" dxfId="3350" priority="3640" operator="containsText" text="On track to be achieved">
      <formula>NOT(ISERROR(SEARCH("On track to be achieved",G29)))</formula>
    </cfRule>
    <cfRule type="containsText" dxfId="3349" priority="3641" operator="containsText" text="Deferred">
      <formula>NOT(ISERROR(SEARCH("Deferred",G29)))</formula>
    </cfRule>
    <cfRule type="containsText" dxfId="3348" priority="3642" operator="containsText" text="Deleted">
      <formula>NOT(ISERROR(SEARCH("Deleted",G29)))</formula>
    </cfRule>
    <cfRule type="containsText" dxfId="3347" priority="3643" operator="containsText" text="In Danger of Falling Behind Target">
      <formula>NOT(ISERROR(SEARCH("In Danger of Falling Behind Target",G29)))</formula>
    </cfRule>
    <cfRule type="containsText" dxfId="3346" priority="3644" operator="containsText" text="Not yet due">
      <formula>NOT(ISERROR(SEARCH("Not yet due",G29)))</formula>
    </cfRule>
    <cfRule type="containsText" dxfId="3345" priority="3645" operator="containsText" text="Update not Provided">
      <formula>NOT(ISERROR(SEARCH("Update not Provided",G29)))</formula>
    </cfRule>
    <cfRule type="containsText" dxfId="3344" priority="3646" operator="containsText" text="Not yet due">
      <formula>NOT(ISERROR(SEARCH("Not yet due",G29)))</formula>
    </cfRule>
    <cfRule type="containsText" dxfId="3343" priority="3647" operator="containsText" text="Completed Behind Schedule">
      <formula>NOT(ISERROR(SEARCH("Completed Behind Schedule",G29)))</formula>
    </cfRule>
    <cfRule type="containsText" dxfId="3342" priority="3648" operator="containsText" text="Off Target">
      <formula>NOT(ISERROR(SEARCH("Off Target",G29)))</formula>
    </cfRule>
    <cfRule type="containsText" dxfId="3341" priority="3649" operator="containsText" text="On Track to be Achieved">
      <formula>NOT(ISERROR(SEARCH("On Track to be Achieved",G29)))</formula>
    </cfRule>
    <cfRule type="containsText" dxfId="3340" priority="3650" operator="containsText" text="Fully Achieved">
      <formula>NOT(ISERROR(SEARCH("Fully Achieved",G29)))</formula>
    </cfRule>
    <cfRule type="containsText" dxfId="3339" priority="3651" operator="containsText" text="Not yet due">
      <formula>NOT(ISERROR(SEARCH("Not yet due",G29)))</formula>
    </cfRule>
    <cfRule type="containsText" dxfId="3338" priority="3652" operator="containsText" text="Not Yet Due">
      <formula>NOT(ISERROR(SEARCH("Not Yet Due",G29)))</formula>
    </cfRule>
    <cfRule type="containsText" dxfId="3337" priority="3653" operator="containsText" text="Deferred">
      <formula>NOT(ISERROR(SEARCH("Deferred",G29)))</formula>
    </cfRule>
    <cfRule type="containsText" dxfId="3336" priority="3654" operator="containsText" text="Deleted">
      <formula>NOT(ISERROR(SEARCH("Deleted",G29)))</formula>
    </cfRule>
    <cfRule type="containsText" dxfId="3335" priority="3655" operator="containsText" text="In Danger of Falling Behind Target">
      <formula>NOT(ISERROR(SEARCH("In Danger of Falling Behind Target",G29)))</formula>
    </cfRule>
    <cfRule type="containsText" dxfId="3334" priority="3656" operator="containsText" text="Not yet due">
      <formula>NOT(ISERROR(SEARCH("Not yet due",G29)))</formula>
    </cfRule>
    <cfRule type="containsText" dxfId="3333" priority="3657" operator="containsText" text="Completed Behind Schedule">
      <formula>NOT(ISERROR(SEARCH("Completed Behind Schedule",G29)))</formula>
    </cfRule>
    <cfRule type="containsText" dxfId="3332" priority="3658" operator="containsText" text="Off Target">
      <formula>NOT(ISERROR(SEARCH("Off Target",G29)))</formula>
    </cfRule>
    <cfRule type="containsText" dxfId="3331" priority="3659" operator="containsText" text="In Danger of Falling Behind Target">
      <formula>NOT(ISERROR(SEARCH("In Danger of Falling Behind Target",G29)))</formula>
    </cfRule>
    <cfRule type="containsText" dxfId="3330" priority="3660" operator="containsText" text="On Track to be Achieved">
      <formula>NOT(ISERROR(SEARCH("On Track to be Achieved",G29)))</formula>
    </cfRule>
    <cfRule type="containsText" dxfId="3329" priority="3661" operator="containsText" text="Fully Achieved">
      <formula>NOT(ISERROR(SEARCH("Fully Achieved",G29)))</formula>
    </cfRule>
    <cfRule type="containsText" dxfId="3328" priority="3662" operator="containsText" text="Update not Provided">
      <formula>NOT(ISERROR(SEARCH("Update not Provided",G29)))</formula>
    </cfRule>
    <cfRule type="containsText" dxfId="3327" priority="3663" operator="containsText" text="Not yet due">
      <formula>NOT(ISERROR(SEARCH("Not yet due",G29)))</formula>
    </cfRule>
    <cfRule type="containsText" dxfId="3326" priority="3664" operator="containsText" text="Completed Behind Schedule">
      <formula>NOT(ISERROR(SEARCH("Completed Behind Schedule",G29)))</formula>
    </cfRule>
    <cfRule type="containsText" dxfId="3325" priority="3665" operator="containsText" text="Off Target">
      <formula>NOT(ISERROR(SEARCH("Off Target",G29)))</formula>
    </cfRule>
    <cfRule type="containsText" dxfId="3324" priority="3666" operator="containsText" text="In Danger of Falling Behind Target">
      <formula>NOT(ISERROR(SEARCH("In Danger of Falling Behind Target",G29)))</formula>
    </cfRule>
    <cfRule type="containsText" dxfId="3323" priority="3667" operator="containsText" text="On Track to be Achieved">
      <formula>NOT(ISERROR(SEARCH("On Track to be Achieved",G29)))</formula>
    </cfRule>
    <cfRule type="containsText" dxfId="3322" priority="3668" operator="containsText" text="Fully Achieved">
      <formula>NOT(ISERROR(SEARCH("Fully Achieved",G29)))</formula>
    </cfRule>
    <cfRule type="containsText" dxfId="3321" priority="3669" operator="containsText" text="Fully Achieved">
      <formula>NOT(ISERROR(SEARCH("Fully Achieved",G29)))</formula>
    </cfRule>
    <cfRule type="containsText" dxfId="3320" priority="3670" operator="containsText" text="Fully Achieved">
      <formula>NOT(ISERROR(SEARCH("Fully Achieved",G29)))</formula>
    </cfRule>
    <cfRule type="containsText" dxfId="3319" priority="3671" operator="containsText" text="Deferred">
      <formula>NOT(ISERROR(SEARCH("Deferred",G29)))</formula>
    </cfRule>
    <cfRule type="containsText" dxfId="3318" priority="3672" operator="containsText" text="Deleted">
      <formula>NOT(ISERROR(SEARCH("Deleted",G29)))</formula>
    </cfRule>
    <cfRule type="containsText" dxfId="3317" priority="3673" operator="containsText" text="In Danger of Falling Behind Target">
      <formula>NOT(ISERROR(SEARCH("In Danger of Falling Behind Target",G29)))</formula>
    </cfRule>
    <cfRule type="containsText" dxfId="3316" priority="3674" operator="containsText" text="Not yet due">
      <formula>NOT(ISERROR(SEARCH("Not yet due",G29)))</formula>
    </cfRule>
    <cfRule type="containsText" dxfId="3315" priority="3675" operator="containsText" text="Update not Provided">
      <formula>NOT(ISERROR(SEARCH("Update not Provided",G29)))</formula>
    </cfRule>
  </conditionalFormatting>
  <conditionalFormatting sqref="G30:G37">
    <cfRule type="containsText" dxfId="3314" priority="3604" operator="containsText" text="On track to be achieved">
      <formula>NOT(ISERROR(SEARCH("On track to be achieved",G30)))</formula>
    </cfRule>
    <cfRule type="containsText" dxfId="3313" priority="3605" operator="containsText" text="Deferred">
      <formula>NOT(ISERROR(SEARCH("Deferred",G30)))</formula>
    </cfRule>
    <cfRule type="containsText" dxfId="3312" priority="3606" operator="containsText" text="Deleted">
      <formula>NOT(ISERROR(SEARCH("Deleted",G30)))</formula>
    </cfRule>
    <cfRule type="containsText" dxfId="3311" priority="3607" operator="containsText" text="In Danger of Falling Behind Target">
      <formula>NOT(ISERROR(SEARCH("In Danger of Falling Behind Target",G30)))</formula>
    </cfRule>
    <cfRule type="containsText" dxfId="3310" priority="3608" operator="containsText" text="Not yet due">
      <formula>NOT(ISERROR(SEARCH("Not yet due",G30)))</formula>
    </cfRule>
    <cfRule type="containsText" dxfId="3309" priority="3609" operator="containsText" text="Update not Provided">
      <formula>NOT(ISERROR(SEARCH("Update not Provided",G30)))</formula>
    </cfRule>
    <cfRule type="containsText" dxfId="3308" priority="3610" operator="containsText" text="Not yet due">
      <formula>NOT(ISERROR(SEARCH("Not yet due",G30)))</formula>
    </cfRule>
    <cfRule type="containsText" dxfId="3307" priority="3611" operator="containsText" text="Completed Behind Schedule">
      <formula>NOT(ISERROR(SEARCH("Completed Behind Schedule",G30)))</formula>
    </cfRule>
    <cfRule type="containsText" dxfId="3306" priority="3612" operator="containsText" text="Off Target">
      <formula>NOT(ISERROR(SEARCH("Off Target",G30)))</formula>
    </cfRule>
    <cfRule type="containsText" dxfId="3305" priority="3613" operator="containsText" text="On Track to be Achieved">
      <formula>NOT(ISERROR(SEARCH("On Track to be Achieved",G30)))</formula>
    </cfRule>
    <cfRule type="containsText" dxfId="3304" priority="3614" operator="containsText" text="Fully Achieved">
      <formula>NOT(ISERROR(SEARCH("Fully Achieved",G30)))</formula>
    </cfRule>
    <cfRule type="containsText" dxfId="3303" priority="3615" operator="containsText" text="Not yet due">
      <formula>NOT(ISERROR(SEARCH("Not yet due",G30)))</formula>
    </cfRule>
    <cfRule type="containsText" dxfId="3302" priority="3616" operator="containsText" text="Not Yet Due">
      <formula>NOT(ISERROR(SEARCH("Not Yet Due",G30)))</formula>
    </cfRule>
    <cfRule type="containsText" dxfId="3301" priority="3617" operator="containsText" text="Deferred">
      <formula>NOT(ISERROR(SEARCH("Deferred",G30)))</formula>
    </cfRule>
    <cfRule type="containsText" dxfId="3300" priority="3618" operator="containsText" text="Deleted">
      <formula>NOT(ISERROR(SEARCH("Deleted",G30)))</formula>
    </cfRule>
    <cfRule type="containsText" dxfId="3299" priority="3619" operator="containsText" text="In Danger of Falling Behind Target">
      <formula>NOT(ISERROR(SEARCH("In Danger of Falling Behind Target",G30)))</formula>
    </cfRule>
    <cfRule type="containsText" dxfId="3298" priority="3620" operator="containsText" text="Not yet due">
      <formula>NOT(ISERROR(SEARCH("Not yet due",G30)))</formula>
    </cfRule>
    <cfRule type="containsText" dxfId="3297" priority="3621" operator="containsText" text="Completed Behind Schedule">
      <formula>NOT(ISERROR(SEARCH("Completed Behind Schedule",G30)))</formula>
    </cfRule>
    <cfRule type="containsText" dxfId="3296" priority="3622" operator="containsText" text="Off Target">
      <formula>NOT(ISERROR(SEARCH("Off Target",G30)))</formula>
    </cfRule>
    <cfRule type="containsText" dxfId="3295" priority="3623" operator="containsText" text="In Danger of Falling Behind Target">
      <formula>NOT(ISERROR(SEARCH("In Danger of Falling Behind Target",G30)))</formula>
    </cfRule>
    <cfRule type="containsText" dxfId="3294" priority="3624" operator="containsText" text="On Track to be Achieved">
      <formula>NOT(ISERROR(SEARCH("On Track to be Achieved",G30)))</formula>
    </cfRule>
    <cfRule type="containsText" dxfId="3293" priority="3625" operator="containsText" text="Fully Achieved">
      <formula>NOT(ISERROR(SEARCH("Fully Achieved",G30)))</formula>
    </cfRule>
    <cfRule type="containsText" dxfId="3292" priority="3626" operator="containsText" text="Update not Provided">
      <formula>NOT(ISERROR(SEARCH("Update not Provided",G30)))</formula>
    </cfRule>
    <cfRule type="containsText" dxfId="3291" priority="3627" operator="containsText" text="Not yet due">
      <formula>NOT(ISERROR(SEARCH("Not yet due",G30)))</formula>
    </cfRule>
    <cfRule type="containsText" dxfId="3290" priority="3628" operator="containsText" text="Completed Behind Schedule">
      <formula>NOT(ISERROR(SEARCH("Completed Behind Schedule",G30)))</formula>
    </cfRule>
    <cfRule type="containsText" dxfId="3289" priority="3629" operator="containsText" text="Off Target">
      <formula>NOT(ISERROR(SEARCH("Off Target",G30)))</formula>
    </cfRule>
    <cfRule type="containsText" dxfId="3288" priority="3630" operator="containsText" text="In Danger of Falling Behind Target">
      <formula>NOT(ISERROR(SEARCH("In Danger of Falling Behind Target",G30)))</formula>
    </cfRule>
    <cfRule type="containsText" dxfId="3287" priority="3631" operator="containsText" text="On Track to be Achieved">
      <formula>NOT(ISERROR(SEARCH("On Track to be Achieved",G30)))</formula>
    </cfRule>
    <cfRule type="containsText" dxfId="3286" priority="3632" operator="containsText" text="Fully Achieved">
      <formula>NOT(ISERROR(SEARCH("Fully Achieved",G30)))</formula>
    </cfRule>
    <cfRule type="containsText" dxfId="3285" priority="3633" operator="containsText" text="Fully Achieved">
      <formula>NOT(ISERROR(SEARCH("Fully Achieved",G30)))</formula>
    </cfRule>
    <cfRule type="containsText" dxfId="3284" priority="3634" operator="containsText" text="Fully Achieved">
      <formula>NOT(ISERROR(SEARCH("Fully Achieved",G30)))</formula>
    </cfRule>
    <cfRule type="containsText" dxfId="3283" priority="3635" operator="containsText" text="Deferred">
      <formula>NOT(ISERROR(SEARCH("Deferred",G30)))</formula>
    </cfRule>
    <cfRule type="containsText" dxfId="3282" priority="3636" operator="containsText" text="Deleted">
      <formula>NOT(ISERROR(SEARCH("Deleted",G30)))</formula>
    </cfRule>
    <cfRule type="containsText" dxfId="3281" priority="3637" operator="containsText" text="In Danger of Falling Behind Target">
      <formula>NOT(ISERROR(SEARCH("In Danger of Falling Behind Target",G30)))</formula>
    </cfRule>
    <cfRule type="containsText" dxfId="3280" priority="3638" operator="containsText" text="Not yet due">
      <formula>NOT(ISERROR(SEARCH("Not yet due",G30)))</formula>
    </cfRule>
    <cfRule type="containsText" dxfId="3279" priority="3639" operator="containsText" text="Update not Provided">
      <formula>NOT(ISERROR(SEARCH("Update not Provided",G30)))</formula>
    </cfRule>
  </conditionalFormatting>
  <conditionalFormatting sqref="G38:G39">
    <cfRule type="containsText" dxfId="3278" priority="3568" operator="containsText" text="On track to be achieved">
      <formula>NOT(ISERROR(SEARCH("On track to be achieved",G38)))</formula>
    </cfRule>
    <cfRule type="containsText" dxfId="3277" priority="3569" operator="containsText" text="Deferred">
      <formula>NOT(ISERROR(SEARCH("Deferred",G38)))</formula>
    </cfRule>
    <cfRule type="containsText" dxfId="3276" priority="3570" operator="containsText" text="Deleted">
      <formula>NOT(ISERROR(SEARCH("Deleted",G38)))</formula>
    </cfRule>
    <cfRule type="containsText" dxfId="3275" priority="3571" operator="containsText" text="In Danger of Falling Behind Target">
      <formula>NOT(ISERROR(SEARCH("In Danger of Falling Behind Target",G38)))</formula>
    </cfRule>
    <cfRule type="containsText" dxfId="3274" priority="3572" operator="containsText" text="Not yet due">
      <formula>NOT(ISERROR(SEARCH("Not yet due",G38)))</formula>
    </cfRule>
    <cfRule type="containsText" dxfId="3273" priority="3573" operator="containsText" text="Update not Provided">
      <formula>NOT(ISERROR(SEARCH("Update not Provided",G38)))</formula>
    </cfRule>
    <cfRule type="containsText" dxfId="3272" priority="3574" operator="containsText" text="Not yet due">
      <formula>NOT(ISERROR(SEARCH("Not yet due",G38)))</formula>
    </cfRule>
    <cfRule type="containsText" dxfId="3271" priority="3575" operator="containsText" text="Completed Behind Schedule">
      <formula>NOT(ISERROR(SEARCH("Completed Behind Schedule",G38)))</formula>
    </cfRule>
    <cfRule type="containsText" dxfId="3270" priority="3576" operator="containsText" text="Off Target">
      <formula>NOT(ISERROR(SEARCH("Off Target",G38)))</formula>
    </cfRule>
    <cfRule type="containsText" dxfId="3269" priority="3577" operator="containsText" text="On Track to be Achieved">
      <formula>NOT(ISERROR(SEARCH("On Track to be Achieved",G38)))</formula>
    </cfRule>
    <cfRule type="containsText" dxfId="3268" priority="3578" operator="containsText" text="Fully Achieved">
      <formula>NOT(ISERROR(SEARCH("Fully Achieved",G38)))</formula>
    </cfRule>
    <cfRule type="containsText" dxfId="3267" priority="3579" operator="containsText" text="Not yet due">
      <formula>NOT(ISERROR(SEARCH("Not yet due",G38)))</formula>
    </cfRule>
    <cfRule type="containsText" dxfId="3266" priority="3580" operator="containsText" text="Not Yet Due">
      <formula>NOT(ISERROR(SEARCH("Not Yet Due",G38)))</formula>
    </cfRule>
    <cfRule type="containsText" dxfId="3265" priority="3581" operator="containsText" text="Deferred">
      <formula>NOT(ISERROR(SEARCH("Deferred",G38)))</formula>
    </cfRule>
    <cfRule type="containsText" dxfId="3264" priority="3582" operator="containsText" text="Deleted">
      <formula>NOT(ISERROR(SEARCH("Deleted",G38)))</formula>
    </cfRule>
    <cfRule type="containsText" dxfId="3263" priority="3583" operator="containsText" text="In Danger of Falling Behind Target">
      <formula>NOT(ISERROR(SEARCH("In Danger of Falling Behind Target",G38)))</formula>
    </cfRule>
    <cfRule type="containsText" dxfId="3262" priority="3584" operator="containsText" text="Not yet due">
      <formula>NOT(ISERROR(SEARCH("Not yet due",G38)))</formula>
    </cfRule>
    <cfRule type="containsText" dxfId="3261" priority="3585" operator="containsText" text="Completed Behind Schedule">
      <formula>NOT(ISERROR(SEARCH("Completed Behind Schedule",G38)))</formula>
    </cfRule>
    <cfRule type="containsText" dxfId="3260" priority="3586" operator="containsText" text="Off Target">
      <formula>NOT(ISERROR(SEARCH("Off Target",G38)))</formula>
    </cfRule>
    <cfRule type="containsText" dxfId="3259" priority="3587" operator="containsText" text="In Danger of Falling Behind Target">
      <formula>NOT(ISERROR(SEARCH("In Danger of Falling Behind Target",G38)))</formula>
    </cfRule>
    <cfRule type="containsText" dxfId="3258" priority="3588" operator="containsText" text="On Track to be Achieved">
      <formula>NOT(ISERROR(SEARCH("On Track to be Achieved",G38)))</formula>
    </cfRule>
    <cfRule type="containsText" dxfId="3257" priority="3589" operator="containsText" text="Fully Achieved">
      <formula>NOT(ISERROR(SEARCH("Fully Achieved",G38)))</formula>
    </cfRule>
    <cfRule type="containsText" dxfId="3256" priority="3590" operator="containsText" text="Update not Provided">
      <formula>NOT(ISERROR(SEARCH("Update not Provided",G38)))</formula>
    </cfRule>
    <cfRule type="containsText" dxfId="3255" priority="3591" operator="containsText" text="Not yet due">
      <formula>NOT(ISERROR(SEARCH("Not yet due",G38)))</formula>
    </cfRule>
    <cfRule type="containsText" dxfId="3254" priority="3592" operator="containsText" text="Completed Behind Schedule">
      <formula>NOT(ISERROR(SEARCH("Completed Behind Schedule",G38)))</formula>
    </cfRule>
    <cfRule type="containsText" dxfId="3253" priority="3593" operator="containsText" text="Off Target">
      <formula>NOT(ISERROR(SEARCH("Off Target",G38)))</formula>
    </cfRule>
    <cfRule type="containsText" dxfId="3252" priority="3594" operator="containsText" text="In Danger of Falling Behind Target">
      <formula>NOT(ISERROR(SEARCH("In Danger of Falling Behind Target",G38)))</formula>
    </cfRule>
    <cfRule type="containsText" dxfId="3251" priority="3595" operator="containsText" text="On Track to be Achieved">
      <formula>NOT(ISERROR(SEARCH("On Track to be Achieved",G38)))</formula>
    </cfRule>
    <cfRule type="containsText" dxfId="3250" priority="3596" operator="containsText" text="Fully Achieved">
      <formula>NOT(ISERROR(SEARCH("Fully Achieved",G38)))</formula>
    </cfRule>
    <cfRule type="containsText" dxfId="3249" priority="3597" operator="containsText" text="Fully Achieved">
      <formula>NOT(ISERROR(SEARCH("Fully Achieved",G38)))</formula>
    </cfRule>
    <cfRule type="containsText" dxfId="3248" priority="3598" operator="containsText" text="Fully Achieved">
      <formula>NOT(ISERROR(SEARCH("Fully Achieved",G38)))</formula>
    </cfRule>
    <cfRule type="containsText" dxfId="3247" priority="3599" operator="containsText" text="Deferred">
      <formula>NOT(ISERROR(SEARCH("Deferred",G38)))</formula>
    </cfRule>
    <cfRule type="containsText" dxfId="3246" priority="3600" operator="containsText" text="Deleted">
      <formula>NOT(ISERROR(SEARCH("Deleted",G38)))</formula>
    </cfRule>
    <cfRule type="containsText" dxfId="3245" priority="3601" operator="containsText" text="In Danger of Falling Behind Target">
      <formula>NOT(ISERROR(SEARCH("In Danger of Falling Behind Target",G38)))</formula>
    </cfRule>
    <cfRule type="containsText" dxfId="3244" priority="3602" operator="containsText" text="Not yet due">
      <formula>NOT(ISERROR(SEARCH("Not yet due",G38)))</formula>
    </cfRule>
    <cfRule type="containsText" dxfId="3243" priority="3603" operator="containsText" text="Update not Provided">
      <formula>NOT(ISERROR(SEARCH("Update not Provided",G38)))</formula>
    </cfRule>
  </conditionalFormatting>
  <conditionalFormatting sqref="G38:G39">
    <cfRule type="containsText" dxfId="3242" priority="3532" operator="containsText" text="On track to be achieved">
      <formula>NOT(ISERROR(SEARCH("On track to be achieved",G38)))</formula>
    </cfRule>
    <cfRule type="containsText" dxfId="3241" priority="3533" operator="containsText" text="Deferred">
      <formula>NOT(ISERROR(SEARCH("Deferred",G38)))</formula>
    </cfRule>
    <cfRule type="containsText" dxfId="3240" priority="3534" operator="containsText" text="Deleted">
      <formula>NOT(ISERROR(SEARCH("Deleted",G38)))</formula>
    </cfRule>
    <cfRule type="containsText" dxfId="3239" priority="3535" operator="containsText" text="In Danger of Falling Behind Target">
      <formula>NOT(ISERROR(SEARCH("In Danger of Falling Behind Target",G38)))</formula>
    </cfRule>
    <cfRule type="containsText" dxfId="3238" priority="3536" operator="containsText" text="Not yet due">
      <formula>NOT(ISERROR(SEARCH("Not yet due",G38)))</formula>
    </cfRule>
    <cfRule type="containsText" dxfId="3237" priority="3537" operator="containsText" text="Update not Provided">
      <formula>NOT(ISERROR(SEARCH("Update not Provided",G38)))</formula>
    </cfRule>
    <cfRule type="containsText" dxfId="3236" priority="3538" operator="containsText" text="Not yet due">
      <formula>NOT(ISERROR(SEARCH("Not yet due",G38)))</formula>
    </cfRule>
    <cfRule type="containsText" dxfId="3235" priority="3539" operator="containsText" text="Completed Behind Schedule">
      <formula>NOT(ISERROR(SEARCH("Completed Behind Schedule",G38)))</formula>
    </cfRule>
    <cfRule type="containsText" dxfId="3234" priority="3540" operator="containsText" text="Off Target">
      <formula>NOT(ISERROR(SEARCH("Off Target",G38)))</formula>
    </cfRule>
    <cfRule type="containsText" dxfId="3233" priority="3541" operator="containsText" text="On Track to be Achieved">
      <formula>NOT(ISERROR(SEARCH("On Track to be Achieved",G38)))</formula>
    </cfRule>
    <cfRule type="containsText" dxfId="3232" priority="3542" operator="containsText" text="Fully Achieved">
      <formula>NOT(ISERROR(SEARCH("Fully Achieved",G38)))</formula>
    </cfRule>
    <cfRule type="containsText" dxfId="3231" priority="3543" operator="containsText" text="Not yet due">
      <formula>NOT(ISERROR(SEARCH("Not yet due",G38)))</formula>
    </cfRule>
    <cfRule type="containsText" dxfId="3230" priority="3544" operator="containsText" text="Not Yet Due">
      <formula>NOT(ISERROR(SEARCH("Not Yet Due",G38)))</formula>
    </cfRule>
    <cfRule type="containsText" dxfId="3229" priority="3545" operator="containsText" text="Deferred">
      <formula>NOT(ISERROR(SEARCH("Deferred",G38)))</formula>
    </cfRule>
    <cfRule type="containsText" dxfId="3228" priority="3546" operator="containsText" text="Deleted">
      <formula>NOT(ISERROR(SEARCH("Deleted",G38)))</formula>
    </cfRule>
    <cfRule type="containsText" dxfId="3227" priority="3547" operator="containsText" text="In Danger of Falling Behind Target">
      <formula>NOT(ISERROR(SEARCH("In Danger of Falling Behind Target",G38)))</formula>
    </cfRule>
    <cfRule type="containsText" dxfId="3226" priority="3548" operator="containsText" text="Not yet due">
      <formula>NOT(ISERROR(SEARCH("Not yet due",G38)))</formula>
    </cfRule>
    <cfRule type="containsText" dxfId="3225" priority="3549" operator="containsText" text="Completed Behind Schedule">
      <formula>NOT(ISERROR(SEARCH("Completed Behind Schedule",G38)))</formula>
    </cfRule>
    <cfRule type="containsText" dxfId="3224" priority="3550" operator="containsText" text="Off Target">
      <formula>NOT(ISERROR(SEARCH("Off Target",G38)))</formula>
    </cfRule>
    <cfRule type="containsText" dxfId="3223" priority="3551" operator="containsText" text="In Danger of Falling Behind Target">
      <formula>NOT(ISERROR(SEARCH("In Danger of Falling Behind Target",G38)))</formula>
    </cfRule>
    <cfRule type="containsText" dxfId="3222" priority="3552" operator="containsText" text="On Track to be Achieved">
      <formula>NOT(ISERROR(SEARCH("On Track to be Achieved",G38)))</formula>
    </cfRule>
    <cfRule type="containsText" dxfId="3221" priority="3553" operator="containsText" text="Fully Achieved">
      <formula>NOT(ISERROR(SEARCH("Fully Achieved",G38)))</formula>
    </cfRule>
    <cfRule type="containsText" dxfId="3220" priority="3554" operator="containsText" text="Update not Provided">
      <formula>NOT(ISERROR(SEARCH("Update not Provided",G38)))</formula>
    </cfRule>
    <cfRule type="containsText" dxfId="3219" priority="3555" operator="containsText" text="Not yet due">
      <formula>NOT(ISERROR(SEARCH("Not yet due",G38)))</formula>
    </cfRule>
    <cfRule type="containsText" dxfId="3218" priority="3556" operator="containsText" text="Completed Behind Schedule">
      <formula>NOT(ISERROR(SEARCH("Completed Behind Schedule",G38)))</formula>
    </cfRule>
    <cfRule type="containsText" dxfId="3217" priority="3557" operator="containsText" text="Off Target">
      <formula>NOT(ISERROR(SEARCH("Off Target",G38)))</formula>
    </cfRule>
    <cfRule type="containsText" dxfId="3216" priority="3558" operator="containsText" text="In Danger of Falling Behind Target">
      <formula>NOT(ISERROR(SEARCH("In Danger of Falling Behind Target",G38)))</formula>
    </cfRule>
    <cfRule type="containsText" dxfId="3215" priority="3559" operator="containsText" text="On Track to be Achieved">
      <formula>NOT(ISERROR(SEARCH("On Track to be Achieved",G38)))</formula>
    </cfRule>
    <cfRule type="containsText" dxfId="3214" priority="3560" operator="containsText" text="Fully Achieved">
      <formula>NOT(ISERROR(SEARCH("Fully Achieved",G38)))</formula>
    </cfRule>
    <cfRule type="containsText" dxfId="3213" priority="3561" operator="containsText" text="Fully Achieved">
      <formula>NOT(ISERROR(SEARCH("Fully Achieved",G38)))</formula>
    </cfRule>
    <cfRule type="containsText" dxfId="3212" priority="3562" operator="containsText" text="Fully Achieved">
      <formula>NOT(ISERROR(SEARCH("Fully Achieved",G38)))</formula>
    </cfRule>
    <cfRule type="containsText" dxfId="3211" priority="3563" operator="containsText" text="Deferred">
      <formula>NOT(ISERROR(SEARCH("Deferred",G38)))</formula>
    </cfRule>
    <cfRule type="containsText" dxfId="3210" priority="3564" operator="containsText" text="Deleted">
      <formula>NOT(ISERROR(SEARCH("Deleted",G38)))</formula>
    </cfRule>
    <cfRule type="containsText" dxfId="3209" priority="3565" operator="containsText" text="In Danger of Falling Behind Target">
      <formula>NOT(ISERROR(SEARCH("In Danger of Falling Behind Target",G38)))</formula>
    </cfRule>
    <cfRule type="containsText" dxfId="3208" priority="3566" operator="containsText" text="Not yet due">
      <formula>NOT(ISERROR(SEARCH("Not yet due",G38)))</formula>
    </cfRule>
    <cfRule type="containsText" dxfId="3207" priority="3567" operator="containsText" text="Update not Provided">
      <formula>NOT(ISERROR(SEARCH("Update not Provided",G38)))</formula>
    </cfRule>
  </conditionalFormatting>
  <conditionalFormatting sqref="G40:G41">
    <cfRule type="containsText" dxfId="3206" priority="3496" operator="containsText" text="On track to be achieved">
      <formula>NOT(ISERROR(SEARCH("On track to be achieved",G40)))</formula>
    </cfRule>
    <cfRule type="containsText" dxfId="3205" priority="3497" operator="containsText" text="Deferred">
      <formula>NOT(ISERROR(SEARCH("Deferred",G40)))</formula>
    </cfRule>
    <cfRule type="containsText" dxfId="3204" priority="3498" operator="containsText" text="Deleted">
      <formula>NOT(ISERROR(SEARCH("Deleted",G40)))</formula>
    </cfRule>
    <cfRule type="containsText" dxfId="3203" priority="3499" operator="containsText" text="In Danger of Falling Behind Target">
      <formula>NOT(ISERROR(SEARCH("In Danger of Falling Behind Target",G40)))</formula>
    </cfRule>
    <cfRule type="containsText" dxfId="3202" priority="3500" operator="containsText" text="Not yet due">
      <formula>NOT(ISERROR(SEARCH("Not yet due",G40)))</formula>
    </cfRule>
    <cfRule type="containsText" dxfId="3201" priority="3501" operator="containsText" text="Update not Provided">
      <formula>NOT(ISERROR(SEARCH("Update not Provided",G40)))</formula>
    </cfRule>
    <cfRule type="containsText" dxfId="3200" priority="3502" operator="containsText" text="Not yet due">
      <formula>NOT(ISERROR(SEARCH("Not yet due",G40)))</formula>
    </cfRule>
    <cfRule type="containsText" dxfId="3199" priority="3503" operator="containsText" text="Completed Behind Schedule">
      <formula>NOT(ISERROR(SEARCH("Completed Behind Schedule",G40)))</formula>
    </cfRule>
    <cfRule type="containsText" dxfId="3198" priority="3504" operator="containsText" text="Off Target">
      <formula>NOT(ISERROR(SEARCH("Off Target",G40)))</formula>
    </cfRule>
    <cfRule type="containsText" dxfId="3197" priority="3505" operator="containsText" text="On Track to be Achieved">
      <formula>NOT(ISERROR(SEARCH("On Track to be Achieved",G40)))</formula>
    </cfRule>
    <cfRule type="containsText" dxfId="3196" priority="3506" operator="containsText" text="Fully Achieved">
      <formula>NOT(ISERROR(SEARCH("Fully Achieved",G40)))</formula>
    </cfRule>
    <cfRule type="containsText" dxfId="3195" priority="3507" operator="containsText" text="Not yet due">
      <formula>NOT(ISERROR(SEARCH("Not yet due",G40)))</formula>
    </cfRule>
    <cfRule type="containsText" dxfId="3194" priority="3508" operator="containsText" text="Not Yet Due">
      <formula>NOT(ISERROR(SEARCH("Not Yet Due",G40)))</formula>
    </cfRule>
    <cfRule type="containsText" dxfId="3193" priority="3509" operator="containsText" text="Deferred">
      <formula>NOT(ISERROR(SEARCH("Deferred",G40)))</formula>
    </cfRule>
    <cfRule type="containsText" dxfId="3192" priority="3510" operator="containsText" text="Deleted">
      <formula>NOT(ISERROR(SEARCH("Deleted",G40)))</formula>
    </cfRule>
    <cfRule type="containsText" dxfId="3191" priority="3511" operator="containsText" text="In Danger of Falling Behind Target">
      <formula>NOT(ISERROR(SEARCH("In Danger of Falling Behind Target",G40)))</formula>
    </cfRule>
    <cfRule type="containsText" dxfId="3190" priority="3512" operator="containsText" text="Not yet due">
      <formula>NOT(ISERROR(SEARCH("Not yet due",G40)))</formula>
    </cfRule>
    <cfRule type="containsText" dxfId="3189" priority="3513" operator="containsText" text="Completed Behind Schedule">
      <formula>NOT(ISERROR(SEARCH("Completed Behind Schedule",G40)))</formula>
    </cfRule>
    <cfRule type="containsText" dxfId="3188" priority="3514" operator="containsText" text="Off Target">
      <formula>NOT(ISERROR(SEARCH("Off Target",G40)))</formula>
    </cfRule>
    <cfRule type="containsText" dxfId="3187" priority="3515" operator="containsText" text="In Danger of Falling Behind Target">
      <formula>NOT(ISERROR(SEARCH("In Danger of Falling Behind Target",G40)))</formula>
    </cfRule>
    <cfRule type="containsText" dxfId="3186" priority="3516" operator="containsText" text="On Track to be Achieved">
      <formula>NOT(ISERROR(SEARCH("On Track to be Achieved",G40)))</formula>
    </cfRule>
    <cfRule type="containsText" dxfId="3185" priority="3517" operator="containsText" text="Fully Achieved">
      <formula>NOT(ISERROR(SEARCH("Fully Achieved",G40)))</formula>
    </cfRule>
    <cfRule type="containsText" dxfId="3184" priority="3518" operator="containsText" text="Update not Provided">
      <formula>NOT(ISERROR(SEARCH("Update not Provided",G40)))</formula>
    </cfRule>
    <cfRule type="containsText" dxfId="3183" priority="3519" operator="containsText" text="Not yet due">
      <formula>NOT(ISERROR(SEARCH("Not yet due",G40)))</formula>
    </cfRule>
    <cfRule type="containsText" dxfId="3182" priority="3520" operator="containsText" text="Completed Behind Schedule">
      <formula>NOT(ISERROR(SEARCH("Completed Behind Schedule",G40)))</formula>
    </cfRule>
    <cfRule type="containsText" dxfId="3181" priority="3521" operator="containsText" text="Off Target">
      <formula>NOT(ISERROR(SEARCH("Off Target",G40)))</formula>
    </cfRule>
    <cfRule type="containsText" dxfId="3180" priority="3522" operator="containsText" text="In Danger of Falling Behind Target">
      <formula>NOT(ISERROR(SEARCH("In Danger of Falling Behind Target",G40)))</formula>
    </cfRule>
    <cfRule type="containsText" dxfId="3179" priority="3523" operator="containsText" text="On Track to be Achieved">
      <formula>NOT(ISERROR(SEARCH("On Track to be Achieved",G40)))</formula>
    </cfRule>
    <cfRule type="containsText" dxfId="3178" priority="3524" operator="containsText" text="Fully Achieved">
      <formula>NOT(ISERROR(SEARCH("Fully Achieved",G40)))</formula>
    </cfRule>
    <cfRule type="containsText" dxfId="3177" priority="3525" operator="containsText" text="Fully Achieved">
      <formula>NOT(ISERROR(SEARCH("Fully Achieved",G40)))</formula>
    </cfRule>
    <cfRule type="containsText" dxfId="3176" priority="3526" operator="containsText" text="Fully Achieved">
      <formula>NOT(ISERROR(SEARCH("Fully Achieved",G40)))</formula>
    </cfRule>
    <cfRule type="containsText" dxfId="3175" priority="3527" operator="containsText" text="Deferred">
      <formula>NOT(ISERROR(SEARCH("Deferred",G40)))</formula>
    </cfRule>
    <cfRule type="containsText" dxfId="3174" priority="3528" operator="containsText" text="Deleted">
      <formula>NOT(ISERROR(SEARCH("Deleted",G40)))</formula>
    </cfRule>
    <cfRule type="containsText" dxfId="3173" priority="3529" operator="containsText" text="In Danger of Falling Behind Target">
      <formula>NOT(ISERROR(SEARCH("In Danger of Falling Behind Target",G40)))</formula>
    </cfRule>
    <cfRule type="containsText" dxfId="3172" priority="3530" operator="containsText" text="Not yet due">
      <formula>NOT(ISERROR(SEARCH("Not yet due",G40)))</formula>
    </cfRule>
    <cfRule type="containsText" dxfId="3171" priority="3531" operator="containsText" text="Update not Provided">
      <formula>NOT(ISERROR(SEARCH("Update not Provided",G40)))</formula>
    </cfRule>
  </conditionalFormatting>
  <conditionalFormatting sqref="G42">
    <cfRule type="containsText" dxfId="3170" priority="3460" operator="containsText" text="On track to be achieved">
      <formula>NOT(ISERROR(SEARCH("On track to be achieved",G42)))</formula>
    </cfRule>
    <cfRule type="containsText" dxfId="3169" priority="3461" operator="containsText" text="Deferred">
      <formula>NOT(ISERROR(SEARCH("Deferred",G42)))</formula>
    </cfRule>
    <cfRule type="containsText" dxfId="3168" priority="3462" operator="containsText" text="Deleted">
      <formula>NOT(ISERROR(SEARCH("Deleted",G42)))</formula>
    </cfRule>
    <cfRule type="containsText" dxfId="3167" priority="3463" operator="containsText" text="In Danger of Falling Behind Target">
      <formula>NOT(ISERROR(SEARCH("In Danger of Falling Behind Target",G42)))</formula>
    </cfRule>
    <cfRule type="containsText" dxfId="3166" priority="3464" operator="containsText" text="Not yet due">
      <formula>NOT(ISERROR(SEARCH("Not yet due",G42)))</formula>
    </cfRule>
    <cfRule type="containsText" dxfId="3165" priority="3465" operator="containsText" text="Update not Provided">
      <formula>NOT(ISERROR(SEARCH("Update not Provided",G42)))</formula>
    </cfRule>
    <cfRule type="containsText" dxfId="3164" priority="3466" operator="containsText" text="Not yet due">
      <formula>NOT(ISERROR(SEARCH("Not yet due",G42)))</formula>
    </cfRule>
    <cfRule type="containsText" dxfId="3163" priority="3467" operator="containsText" text="Completed Behind Schedule">
      <formula>NOT(ISERROR(SEARCH("Completed Behind Schedule",G42)))</formula>
    </cfRule>
    <cfRule type="containsText" dxfId="3162" priority="3468" operator="containsText" text="Off Target">
      <formula>NOT(ISERROR(SEARCH("Off Target",G42)))</formula>
    </cfRule>
    <cfRule type="containsText" dxfId="3161" priority="3469" operator="containsText" text="On Track to be Achieved">
      <formula>NOT(ISERROR(SEARCH("On Track to be Achieved",G42)))</formula>
    </cfRule>
    <cfRule type="containsText" dxfId="3160" priority="3470" operator="containsText" text="Fully Achieved">
      <formula>NOT(ISERROR(SEARCH("Fully Achieved",G42)))</formula>
    </cfRule>
    <cfRule type="containsText" dxfId="3159" priority="3471" operator="containsText" text="Not yet due">
      <formula>NOT(ISERROR(SEARCH("Not yet due",G42)))</formula>
    </cfRule>
    <cfRule type="containsText" dxfId="3158" priority="3472" operator="containsText" text="Not Yet Due">
      <formula>NOT(ISERROR(SEARCH("Not Yet Due",G42)))</formula>
    </cfRule>
    <cfRule type="containsText" dxfId="3157" priority="3473" operator="containsText" text="Deferred">
      <formula>NOT(ISERROR(SEARCH("Deferred",G42)))</formula>
    </cfRule>
    <cfRule type="containsText" dxfId="3156" priority="3474" operator="containsText" text="Deleted">
      <formula>NOT(ISERROR(SEARCH("Deleted",G42)))</formula>
    </cfRule>
    <cfRule type="containsText" dxfId="3155" priority="3475" operator="containsText" text="In Danger of Falling Behind Target">
      <formula>NOT(ISERROR(SEARCH("In Danger of Falling Behind Target",G42)))</formula>
    </cfRule>
    <cfRule type="containsText" dxfId="3154" priority="3476" operator="containsText" text="Not yet due">
      <formula>NOT(ISERROR(SEARCH("Not yet due",G42)))</formula>
    </cfRule>
    <cfRule type="containsText" dxfId="3153" priority="3477" operator="containsText" text="Completed Behind Schedule">
      <formula>NOT(ISERROR(SEARCH("Completed Behind Schedule",G42)))</formula>
    </cfRule>
    <cfRule type="containsText" dxfId="3152" priority="3478" operator="containsText" text="Off Target">
      <formula>NOT(ISERROR(SEARCH("Off Target",G42)))</formula>
    </cfRule>
    <cfRule type="containsText" dxfId="3151" priority="3479" operator="containsText" text="In Danger of Falling Behind Target">
      <formula>NOT(ISERROR(SEARCH("In Danger of Falling Behind Target",G42)))</formula>
    </cfRule>
    <cfRule type="containsText" dxfId="3150" priority="3480" operator="containsText" text="On Track to be Achieved">
      <formula>NOT(ISERROR(SEARCH("On Track to be Achieved",G42)))</formula>
    </cfRule>
    <cfRule type="containsText" dxfId="3149" priority="3481" operator="containsText" text="Fully Achieved">
      <formula>NOT(ISERROR(SEARCH("Fully Achieved",G42)))</formula>
    </cfRule>
    <cfRule type="containsText" dxfId="3148" priority="3482" operator="containsText" text="Update not Provided">
      <formula>NOT(ISERROR(SEARCH("Update not Provided",G42)))</formula>
    </cfRule>
    <cfRule type="containsText" dxfId="3147" priority="3483" operator="containsText" text="Not yet due">
      <formula>NOT(ISERROR(SEARCH("Not yet due",G42)))</formula>
    </cfRule>
    <cfRule type="containsText" dxfId="3146" priority="3484" operator="containsText" text="Completed Behind Schedule">
      <formula>NOT(ISERROR(SEARCH("Completed Behind Schedule",G42)))</formula>
    </cfRule>
    <cfRule type="containsText" dxfId="3145" priority="3485" operator="containsText" text="Off Target">
      <formula>NOT(ISERROR(SEARCH("Off Target",G42)))</formula>
    </cfRule>
    <cfRule type="containsText" dxfId="3144" priority="3486" operator="containsText" text="In Danger of Falling Behind Target">
      <formula>NOT(ISERROR(SEARCH("In Danger of Falling Behind Target",G42)))</formula>
    </cfRule>
    <cfRule type="containsText" dxfId="3143" priority="3487" operator="containsText" text="On Track to be Achieved">
      <formula>NOT(ISERROR(SEARCH("On Track to be Achieved",G42)))</formula>
    </cfRule>
    <cfRule type="containsText" dxfId="3142" priority="3488" operator="containsText" text="Fully Achieved">
      <formula>NOT(ISERROR(SEARCH("Fully Achieved",G42)))</formula>
    </cfRule>
    <cfRule type="containsText" dxfId="3141" priority="3489" operator="containsText" text="Fully Achieved">
      <formula>NOT(ISERROR(SEARCH("Fully Achieved",G42)))</formula>
    </cfRule>
    <cfRule type="containsText" dxfId="3140" priority="3490" operator="containsText" text="Fully Achieved">
      <formula>NOT(ISERROR(SEARCH("Fully Achieved",G42)))</formula>
    </cfRule>
    <cfRule type="containsText" dxfId="3139" priority="3491" operator="containsText" text="Deferred">
      <formula>NOT(ISERROR(SEARCH("Deferred",G42)))</formula>
    </cfRule>
    <cfRule type="containsText" dxfId="3138" priority="3492" operator="containsText" text="Deleted">
      <formula>NOT(ISERROR(SEARCH("Deleted",G42)))</formula>
    </cfRule>
    <cfRule type="containsText" dxfId="3137" priority="3493" operator="containsText" text="In Danger of Falling Behind Target">
      <formula>NOT(ISERROR(SEARCH("In Danger of Falling Behind Target",G42)))</formula>
    </cfRule>
    <cfRule type="containsText" dxfId="3136" priority="3494" operator="containsText" text="Not yet due">
      <formula>NOT(ISERROR(SEARCH("Not yet due",G42)))</formula>
    </cfRule>
    <cfRule type="containsText" dxfId="3135" priority="3495" operator="containsText" text="Update not Provided">
      <formula>NOT(ISERROR(SEARCH("Update not Provided",G42)))</formula>
    </cfRule>
  </conditionalFormatting>
  <conditionalFormatting sqref="G42">
    <cfRule type="containsText" dxfId="3134" priority="3424" operator="containsText" text="On track to be achieved">
      <formula>NOT(ISERROR(SEARCH("On track to be achieved",G42)))</formula>
    </cfRule>
    <cfRule type="containsText" dxfId="3133" priority="3425" operator="containsText" text="Deferred">
      <formula>NOT(ISERROR(SEARCH("Deferred",G42)))</formula>
    </cfRule>
    <cfRule type="containsText" dxfId="3132" priority="3426" operator="containsText" text="Deleted">
      <formula>NOT(ISERROR(SEARCH("Deleted",G42)))</formula>
    </cfRule>
    <cfRule type="containsText" dxfId="3131" priority="3427" operator="containsText" text="In Danger of Falling Behind Target">
      <formula>NOT(ISERROR(SEARCH("In Danger of Falling Behind Target",G42)))</formula>
    </cfRule>
    <cfRule type="containsText" dxfId="3130" priority="3428" operator="containsText" text="Not yet due">
      <formula>NOT(ISERROR(SEARCH("Not yet due",G42)))</formula>
    </cfRule>
    <cfRule type="containsText" dxfId="3129" priority="3429" operator="containsText" text="Update not Provided">
      <formula>NOT(ISERROR(SEARCH("Update not Provided",G42)))</formula>
    </cfRule>
    <cfRule type="containsText" dxfId="3128" priority="3430" operator="containsText" text="Not yet due">
      <formula>NOT(ISERROR(SEARCH("Not yet due",G42)))</formula>
    </cfRule>
    <cfRule type="containsText" dxfId="3127" priority="3431" operator="containsText" text="Completed Behind Schedule">
      <formula>NOT(ISERROR(SEARCH("Completed Behind Schedule",G42)))</formula>
    </cfRule>
    <cfRule type="containsText" dxfId="3126" priority="3432" operator="containsText" text="Off Target">
      <formula>NOT(ISERROR(SEARCH("Off Target",G42)))</formula>
    </cfRule>
    <cfRule type="containsText" dxfId="3125" priority="3433" operator="containsText" text="On Track to be Achieved">
      <formula>NOT(ISERROR(SEARCH("On Track to be Achieved",G42)))</formula>
    </cfRule>
    <cfRule type="containsText" dxfId="3124" priority="3434" operator="containsText" text="Fully Achieved">
      <formula>NOT(ISERROR(SEARCH("Fully Achieved",G42)))</formula>
    </cfRule>
    <cfRule type="containsText" dxfId="3123" priority="3435" operator="containsText" text="Not yet due">
      <formula>NOT(ISERROR(SEARCH("Not yet due",G42)))</formula>
    </cfRule>
    <cfRule type="containsText" dxfId="3122" priority="3436" operator="containsText" text="Not Yet Due">
      <formula>NOT(ISERROR(SEARCH("Not Yet Due",G42)))</formula>
    </cfRule>
    <cfRule type="containsText" dxfId="3121" priority="3437" operator="containsText" text="Deferred">
      <formula>NOT(ISERROR(SEARCH("Deferred",G42)))</formula>
    </cfRule>
    <cfRule type="containsText" dxfId="3120" priority="3438" operator="containsText" text="Deleted">
      <formula>NOT(ISERROR(SEARCH("Deleted",G42)))</formula>
    </cfRule>
    <cfRule type="containsText" dxfId="3119" priority="3439" operator="containsText" text="In Danger of Falling Behind Target">
      <formula>NOT(ISERROR(SEARCH("In Danger of Falling Behind Target",G42)))</formula>
    </cfRule>
    <cfRule type="containsText" dxfId="3118" priority="3440" operator="containsText" text="Not yet due">
      <formula>NOT(ISERROR(SEARCH("Not yet due",G42)))</formula>
    </cfRule>
    <cfRule type="containsText" dxfId="3117" priority="3441" operator="containsText" text="Completed Behind Schedule">
      <formula>NOT(ISERROR(SEARCH("Completed Behind Schedule",G42)))</formula>
    </cfRule>
    <cfRule type="containsText" dxfId="3116" priority="3442" operator="containsText" text="Off Target">
      <formula>NOT(ISERROR(SEARCH("Off Target",G42)))</formula>
    </cfRule>
    <cfRule type="containsText" dxfId="3115" priority="3443" operator="containsText" text="In Danger of Falling Behind Target">
      <formula>NOT(ISERROR(SEARCH("In Danger of Falling Behind Target",G42)))</formula>
    </cfRule>
    <cfRule type="containsText" dxfId="3114" priority="3444" operator="containsText" text="On Track to be Achieved">
      <formula>NOT(ISERROR(SEARCH("On Track to be Achieved",G42)))</formula>
    </cfRule>
    <cfRule type="containsText" dxfId="3113" priority="3445" operator="containsText" text="Fully Achieved">
      <formula>NOT(ISERROR(SEARCH("Fully Achieved",G42)))</formula>
    </cfRule>
    <cfRule type="containsText" dxfId="3112" priority="3446" operator="containsText" text="Update not Provided">
      <formula>NOT(ISERROR(SEARCH("Update not Provided",G42)))</formula>
    </cfRule>
    <cfRule type="containsText" dxfId="3111" priority="3447" operator="containsText" text="Not yet due">
      <formula>NOT(ISERROR(SEARCH("Not yet due",G42)))</formula>
    </cfRule>
    <cfRule type="containsText" dxfId="3110" priority="3448" operator="containsText" text="Completed Behind Schedule">
      <formula>NOT(ISERROR(SEARCH("Completed Behind Schedule",G42)))</formula>
    </cfRule>
    <cfRule type="containsText" dxfId="3109" priority="3449" operator="containsText" text="Off Target">
      <formula>NOT(ISERROR(SEARCH("Off Target",G42)))</formula>
    </cfRule>
    <cfRule type="containsText" dxfId="3108" priority="3450" operator="containsText" text="In Danger of Falling Behind Target">
      <formula>NOT(ISERROR(SEARCH("In Danger of Falling Behind Target",G42)))</formula>
    </cfRule>
    <cfRule type="containsText" dxfId="3107" priority="3451" operator="containsText" text="On Track to be Achieved">
      <formula>NOT(ISERROR(SEARCH("On Track to be Achieved",G42)))</formula>
    </cfRule>
    <cfRule type="containsText" dxfId="3106" priority="3452" operator="containsText" text="Fully Achieved">
      <formula>NOT(ISERROR(SEARCH("Fully Achieved",G42)))</formula>
    </cfRule>
    <cfRule type="containsText" dxfId="3105" priority="3453" operator="containsText" text="Fully Achieved">
      <formula>NOT(ISERROR(SEARCH("Fully Achieved",G42)))</formula>
    </cfRule>
    <cfRule type="containsText" dxfId="3104" priority="3454" operator="containsText" text="Fully Achieved">
      <formula>NOT(ISERROR(SEARCH("Fully Achieved",G42)))</formula>
    </cfRule>
    <cfRule type="containsText" dxfId="3103" priority="3455" operator="containsText" text="Deferred">
      <formula>NOT(ISERROR(SEARCH("Deferred",G42)))</formula>
    </cfRule>
    <cfRule type="containsText" dxfId="3102" priority="3456" operator="containsText" text="Deleted">
      <formula>NOT(ISERROR(SEARCH("Deleted",G42)))</formula>
    </cfRule>
    <cfRule type="containsText" dxfId="3101" priority="3457" operator="containsText" text="In Danger of Falling Behind Target">
      <formula>NOT(ISERROR(SEARCH("In Danger of Falling Behind Target",G42)))</formula>
    </cfRule>
    <cfRule type="containsText" dxfId="3100" priority="3458" operator="containsText" text="Not yet due">
      <formula>NOT(ISERROR(SEARCH("Not yet due",G42)))</formula>
    </cfRule>
    <cfRule type="containsText" dxfId="3099" priority="3459" operator="containsText" text="Update not Provided">
      <formula>NOT(ISERROR(SEARCH("Update not Provided",G42)))</formula>
    </cfRule>
  </conditionalFormatting>
  <conditionalFormatting sqref="G43:G49">
    <cfRule type="containsText" dxfId="3098" priority="3388" operator="containsText" text="On track to be achieved">
      <formula>NOT(ISERROR(SEARCH("On track to be achieved",G43)))</formula>
    </cfRule>
    <cfRule type="containsText" dxfId="3097" priority="3389" operator="containsText" text="Deferred">
      <formula>NOT(ISERROR(SEARCH("Deferred",G43)))</formula>
    </cfRule>
    <cfRule type="containsText" dxfId="3096" priority="3390" operator="containsText" text="Deleted">
      <formula>NOT(ISERROR(SEARCH("Deleted",G43)))</formula>
    </cfRule>
    <cfRule type="containsText" dxfId="3095" priority="3391" operator="containsText" text="In Danger of Falling Behind Target">
      <formula>NOT(ISERROR(SEARCH("In Danger of Falling Behind Target",G43)))</formula>
    </cfRule>
    <cfRule type="containsText" dxfId="3094" priority="3392" operator="containsText" text="Not yet due">
      <formula>NOT(ISERROR(SEARCH("Not yet due",G43)))</formula>
    </cfRule>
    <cfRule type="containsText" dxfId="3093" priority="3393" operator="containsText" text="Update not Provided">
      <formula>NOT(ISERROR(SEARCH("Update not Provided",G43)))</formula>
    </cfRule>
    <cfRule type="containsText" dxfId="3092" priority="3394" operator="containsText" text="Not yet due">
      <formula>NOT(ISERROR(SEARCH("Not yet due",G43)))</formula>
    </cfRule>
    <cfRule type="containsText" dxfId="3091" priority="3395" operator="containsText" text="Completed Behind Schedule">
      <formula>NOT(ISERROR(SEARCH("Completed Behind Schedule",G43)))</formula>
    </cfRule>
    <cfRule type="containsText" dxfId="3090" priority="3396" operator="containsText" text="Off Target">
      <formula>NOT(ISERROR(SEARCH("Off Target",G43)))</formula>
    </cfRule>
    <cfRule type="containsText" dxfId="3089" priority="3397" operator="containsText" text="On Track to be Achieved">
      <formula>NOT(ISERROR(SEARCH("On Track to be Achieved",G43)))</formula>
    </cfRule>
    <cfRule type="containsText" dxfId="3088" priority="3398" operator="containsText" text="Fully Achieved">
      <formula>NOT(ISERROR(SEARCH("Fully Achieved",G43)))</formula>
    </cfRule>
    <cfRule type="containsText" dxfId="3087" priority="3399" operator="containsText" text="Not yet due">
      <formula>NOT(ISERROR(SEARCH("Not yet due",G43)))</formula>
    </cfRule>
    <cfRule type="containsText" dxfId="3086" priority="3400" operator="containsText" text="Not Yet Due">
      <formula>NOT(ISERROR(SEARCH("Not Yet Due",G43)))</formula>
    </cfRule>
    <cfRule type="containsText" dxfId="3085" priority="3401" operator="containsText" text="Deferred">
      <formula>NOT(ISERROR(SEARCH("Deferred",G43)))</formula>
    </cfRule>
    <cfRule type="containsText" dxfId="3084" priority="3402" operator="containsText" text="Deleted">
      <formula>NOT(ISERROR(SEARCH("Deleted",G43)))</formula>
    </cfRule>
    <cfRule type="containsText" dxfId="3083" priority="3403" operator="containsText" text="In Danger of Falling Behind Target">
      <formula>NOT(ISERROR(SEARCH("In Danger of Falling Behind Target",G43)))</formula>
    </cfRule>
    <cfRule type="containsText" dxfId="3082" priority="3404" operator="containsText" text="Not yet due">
      <formula>NOT(ISERROR(SEARCH("Not yet due",G43)))</formula>
    </cfRule>
    <cfRule type="containsText" dxfId="3081" priority="3405" operator="containsText" text="Completed Behind Schedule">
      <formula>NOT(ISERROR(SEARCH("Completed Behind Schedule",G43)))</formula>
    </cfRule>
    <cfRule type="containsText" dxfId="3080" priority="3406" operator="containsText" text="Off Target">
      <formula>NOT(ISERROR(SEARCH("Off Target",G43)))</formula>
    </cfRule>
    <cfRule type="containsText" dxfId="3079" priority="3407" operator="containsText" text="In Danger of Falling Behind Target">
      <formula>NOT(ISERROR(SEARCH("In Danger of Falling Behind Target",G43)))</formula>
    </cfRule>
    <cfRule type="containsText" dxfId="3078" priority="3408" operator="containsText" text="On Track to be Achieved">
      <formula>NOT(ISERROR(SEARCH("On Track to be Achieved",G43)))</formula>
    </cfRule>
    <cfRule type="containsText" dxfId="3077" priority="3409" operator="containsText" text="Fully Achieved">
      <formula>NOT(ISERROR(SEARCH("Fully Achieved",G43)))</formula>
    </cfRule>
    <cfRule type="containsText" dxfId="3076" priority="3410" operator="containsText" text="Update not Provided">
      <formula>NOT(ISERROR(SEARCH("Update not Provided",G43)))</formula>
    </cfRule>
    <cfRule type="containsText" dxfId="3075" priority="3411" operator="containsText" text="Not yet due">
      <formula>NOT(ISERROR(SEARCH("Not yet due",G43)))</formula>
    </cfRule>
    <cfRule type="containsText" dxfId="3074" priority="3412" operator="containsText" text="Completed Behind Schedule">
      <formula>NOT(ISERROR(SEARCH("Completed Behind Schedule",G43)))</formula>
    </cfRule>
    <cfRule type="containsText" dxfId="3073" priority="3413" operator="containsText" text="Off Target">
      <formula>NOT(ISERROR(SEARCH("Off Target",G43)))</formula>
    </cfRule>
    <cfRule type="containsText" dxfId="3072" priority="3414" operator="containsText" text="In Danger of Falling Behind Target">
      <formula>NOT(ISERROR(SEARCH("In Danger of Falling Behind Target",G43)))</formula>
    </cfRule>
    <cfRule type="containsText" dxfId="3071" priority="3415" operator="containsText" text="On Track to be Achieved">
      <formula>NOT(ISERROR(SEARCH("On Track to be Achieved",G43)))</formula>
    </cfRule>
    <cfRule type="containsText" dxfId="3070" priority="3416" operator="containsText" text="Fully Achieved">
      <formula>NOT(ISERROR(SEARCH("Fully Achieved",G43)))</formula>
    </cfRule>
    <cfRule type="containsText" dxfId="3069" priority="3417" operator="containsText" text="Fully Achieved">
      <formula>NOT(ISERROR(SEARCH("Fully Achieved",G43)))</formula>
    </cfRule>
    <cfRule type="containsText" dxfId="3068" priority="3418" operator="containsText" text="Fully Achieved">
      <formula>NOT(ISERROR(SEARCH("Fully Achieved",G43)))</formula>
    </cfRule>
    <cfRule type="containsText" dxfId="3067" priority="3419" operator="containsText" text="Deferred">
      <formula>NOT(ISERROR(SEARCH("Deferred",G43)))</formula>
    </cfRule>
    <cfRule type="containsText" dxfId="3066" priority="3420" operator="containsText" text="Deleted">
      <formula>NOT(ISERROR(SEARCH("Deleted",G43)))</formula>
    </cfRule>
    <cfRule type="containsText" dxfId="3065" priority="3421" operator="containsText" text="In Danger of Falling Behind Target">
      <formula>NOT(ISERROR(SEARCH("In Danger of Falling Behind Target",G43)))</formula>
    </cfRule>
    <cfRule type="containsText" dxfId="3064" priority="3422" operator="containsText" text="Not yet due">
      <formula>NOT(ISERROR(SEARCH("Not yet due",G43)))</formula>
    </cfRule>
    <cfRule type="containsText" dxfId="3063" priority="3423" operator="containsText" text="Update not Provided">
      <formula>NOT(ISERROR(SEARCH("Update not Provided",G43)))</formula>
    </cfRule>
  </conditionalFormatting>
  <conditionalFormatting sqref="G50">
    <cfRule type="containsText" dxfId="3062" priority="3352" operator="containsText" text="On track to be achieved">
      <formula>NOT(ISERROR(SEARCH("On track to be achieved",G50)))</formula>
    </cfRule>
    <cfRule type="containsText" dxfId="3061" priority="3353" operator="containsText" text="Deferred">
      <formula>NOT(ISERROR(SEARCH("Deferred",G50)))</formula>
    </cfRule>
    <cfRule type="containsText" dxfId="3060" priority="3354" operator="containsText" text="Deleted">
      <formula>NOT(ISERROR(SEARCH("Deleted",G50)))</formula>
    </cfRule>
    <cfRule type="containsText" dxfId="3059" priority="3355" operator="containsText" text="In Danger of Falling Behind Target">
      <formula>NOT(ISERROR(SEARCH("In Danger of Falling Behind Target",G50)))</formula>
    </cfRule>
    <cfRule type="containsText" dxfId="3058" priority="3356" operator="containsText" text="Not yet due">
      <formula>NOT(ISERROR(SEARCH("Not yet due",G50)))</formula>
    </cfRule>
    <cfRule type="containsText" dxfId="3057" priority="3357" operator="containsText" text="Update not Provided">
      <formula>NOT(ISERROR(SEARCH("Update not Provided",G50)))</formula>
    </cfRule>
    <cfRule type="containsText" dxfId="3056" priority="3358" operator="containsText" text="Not yet due">
      <formula>NOT(ISERROR(SEARCH("Not yet due",G50)))</formula>
    </cfRule>
    <cfRule type="containsText" dxfId="3055" priority="3359" operator="containsText" text="Completed Behind Schedule">
      <formula>NOT(ISERROR(SEARCH("Completed Behind Schedule",G50)))</formula>
    </cfRule>
    <cfRule type="containsText" dxfId="3054" priority="3360" operator="containsText" text="Off Target">
      <formula>NOT(ISERROR(SEARCH("Off Target",G50)))</formula>
    </cfRule>
    <cfRule type="containsText" dxfId="3053" priority="3361" operator="containsText" text="On Track to be Achieved">
      <formula>NOT(ISERROR(SEARCH("On Track to be Achieved",G50)))</formula>
    </cfRule>
    <cfRule type="containsText" dxfId="3052" priority="3362" operator="containsText" text="Fully Achieved">
      <formula>NOT(ISERROR(SEARCH("Fully Achieved",G50)))</formula>
    </cfRule>
    <cfRule type="containsText" dxfId="3051" priority="3363" operator="containsText" text="Not yet due">
      <formula>NOT(ISERROR(SEARCH("Not yet due",G50)))</formula>
    </cfRule>
    <cfRule type="containsText" dxfId="3050" priority="3364" operator="containsText" text="Not Yet Due">
      <formula>NOT(ISERROR(SEARCH("Not Yet Due",G50)))</formula>
    </cfRule>
    <cfRule type="containsText" dxfId="3049" priority="3365" operator="containsText" text="Deferred">
      <formula>NOT(ISERROR(SEARCH("Deferred",G50)))</formula>
    </cfRule>
    <cfRule type="containsText" dxfId="3048" priority="3366" operator="containsText" text="Deleted">
      <formula>NOT(ISERROR(SEARCH("Deleted",G50)))</formula>
    </cfRule>
    <cfRule type="containsText" dxfId="3047" priority="3367" operator="containsText" text="In Danger of Falling Behind Target">
      <formula>NOT(ISERROR(SEARCH("In Danger of Falling Behind Target",G50)))</formula>
    </cfRule>
    <cfRule type="containsText" dxfId="3046" priority="3368" operator="containsText" text="Not yet due">
      <formula>NOT(ISERROR(SEARCH("Not yet due",G50)))</formula>
    </cfRule>
    <cfRule type="containsText" dxfId="3045" priority="3369" operator="containsText" text="Completed Behind Schedule">
      <formula>NOT(ISERROR(SEARCH("Completed Behind Schedule",G50)))</formula>
    </cfRule>
    <cfRule type="containsText" dxfId="3044" priority="3370" operator="containsText" text="Off Target">
      <formula>NOT(ISERROR(SEARCH("Off Target",G50)))</formula>
    </cfRule>
    <cfRule type="containsText" dxfId="3043" priority="3371" operator="containsText" text="In Danger of Falling Behind Target">
      <formula>NOT(ISERROR(SEARCH("In Danger of Falling Behind Target",G50)))</formula>
    </cfRule>
    <cfRule type="containsText" dxfId="3042" priority="3372" operator="containsText" text="On Track to be Achieved">
      <formula>NOT(ISERROR(SEARCH("On Track to be Achieved",G50)))</formula>
    </cfRule>
    <cfRule type="containsText" dxfId="3041" priority="3373" operator="containsText" text="Fully Achieved">
      <formula>NOT(ISERROR(SEARCH("Fully Achieved",G50)))</formula>
    </cfRule>
    <cfRule type="containsText" dxfId="3040" priority="3374" operator="containsText" text="Update not Provided">
      <formula>NOT(ISERROR(SEARCH("Update not Provided",G50)))</formula>
    </cfRule>
    <cfRule type="containsText" dxfId="3039" priority="3375" operator="containsText" text="Not yet due">
      <formula>NOT(ISERROR(SEARCH("Not yet due",G50)))</formula>
    </cfRule>
    <cfRule type="containsText" dxfId="3038" priority="3376" operator="containsText" text="Completed Behind Schedule">
      <formula>NOT(ISERROR(SEARCH("Completed Behind Schedule",G50)))</formula>
    </cfRule>
    <cfRule type="containsText" dxfId="3037" priority="3377" operator="containsText" text="Off Target">
      <formula>NOT(ISERROR(SEARCH("Off Target",G50)))</formula>
    </cfRule>
    <cfRule type="containsText" dxfId="3036" priority="3378" operator="containsText" text="In Danger of Falling Behind Target">
      <formula>NOT(ISERROR(SEARCH("In Danger of Falling Behind Target",G50)))</formula>
    </cfRule>
    <cfRule type="containsText" dxfId="3035" priority="3379" operator="containsText" text="On Track to be Achieved">
      <formula>NOT(ISERROR(SEARCH("On Track to be Achieved",G50)))</formula>
    </cfRule>
    <cfRule type="containsText" dxfId="3034" priority="3380" operator="containsText" text="Fully Achieved">
      <formula>NOT(ISERROR(SEARCH("Fully Achieved",G50)))</formula>
    </cfRule>
    <cfRule type="containsText" dxfId="3033" priority="3381" operator="containsText" text="Fully Achieved">
      <formula>NOT(ISERROR(SEARCH("Fully Achieved",G50)))</formula>
    </cfRule>
    <cfRule type="containsText" dxfId="3032" priority="3382" operator="containsText" text="Fully Achieved">
      <formula>NOT(ISERROR(SEARCH("Fully Achieved",G50)))</formula>
    </cfRule>
    <cfRule type="containsText" dxfId="3031" priority="3383" operator="containsText" text="Deferred">
      <formula>NOT(ISERROR(SEARCH("Deferred",G50)))</formula>
    </cfRule>
    <cfRule type="containsText" dxfId="3030" priority="3384" operator="containsText" text="Deleted">
      <formula>NOT(ISERROR(SEARCH("Deleted",G50)))</formula>
    </cfRule>
    <cfRule type="containsText" dxfId="3029" priority="3385" operator="containsText" text="In Danger of Falling Behind Target">
      <formula>NOT(ISERROR(SEARCH("In Danger of Falling Behind Target",G50)))</formula>
    </cfRule>
    <cfRule type="containsText" dxfId="3028" priority="3386" operator="containsText" text="Not yet due">
      <formula>NOT(ISERROR(SEARCH("Not yet due",G50)))</formula>
    </cfRule>
    <cfRule type="containsText" dxfId="3027" priority="3387" operator="containsText" text="Update not Provided">
      <formula>NOT(ISERROR(SEARCH("Update not Provided",G50)))</formula>
    </cfRule>
  </conditionalFormatting>
  <conditionalFormatting sqref="G50">
    <cfRule type="containsText" dxfId="3026" priority="3316" operator="containsText" text="On track to be achieved">
      <formula>NOT(ISERROR(SEARCH("On track to be achieved",G50)))</formula>
    </cfRule>
    <cfRule type="containsText" dxfId="3025" priority="3317" operator="containsText" text="Deferred">
      <formula>NOT(ISERROR(SEARCH("Deferred",G50)))</formula>
    </cfRule>
    <cfRule type="containsText" dxfId="3024" priority="3318" operator="containsText" text="Deleted">
      <formula>NOT(ISERROR(SEARCH("Deleted",G50)))</formula>
    </cfRule>
    <cfRule type="containsText" dxfId="3023" priority="3319" operator="containsText" text="In Danger of Falling Behind Target">
      <formula>NOT(ISERROR(SEARCH("In Danger of Falling Behind Target",G50)))</formula>
    </cfRule>
    <cfRule type="containsText" dxfId="3022" priority="3320" operator="containsText" text="Not yet due">
      <formula>NOT(ISERROR(SEARCH("Not yet due",G50)))</formula>
    </cfRule>
    <cfRule type="containsText" dxfId="3021" priority="3321" operator="containsText" text="Update not Provided">
      <formula>NOT(ISERROR(SEARCH("Update not Provided",G50)))</formula>
    </cfRule>
    <cfRule type="containsText" dxfId="3020" priority="3322" operator="containsText" text="Not yet due">
      <formula>NOT(ISERROR(SEARCH("Not yet due",G50)))</formula>
    </cfRule>
    <cfRule type="containsText" dxfId="3019" priority="3323" operator="containsText" text="Completed Behind Schedule">
      <formula>NOT(ISERROR(SEARCH("Completed Behind Schedule",G50)))</formula>
    </cfRule>
    <cfRule type="containsText" dxfId="3018" priority="3324" operator="containsText" text="Off Target">
      <formula>NOT(ISERROR(SEARCH("Off Target",G50)))</formula>
    </cfRule>
    <cfRule type="containsText" dxfId="3017" priority="3325" operator="containsText" text="On Track to be Achieved">
      <formula>NOT(ISERROR(SEARCH("On Track to be Achieved",G50)))</formula>
    </cfRule>
    <cfRule type="containsText" dxfId="3016" priority="3326" operator="containsText" text="Fully Achieved">
      <formula>NOT(ISERROR(SEARCH("Fully Achieved",G50)))</formula>
    </cfRule>
    <cfRule type="containsText" dxfId="3015" priority="3327" operator="containsText" text="Not yet due">
      <formula>NOT(ISERROR(SEARCH("Not yet due",G50)))</formula>
    </cfRule>
    <cfRule type="containsText" dxfId="3014" priority="3328" operator="containsText" text="Not Yet Due">
      <formula>NOT(ISERROR(SEARCH("Not Yet Due",G50)))</formula>
    </cfRule>
    <cfRule type="containsText" dxfId="3013" priority="3329" operator="containsText" text="Deferred">
      <formula>NOT(ISERROR(SEARCH("Deferred",G50)))</formula>
    </cfRule>
    <cfRule type="containsText" dxfId="3012" priority="3330" operator="containsText" text="Deleted">
      <formula>NOT(ISERROR(SEARCH("Deleted",G50)))</formula>
    </cfRule>
    <cfRule type="containsText" dxfId="3011" priority="3331" operator="containsText" text="In Danger of Falling Behind Target">
      <formula>NOT(ISERROR(SEARCH("In Danger of Falling Behind Target",G50)))</formula>
    </cfRule>
    <cfRule type="containsText" dxfId="3010" priority="3332" operator="containsText" text="Not yet due">
      <formula>NOT(ISERROR(SEARCH("Not yet due",G50)))</formula>
    </cfRule>
    <cfRule type="containsText" dxfId="3009" priority="3333" operator="containsText" text="Completed Behind Schedule">
      <formula>NOT(ISERROR(SEARCH("Completed Behind Schedule",G50)))</formula>
    </cfRule>
    <cfRule type="containsText" dxfId="3008" priority="3334" operator="containsText" text="Off Target">
      <formula>NOT(ISERROR(SEARCH("Off Target",G50)))</formula>
    </cfRule>
    <cfRule type="containsText" dxfId="3007" priority="3335" operator="containsText" text="In Danger of Falling Behind Target">
      <formula>NOT(ISERROR(SEARCH("In Danger of Falling Behind Target",G50)))</formula>
    </cfRule>
    <cfRule type="containsText" dxfId="3006" priority="3336" operator="containsText" text="On Track to be Achieved">
      <formula>NOT(ISERROR(SEARCH("On Track to be Achieved",G50)))</formula>
    </cfRule>
    <cfRule type="containsText" dxfId="3005" priority="3337" operator="containsText" text="Fully Achieved">
      <formula>NOT(ISERROR(SEARCH("Fully Achieved",G50)))</formula>
    </cfRule>
    <cfRule type="containsText" dxfId="3004" priority="3338" operator="containsText" text="Update not Provided">
      <formula>NOT(ISERROR(SEARCH("Update not Provided",G50)))</formula>
    </cfRule>
    <cfRule type="containsText" dxfId="3003" priority="3339" operator="containsText" text="Not yet due">
      <formula>NOT(ISERROR(SEARCH("Not yet due",G50)))</formula>
    </cfRule>
    <cfRule type="containsText" dxfId="3002" priority="3340" operator="containsText" text="Completed Behind Schedule">
      <formula>NOT(ISERROR(SEARCH("Completed Behind Schedule",G50)))</formula>
    </cfRule>
    <cfRule type="containsText" dxfId="3001" priority="3341" operator="containsText" text="Off Target">
      <formula>NOT(ISERROR(SEARCH("Off Target",G50)))</formula>
    </cfRule>
    <cfRule type="containsText" dxfId="3000" priority="3342" operator="containsText" text="In Danger of Falling Behind Target">
      <formula>NOT(ISERROR(SEARCH("In Danger of Falling Behind Target",G50)))</formula>
    </cfRule>
    <cfRule type="containsText" dxfId="2999" priority="3343" operator="containsText" text="On Track to be Achieved">
      <formula>NOT(ISERROR(SEARCH("On Track to be Achieved",G50)))</formula>
    </cfRule>
    <cfRule type="containsText" dxfId="2998" priority="3344" operator="containsText" text="Fully Achieved">
      <formula>NOT(ISERROR(SEARCH("Fully Achieved",G50)))</formula>
    </cfRule>
    <cfRule type="containsText" dxfId="2997" priority="3345" operator="containsText" text="Fully Achieved">
      <formula>NOT(ISERROR(SEARCH("Fully Achieved",G50)))</formula>
    </cfRule>
    <cfRule type="containsText" dxfId="2996" priority="3346" operator="containsText" text="Fully Achieved">
      <formula>NOT(ISERROR(SEARCH("Fully Achieved",G50)))</formula>
    </cfRule>
    <cfRule type="containsText" dxfId="2995" priority="3347" operator="containsText" text="Deferred">
      <formula>NOT(ISERROR(SEARCH("Deferred",G50)))</formula>
    </cfRule>
    <cfRule type="containsText" dxfId="2994" priority="3348" operator="containsText" text="Deleted">
      <formula>NOT(ISERROR(SEARCH("Deleted",G50)))</formula>
    </cfRule>
    <cfRule type="containsText" dxfId="2993" priority="3349" operator="containsText" text="In Danger of Falling Behind Target">
      <formula>NOT(ISERROR(SEARCH("In Danger of Falling Behind Target",G50)))</formula>
    </cfRule>
    <cfRule type="containsText" dxfId="2992" priority="3350" operator="containsText" text="Not yet due">
      <formula>NOT(ISERROR(SEARCH("Not yet due",G50)))</formula>
    </cfRule>
    <cfRule type="containsText" dxfId="2991" priority="3351" operator="containsText" text="Update not Provided">
      <formula>NOT(ISERROR(SEARCH("Update not Provided",G50)))</formula>
    </cfRule>
  </conditionalFormatting>
  <conditionalFormatting sqref="G51:G53">
    <cfRule type="containsText" dxfId="2990" priority="3280" operator="containsText" text="On track to be achieved">
      <formula>NOT(ISERROR(SEARCH("On track to be achieved",G51)))</formula>
    </cfRule>
    <cfRule type="containsText" dxfId="2989" priority="3281" operator="containsText" text="Deferred">
      <formula>NOT(ISERROR(SEARCH("Deferred",G51)))</formula>
    </cfRule>
    <cfRule type="containsText" dxfId="2988" priority="3282" operator="containsText" text="Deleted">
      <formula>NOT(ISERROR(SEARCH("Deleted",G51)))</formula>
    </cfRule>
    <cfRule type="containsText" dxfId="2987" priority="3283" operator="containsText" text="In Danger of Falling Behind Target">
      <formula>NOT(ISERROR(SEARCH("In Danger of Falling Behind Target",G51)))</formula>
    </cfRule>
    <cfRule type="containsText" dxfId="2986" priority="3284" operator="containsText" text="Not yet due">
      <formula>NOT(ISERROR(SEARCH("Not yet due",G51)))</formula>
    </cfRule>
    <cfRule type="containsText" dxfId="2985" priority="3285" operator="containsText" text="Update not Provided">
      <formula>NOT(ISERROR(SEARCH("Update not Provided",G51)))</formula>
    </cfRule>
    <cfRule type="containsText" dxfId="2984" priority="3286" operator="containsText" text="Not yet due">
      <formula>NOT(ISERROR(SEARCH("Not yet due",G51)))</formula>
    </cfRule>
    <cfRule type="containsText" dxfId="2983" priority="3287" operator="containsText" text="Completed Behind Schedule">
      <formula>NOT(ISERROR(SEARCH("Completed Behind Schedule",G51)))</formula>
    </cfRule>
    <cfRule type="containsText" dxfId="2982" priority="3288" operator="containsText" text="Off Target">
      <formula>NOT(ISERROR(SEARCH("Off Target",G51)))</formula>
    </cfRule>
    <cfRule type="containsText" dxfId="2981" priority="3289" operator="containsText" text="On Track to be Achieved">
      <formula>NOT(ISERROR(SEARCH("On Track to be Achieved",G51)))</formula>
    </cfRule>
    <cfRule type="containsText" dxfId="2980" priority="3290" operator="containsText" text="Fully Achieved">
      <formula>NOT(ISERROR(SEARCH("Fully Achieved",G51)))</formula>
    </cfRule>
    <cfRule type="containsText" dxfId="2979" priority="3291" operator="containsText" text="Not yet due">
      <formula>NOT(ISERROR(SEARCH("Not yet due",G51)))</formula>
    </cfRule>
    <cfRule type="containsText" dxfId="2978" priority="3292" operator="containsText" text="Not Yet Due">
      <formula>NOT(ISERROR(SEARCH("Not Yet Due",G51)))</formula>
    </cfRule>
    <cfRule type="containsText" dxfId="2977" priority="3293" operator="containsText" text="Deferred">
      <formula>NOT(ISERROR(SEARCH("Deferred",G51)))</formula>
    </cfRule>
    <cfRule type="containsText" dxfId="2976" priority="3294" operator="containsText" text="Deleted">
      <formula>NOT(ISERROR(SEARCH("Deleted",G51)))</formula>
    </cfRule>
    <cfRule type="containsText" dxfId="2975" priority="3295" operator="containsText" text="In Danger of Falling Behind Target">
      <formula>NOT(ISERROR(SEARCH("In Danger of Falling Behind Target",G51)))</formula>
    </cfRule>
    <cfRule type="containsText" dxfId="2974" priority="3296" operator="containsText" text="Not yet due">
      <formula>NOT(ISERROR(SEARCH("Not yet due",G51)))</formula>
    </cfRule>
    <cfRule type="containsText" dxfId="2973" priority="3297" operator="containsText" text="Completed Behind Schedule">
      <formula>NOT(ISERROR(SEARCH("Completed Behind Schedule",G51)))</formula>
    </cfRule>
    <cfRule type="containsText" dxfId="2972" priority="3298" operator="containsText" text="Off Target">
      <formula>NOT(ISERROR(SEARCH("Off Target",G51)))</formula>
    </cfRule>
    <cfRule type="containsText" dxfId="2971" priority="3299" operator="containsText" text="In Danger of Falling Behind Target">
      <formula>NOT(ISERROR(SEARCH("In Danger of Falling Behind Target",G51)))</formula>
    </cfRule>
    <cfRule type="containsText" dxfId="2970" priority="3300" operator="containsText" text="On Track to be Achieved">
      <formula>NOT(ISERROR(SEARCH("On Track to be Achieved",G51)))</formula>
    </cfRule>
    <cfRule type="containsText" dxfId="2969" priority="3301" operator="containsText" text="Fully Achieved">
      <formula>NOT(ISERROR(SEARCH("Fully Achieved",G51)))</formula>
    </cfRule>
    <cfRule type="containsText" dxfId="2968" priority="3302" operator="containsText" text="Update not Provided">
      <formula>NOT(ISERROR(SEARCH("Update not Provided",G51)))</formula>
    </cfRule>
    <cfRule type="containsText" dxfId="2967" priority="3303" operator="containsText" text="Not yet due">
      <formula>NOT(ISERROR(SEARCH("Not yet due",G51)))</formula>
    </cfRule>
    <cfRule type="containsText" dxfId="2966" priority="3304" operator="containsText" text="Completed Behind Schedule">
      <formula>NOT(ISERROR(SEARCH("Completed Behind Schedule",G51)))</formula>
    </cfRule>
    <cfRule type="containsText" dxfId="2965" priority="3305" operator="containsText" text="Off Target">
      <formula>NOT(ISERROR(SEARCH("Off Target",G51)))</formula>
    </cfRule>
    <cfRule type="containsText" dxfId="2964" priority="3306" operator="containsText" text="In Danger of Falling Behind Target">
      <formula>NOT(ISERROR(SEARCH("In Danger of Falling Behind Target",G51)))</formula>
    </cfRule>
    <cfRule type="containsText" dxfId="2963" priority="3307" operator="containsText" text="On Track to be Achieved">
      <formula>NOT(ISERROR(SEARCH("On Track to be Achieved",G51)))</formula>
    </cfRule>
    <cfRule type="containsText" dxfId="2962" priority="3308" operator="containsText" text="Fully Achieved">
      <formula>NOT(ISERROR(SEARCH("Fully Achieved",G51)))</formula>
    </cfRule>
    <cfRule type="containsText" dxfId="2961" priority="3309" operator="containsText" text="Fully Achieved">
      <formula>NOT(ISERROR(SEARCH("Fully Achieved",G51)))</formula>
    </cfRule>
    <cfRule type="containsText" dxfId="2960" priority="3310" operator="containsText" text="Fully Achieved">
      <formula>NOT(ISERROR(SEARCH("Fully Achieved",G51)))</formula>
    </cfRule>
    <cfRule type="containsText" dxfId="2959" priority="3311" operator="containsText" text="Deferred">
      <formula>NOT(ISERROR(SEARCH("Deferred",G51)))</formula>
    </cfRule>
    <cfRule type="containsText" dxfId="2958" priority="3312" operator="containsText" text="Deleted">
      <formula>NOT(ISERROR(SEARCH("Deleted",G51)))</formula>
    </cfRule>
    <cfRule type="containsText" dxfId="2957" priority="3313" operator="containsText" text="In Danger of Falling Behind Target">
      <formula>NOT(ISERROR(SEARCH("In Danger of Falling Behind Target",G51)))</formula>
    </cfRule>
    <cfRule type="containsText" dxfId="2956" priority="3314" operator="containsText" text="Not yet due">
      <formula>NOT(ISERROR(SEARCH("Not yet due",G51)))</formula>
    </cfRule>
    <cfRule type="containsText" dxfId="2955" priority="3315" operator="containsText" text="Update not Provided">
      <formula>NOT(ISERROR(SEARCH("Update not Provided",G51)))</formula>
    </cfRule>
  </conditionalFormatting>
  <conditionalFormatting sqref="G54">
    <cfRule type="containsText" dxfId="2954" priority="3244" operator="containsText" text="On track to be achieved">
      <formula>NOT(ISERROR(SEARCH("On track to be achieved",G54)))</formula>
    </cfRule>
    <cfRule type="containsText" dxfId="2953" priority="3245" operator="containsText" text="Deferred">
      <formula>NOT(ISERROR(SEARCH("Deferred",G54)))</formula>
    </cfRule>
    <cfRule type="containsText" dxfId="2952" priority="3246" operator="containsText" text="Deleted">
      <formula>NOT(ISERROR(SEARCH("Deleted",G54)))</formula>
    </cfRule>
    <cfRule type="containsText" dxfId="2951" priority="3247" operator="containsText" text="In Danger of Falling Behind Target">
      <formula>NOT(ISERROR(SEARCH("In Danger of Falling Behind Target",G54)))</formula>
    </cfRule>
    <cfRule type="containsText" dxfId="2950" priority="3248" operator="containsText" text="Not yet due">
      <formula>NOT(ISERROR(SEARCH("Not yet due",G54)))</formula>
    </cfRule>
    <cfRule type="containsText" dxfId="2949" priority="3249" operator="containsText" text="Update not Provided">
      <formula>NOT(ISERROR(SEARCH("Update not Provided",G54)))</formula>
    </cfRule>
    <cfRule type="containsText" dxfId="2948" priority="3250" operator="containsText" text="Not yet due">
      <formula>NOT(ISERROR(SEARCH("Not yet due",G54)))</formula>
    </cfRule>
    <cfRule type="containsText" dxfId="2947" priority="3251" operator="containsText" text="Completed Behind Schedule">
      <formula>NOT(ISERROR(SEARCH("Completed Behind Schedule",G54)))</formula>
    </cfRule>
    <cfRule type="containsText" dxfId="2946" priority="3252" operator="containsText" text="Off Target">
      <formula>NOT(ISERROR(SEARCH("Off Target",G54)))</formula>
    </cfRule>
    <cfRule type="containsText" dxfId="2945" priority="3253" operator="containsText" text="On Track to be Achieved">
      <formula>NOT(ISERROR(SEARCH("On Track to be Achieved",G54)))</formula>
    </cfRule>
    <cfRule type="containsText" dxfId="2944" priority="3254" operator="containsText" text="Fully Achieved">
      <formula>NOT(ISERROR(SEARCH("Fully Achieved",G54)))</formula>
    </cfRule>
    <cfRule type="containsText" dxfId="2943" priority="3255" operator="containsText" text="Not yet due">
      <formula>NOT(ISERROR(SEARCH("Not yet due",G54)))</formula>
    </cfRule>
    <cfRule type="containsText" dxfId="2942" priority="3256" operator="containsText" text="Not Yet Due">
      <formula>NOT(ISERROR(SEARCH("Not Yet Due",G54)))</formula>
    </cfRule>
    <cfRule type="containsText" dxfId="2941" priority="3257" operator="containsText" text="Deferred">
      <formula>NOT(ISERROR(SEARCH("Deferred",G54)))</formula>
    </cfRule>
    <cfRule type="containsText" dxfId="2940" priority="3258" operator="containsText" text="Deleted">
      <formula>NOT(ISERROR(SEARCH("Deleted",G54)))</formula>
    </cfRule>
    <cfRule type="containsText" dxfId="2939" priority="3259" operator="containsText" text="In Danger of Falling Behind Target">
      <formula>NOT(ISERROR(SEARCH("In Danger of Falling Behind Target",G54)))</formula>
    </cfRule>
    <cfRule type="containsText" dxfId="2938" priority="3260" operator="containsText" text="Not yet due">
      <formula>NOT(ISERROR(SEARCH("Not yet due",G54)))</formula>
    </cfRule>
    <cfRule type="containsText" dxfId="2937" priority="3261" operator="containsText" text="Completed Behind Schedule">
      <formula>NOT(ISERROR(SEARCH("Completed Behind Schedule",G54)))</formula>
    </cfRule>
    <cfRule type="containsText" dxfId="2936" priority="3262" operator="containsText" text="Off Target">
      <formula>NOT(ISERROR(SEARCH("Off Target",G54)))</formula>
    </cfRule>
    <cfRule type="containsText" dxfId="2935" priority="3263" operator="containsText" text="In Danger of Falling Behind Target">
      <formula>NOT(ISERROR(SEARCH("In Danger of Falling Behind Target",G54)))</formula>
    </cfRule>
    <cfRule type="containsText" dxfId="2934" priority="3264" operator="containsText" text="On Track to be Achieved">
      <formula>NOT(ISERROR(SEARCH("On Track to be Achieved",G54)))</formula>
    </cfRule>
    <cfRule type="containsText" dxfId="2933" priority="3265" operator="containsText" text="Fully Achieved">
      <formula>NOT(ISERROR(SEARCH("Fully Achieved",G54)))</formula>
    </cfRule>
    <cfRule type="containsText" dxfId="2932" priority="3266" operator="containsText" text="Update not Provided">
      <formula>NOT(ISERROR(SEARCH("Update not Provided",G54)))</formula>
    </cfRule>
    <cfRule type="containsText" dxfId="2931" priority="3267" operator="containsText" text="Not yet due">
      <formula>NOT(ISERROR(SEARCH("Not yet due",G54)))</formula>
    </cfRule>
    <cfRule type="containsText" dxfId="2930" priority="3268" operator="containsText" text="Completed Behind Schedule">
      <formula>NOT(ISERROR(SEARCH("Completed Behind Schedule",G54)))</formula>
    </cfRule>
    <cfRule type="containsText" dxfId="2929" priority="3269" operator="containsText" text="Off Target">
      <formula>NOT(ISERROR(SEARCH("Off Target",G54)))</formula>
    </cfRule>
    <cfRule type="containsText" dxfId="2928" priority="3270" operator="containsText" text="In Danger of Falling Behind Target">
      <formula>NOT(ISERROR(SEARCH("In Danger of Falling Behind Target",G54)))</formula>
    </cfRule>
    <cfRule type="containsText" dxfId="2927" priority="3271" operator="containsText" text="On Track to be Achieved">
      <formula>NOT(ISERROR(SEARCH("On Track to be Achieved",G54)))</formula>
    </cfRule>
    <cfRule type="containsText" dxfId="2926" priority="3272" operator="containsText" text="Fully Achieved">
      <formula>NOT(ISERROR(SEARCH("Fully Achieved",G54)))</formula>
    </cfRule>
    <cfRule type="containsText" dxfId="2925" priority="3273" operator="containsText" text="Fully Achieved">
      <formula>NOT(ISERROR(SEARCH("Fully Achieved",G54)))</formula>
    </cfRule>
    <cfRule type="containsText" dxfId="2924" priority="3274" operator="containsText" text="Fully Achieved">
      <formula>NOT(ISERROR(SEARCH("Fully Achieved",G54)))</formula>
    </cfRule>
    <cfRule type="containsText" dxfId="2923" priority="3275" operator="containsText" text="Deferred">
      <formula>NOT(ISERROR(SEARCH("Deferred",G54)))</formula>
    </cfRule>
    <cfRule type="containsText" dxfId="2922" priority="3276" operator="containsText" text="Deleted">
      <formula>NOT(ISERROR(SEARCH("Deleted",G54)))</formula>
    </cfRule>
    <cfRule type="containsText" dxfId="2921" priority="3277" operator="containsText" text="In Danger of Falling Behind Target">
      <formula>NOT(ISERROR(SEARCH("In Danger of Falling Behind Target",G54)))</formula>
    </cfRule>
    <cfRule type="containsText" dxfId="2920" priority="3278" operator="containsText" text="Not yet due">
      <formula>NOT(ISERROR(SEARCH("Not yet due",G54)))</formula>
    </cfRule>
    <cfRule type="containsText" dxfId="2919" priority="3279" operator="containsText" text="Update not Provided">
      <formula>NOT(ISERROR(SEARCH("Update not Provided",G54)))</formula>
    </cfRule>
  </conditionalFormatting>
  <conditionalFormatting sqref="G54">
    <cfRule type="containsText" dxfId="2918" priority="3208" operator="containsText" text="On track to be achieved">
      <formula>NOT(ISERROR(SEARCH("On track to be achieved",G54)))</formula>
    </cfRule>
    <cfRule type="containsText" dxfId="2917" priority="3209" operator="containsText" text="Deferred">
      <formula>NOT(ISERROR(SEARCH("Deferred",G54)))</formula>
    </cfRule>
    <cfRule type="containsText" dxfId="2916" priority="3210" operator="containsText" text="Deleted">
      <formula>NOT(ISERROR(SEARCH("Deleted",G54)))</formula>
    </cfRule>
    <cfRule type="containsText" dxfId="2915" priority="3211" operator="containsText" text="In Danger of Falling Behind Target">
      <formula>NOT(ISERROR(SEARCH("In Danger of Falling Behind Target",G54)))</formula>
    </cfRule>
    <cfRule type="containsText" dxfId="2914" priority="3212" operator="containsText" text="Not yet due">
      <formula>NOT(ISERROR(SEARCH("Not yet due",G54)))</formula>
    </cfRule>
    <cfRule type="containsText" dxfId="2913" priority="3213" operator="containsText" text="Update not Provided">
      <formula>NOT(ISERROR(SEARCH("Update not Provided",G54)))</formula>
    </cfRule>
    <cfRule type="containsText" dxfId="2912" priority="3214" operator="containsText" text="Not yet due">
      <formula>NOT(ISERROR(SEARCH("Not yet due",G54)))</formula>
    </cfRule>
    <cfRule type="containsText" dxfId="2911" priority="3215" operator="containsText" text="Completed Behind Schedule">
      <formula>NOT(ISERROR(SEARCH("Completed Behind Schedule",G54)))</formula>
    </cfRule>
    <cfRule type="containsText" dxfId="2910" priority="3216" operator="containsText" text="Off Target">
      <formula>NOT(ISERROR(SEARCH("Off Target",G54)))</formula>
    </cfRule>
    <cfRule type="containsText" dxfId="2909" priority="3217" operator="containsText" text="On Track to be Achieved">
      <formula>NOT(ISERROR(SEARCH("On Track to be Achieved",G54)))</formula>
    </cfRule>
    <cfRule type="containsText" dxfId="2908" priority="3218" operator="containsText" text="Fully Achieved">
      <formula>NOT(ISERROR(SEARCH("Fully Achieved",G54)))</formula>
    </cfRule>
    <cfRule type="containsText" dxfId="2907" priority="3219" operator="containsText" text="Not yet due">
      <formula>NOT(ISERROR(SEARCH("Not yet due",G54)))</formula>
    </cfRule>
    <cfRule type="containsText" dxfId="2906" priority="3220" operator="containsText" text="Not Yet Due">
      <formula>NOT(ISERROR(SEARCH("Not Yet Due",G54)))</formula>
    </cfRule>
    <cfRule type="containsText" dxfId="2905" priority="3221" operator="containsText" text="Deferred">
      <formula>NOT(ISERROR(SEARCH("Deferred",G54)))</formula>
    </cfRule>
    <cfRule type="containsText" dxfId="2904" priority="3222" operator="containsText" text="Deleted">
      <formula>NOT(ISERROR(SEARCH("Deleted",G54)))</formula>
    </cfRule>
    <cfRule type="containsText" dxfId="2903" priority="3223" operator="containsText" text="In Danger of Falling Behind Target">
      <formula>NOT(ISERROR(SEARCH("In Danger of Falling Behind Target",G54)))</formula>
    </cfRule>
    <cfRule type="containsText" dxfId="2902" priority="3224" operator="containsText" text="Not yet due">
      <formula>NOT(ISERROR(SEARCH("Not yet due",G54)))</formula>
    </cfRule>
    <cfRule type="containsText" dxfId="2901" priority="3225" operator="containsText" text="Completed Behind Schedule">
      <formula>NOT(ISERROR(SEARCH("Completed Behind Schedule",G54)))</formula>
    </cfRule>
    <cfRule type="containsText" dxfId="2900" priority="3226" operator="containsText" text="Off Target">
      <formula>NOT(ISERROR(SEARCH("Off Target",G54)))</formula>
    </cfRule>
    <cfRule type="containsText" dxfId="2899" priority="3227" operator="containsText" text="In Danger of Falling Behind Target">
      <formula>NOT(ISERROR(SEARCH("In Danger of Falling Behind Target",G54)))</formula>
    </cfRule>
    <cfRule type="containsText" dxfId="2898" priority="3228" operator="containsText" text="On Track to be Achieved">
      <formula>NOT(ISERROR(SEARCH("On Track to be Achieved",G54)))</formula>
    </cfRule>
    <cfRule type="containsText" dxfId="2897" priority="3229" operator="containsText" text="Fully Achieved">
      <formula>NOT(ISERROR(SEARCH("Fully Achieved",G54)))</formula>
    </cfRule>
    <cfRule type="containsText" dxfId="2896" priority="3230" operator="containsText" text="Update not Provided">
      <formula>NOT(ISERROR(SEARCH("Update not Provided",G54)))</formula>
    </cfRule>
    <cfRule type="containsText" dxfId="2895" priority="3231" operator="containsText" text="Not yet due">
      <formula>NOT(ISERROR(SEARCH("Not yet due",G54)))</formula>
    </cfRule>
    <cfRule type="containsText" dxfId="2894" priority="3232" operator="containsText" text="Completed Behind Schedule">
      <formula>NOT(ISERROR(SEARCH("Completed Behind Schedule",G54)))</formula>
    </cfRule>
    <cfRule type="containsText" dxfId="2893" priority="3233" operator="containsText" text="Off Target">
      <formula>NOT(ISERROR(SEARCH("Off Target",G54)))</formula>
    </cfRule>
    <cfRule type="containsText" dxfId="2892" priority="3234" operator="containsText" text="In Danger of Falling Behind Target">
      <formula>NOT(ISERROR(SEARCH("In Danger of Falling Behind Target",G54)))</formula>
    </cfRule>
    <cfRule type="containsText" dxfId="2891" priority="3235" operator="containsText" text="On Track to be Achieved">
      <formula>NOT(ISERROR(SEARCH("On Track to be Achieved",G54)))</formula>
    </cfRule>
    <cfRule type="containsText" dxfId="2890" priority="3236" operator="containsText" text="Fully Achieved">
      <formula>NOT(ISERROR(SEARCH("Fully Achieved",G54)))</formula>
    </cfRule>
    <cfRule type="containsText" dxfId="2889" priority="3237" operator="containsText" text="Fully Achieved">
      <formula>NOT(ISERROR(SEARCH("Fully Achieved",G54)))</formula>
    </cfRule>
    <cfRule type="containsText" dxfId="2888" priority="3238" operator="containsText" text="Fully Achieved">
      <formula>NOT(ISERROR(SEARCH("Fully Achieved",G54)))</formula>
    </cfRule>
    <cfRule type="containsText" dxfId="2887" priority="3239" operator="containsText" text="Deferred">
      <formula>NOT(ISERROR(SEARCH("Deferred",G54)))</formula>
    </cfRule>
    <cfRule type="containsText" dxfId="2886" priority="3240" operator="containsText" text="Deleted">
      <formula>NOT(ISERROR(SEARCH("Deleted",G54)))</formula>
    </cfRule>
    <cfRule type="containsText" dxfId="2885" priority="3241" operator="containsText" text="In Danger of Falling Behind Target">
      <formula>NOT(ISERROR(SEARCH("In Danger of Falling Behind Target",G54)))</formula>
    </cfRule>
    <cfRule type="containsText" dxfId="2884" priority="3242" operator="containsText" text="Not yet due">
      <formula>NOT(ISERROR(SEARCH("Not yet due",G54)))</formula>
    </cfRule>
    <cfRule type="containsText" dxfId="2883" priority="3243" operator="containsText" text="Update not Provided">
      <formula>NOT(ISERROR(SEARCH("Update not Provided",G54)))</formula>
    </cfRule>
  </conditionalFormatting>
  <conditionalFormatting sqref="G55:G60">
    <cfRule type="containsText" dxfId="2882" priority="3172" operator="containsText" text="On track to be achieved">
      <formula>NOT(ISERROR(SEARCH("On track to be achieved",G55)))</formula>
    </cfRule>
    <cfRule type="containsText" dxfId="2881" priority="3173" operator="containsText" text="Deferred">
      <formula>NOT(ISERROR(SEARCH("Deferred",G55)))</formula>
    </cfRule>
    <cfRule type="containsText" dxfId="2880" priority="3174" operator="containsText" text="Deleted">
      <formula>NOT(ISERROR(SEARCH("Deleted",G55)))</formula>
    </cfRule>
    <cfRule type="containsText" dxfId="2879" priority="3175" operator="containsText" text="In Danger of Falling Behind Target">
      <formula>NOT(ISERROR(SEARCH("In Danger of Falling Behind Target",G55)))</formula>
    </cfRule>
    <cfRule type="containsText" dxfId="2878" priority="3176" operator="containsText" text="Not yet due">
      <formula>NOT(ISERROR(SEARCH("Not yet due",G55)))</formula>
    </cfRule>
    <cfRule type="containsText" dxfId="2877" priority="3177" operator="containsText" text="Update not Provided">
      <formula>NOT(ISERROR(SEARCH("Update not Provided",G55)))</formula>
    </cfRule>
    <cfRule type="containsText" dxfId="2876" priority="3178" operator="containsText" text="Not yet due">
      <formula>NOT(ISERROR(SEARCH("Not yet due",G55)))</formula>
    </cfRule>
    <cfRule type="containsText" dxfId="2875" priority="3179" operator="containsText" text="Completed Behind Schedule">
      <formula>NOT(ISERROR(SEARCH("Completed Behind Schedule",G55)))</formula>
    </cfRule>
    <cfRule type="containsText" dxfId="2874" priority="3180" operator="containsText" text="Off Target">
      <formula>NOT(ISERROR(SEARCH("Off Target",G55)))</formula>
    </cfRule>
    <cfRule type="containsText" dxfId="2873" priority="3181" operator="containsText" text="On Track to be Achieved">
      <formula>NOT(ISERROR(SEARCH("On Track to be Achieved",G55)))</formula>
    </cfRule>
    <cfRule type="containsText" dxfId="2872" priority="3182" operator="containsText" text="Fully Achieved">
      <formula>NOT(ISERROR(SEARCH("Fully Achieved",G55)))</formula>
    </cfRule>
    <cfRule type="containsText" dxfId="2871" priority="3183" operator="containsText" text="Not yet due">
      <formula>NOT(ISERROR(SEARCH("Not yet due",G55)))</formula>
    </cfRule>
    <cfRule type="containsText" dxfId="2870" priority="3184" operator="containsText" text="Not Yet Due">
      <formula>NOT(ISERROR(SEARCH("Not Yet Due",G55)))</formula>
    </cfRule>
    <cfRule type="containsText" dxfId="2869" priority="3185" operator="containsText" text="Deferred">
      <formula>NOT(ISERROR(SEARCH("Deferred",G55)))</formula>
    </cfRule>
    <cfRule type="containsText" dxfId="2868" priority="3186" operator="containsText" text="Deleted">
      <formula>NOT(ISERROR(SEARCH("Deleted",G55)))</formula>
    </cfRule>
    <cfRule type="containsText" dxfId="2867" priority="3187" operator="containsText" text="In Danger of Falling Behind Target">
      <formula>NOT(ISERROR(SEARCH("In Danger of Falling Behind Target",G55)))</formula>
    </cfRule>
    <cfRule type="containsText" dxfId="2866" priority="3188" operator="containsText" text="Not yet due">
      <formula>NOT(ISERROR(SEARCH("Not yet due",G55)))</formula>
    </cfRule>
    <cfRule type="containsText" dxfId="2865" priority="3189" operator="containsText" text="Completed Behind Schedule">
      <formula>NOT(ISERROR(SEARCH("Completed Behind Schedule",G55)))</formula>
    </cfRule>
    <cfRule type="containsText" dxfId="2864" priority="3190" operator="containsText" text="Off Target">
      <formula>NOT(ISERROR(SEARCH("Off Target",G55)))</formula>
    </cfRule>
    <cfRule type="containsText" dxfId="2863" priority="3191" operator="containsText" text="In Danger of Falling Behind Target">
      <formula>NOT(ISERROR(SEARCH("In Danger of Falling Behind Target",G55)))</formula>
    </cfRule>
    <cfRule type="containsText" dxfId="2862" priority="3192" operator="containsText" text="On Track to be Achieved">
      <formula>NOT(ISERROR(SEARCH("On Track to be Achieved",G55)))</formula>
    </cfRule>
    <cfRule type="containsText" dxfId="2861" priority="3193" operator="containsText" text="Fully Achieved">
      <formula>NOT(ISERROR(SEARCH("Fully Achieved",G55)))</formula>
    </cfRule>
    <cfRule type="containsText" dxfId="2860" priority="3194" operator="containsText" text="Update not Provided">
      <formula>NOT(ISERROR(SEARCH("Update not Provided",G55)))</formula>
    </cfRule>
    <cfRule type="containsText" dxfId="2859" priority="3195" operator="containsText" text="Not yet due">
      <formula>NOT(ISERROR(SEARCH("Not yet due",G55)))</formula>
    </cfRule>
    <cfRule type="containsText" dxfId="2858" priority="3196" operator="containsText" text="Completed Behind Schedule">
      <formula>NOT(ISERROR(SEARCH("Completed Behind Schedule",G55)))</formula>
    </cfRule>
    <cfRule type="containsText" dxfId="2857" priority="3197" operator="containsText" text="Off Target">
      <formula>NOT(ISERROR(SEARCH("Off Target",G55)))</formula>
    </cfRule>
    <cfRule type="containsText" dxfId="2856" priority="3198" operator="containsText" text="In Danger of Falling Behind Target">
      <formula>NOT(ISERROR(SEARCH("In Danger of Falling Behind Target",G55)))</formula>
    </cfRule>
    <cfRule type="containsText" dxfId="2855" priority="3199" operator="containsText" text="On Track to be Achieved">
      <formula>NOT(ISERROR(SEARCH("On Track to be Achieved",G55)))</formula>
    </cfRule>
    <cfRule type="containsText" dxfId="2854" priority="3200" operator="containsText" text="Fully Achieved">
      <formula>NOT(ISERROR(SEARCH("Fully Achieved",G55)))</formula>
    </cfRule>
    <cfRule type="containsText" dxfId="2853" priority="3201" operator="containsText" text="Fully Achieved">
      <formula>NOT(ISERROR(SEARCH("Fully Achieved",G55)))</formula>
    </cfRule>
    <cfRule type="containsText" dxfId="2852" priority="3202" operator="containsText" text="Fully Achieved">
      <formula>NOT(ISERROR(SEARCH("Fully Achieved",G55)))</formula>
    </cfRule>
    <cfRule type="containsText" dxfId="2851" priority="3203" operator="containsText" text="Deferred">
      <formula>NOT(ISERROR(SEARCH("Deferred",G55)))</formula>
    </cfRule>
    <cfRule type="containsText" dxfId="2850" priority="3204" operator="containsText" text="Deleted">
      <formula>NOT(ISERROR(SEARCH("Deleted",G55)))</formula>
    </cfRule>
    <cfRule type="containsText" dxfId="2849" priority="3205" operator="containsText" text="In Danger of Falling Behind Target">
      <formula>NOT(ISERROR(SEARCH("In Danger of Falling Behind Target",G55)))</formula>
    </cfRule>
    <cfRule type="containsText" dxfId="2848" priority="3206" operator="containsText" text="Not yet due">
      <formula>NOT(ISERROR(SEARCH("Not yet due",G55)))</formula>
    </cfRule>
    <cfRule type="containsText" dxfId="2847" priority="3207" operator="containsText" text="Update not Provided">
      <formula>NOT(ISERROR(SEARCH("Update not Provided",G55)))</formula>
    </cfRule>
  </conditionalFormatting>
  <conditionalFormatting sqref="G62:G68">
    <cfRule type="containsText" dxfId="2846" priority="3136" operator="containsText" text="On track to be achieved">
      <formula>NOT(ISERROR(SEARCH("On track to be achieved",G62)))</formula>
    </cfRule>
    <cfRule type="containsText" dxfId="2845" priority="3137" operator="containsText" text="Deferred">
      <formula>NOT(ISERROR(SEARCH("Deferred",G62)))</formula>
    </cfRule>
    <cfRule type="containsText" dxfId="2844" priority="3138" operator="containsText" text="Deleted">
      <formula>NOT(ISERROR(SEARCH("Deleted",G62)))</formula>
    </cfRule>
    <cfRule type="containsText" dxfId="2843" priority="3139" operator="containsText" text="In Danger of Falling Behind Target">
      <formula>NOT(ISERROR(SEARCH("In Danger of Falling Behind Target",G62)))</formula>
    </cfRule>
    <cfRule type="containsText" dxfId="2842" priority="3140" operator="containsText" text="Not yet due">
      <formula>NOT(ISERROR(SEARCH("Not yet due",G62)))</formula>
    </cfRule>
    <cfRule type="containsText" dxfId="2841" priority="3141" operator="containsText" text="Update not Provided">
      <formula>NOT(ISERROR(SEARCH("Update not Provided",G62)))</formula>
    </cfRule>
    <cfRule type="containsText" dxfId="2840" priority="3142" operator="containsText" text="Not yet due">
      <formula>NOT(ISERROR(SEARCH("Not yet due",G62)))</formula>
    </cfRule>
    <cfRule type="containsText" dxfId="2839" priority="3143" operator="containsText" text="Completed Behind Schedule">
      <formula>NOT(ISERROR(SEARCH("Completed Behind Schedule",G62)))</formula>
    </cfRule>
    <cfRule type="containsText" dxfId="2838" priority="3144" operator="containsText" text="Off Target">
      <formula>NOT(ISERROR(SEARCH("Off Target",G62)))</formula>
    </cfRule>
    <cfRule type="containsText" dxfId="2837" priority="3145" operator="containsText" text="On Track to be Achieved">
      <formula>NOT(ISERROR(SEARCH("On Track to be Achieved",G62)))</formula>
    </cfRule>
    <cfRule type="containsText" dxfId="2836" priority="3146" operator="containsText" text="Fully Achieved">
      <formula>NOT(ISERROR(SEARCH("Fully Achieved",G62)))</formula>
    </cfRule>
    <cfRule type="containsText" dxfId="2835" priority="3147" operator="containsText" text="Not yet due">
      <formula>NOT(ISERROR(SEARCH("Not yet due",G62)))</formula>
    </cfRule>
    <cfRule type="containsText" dxfId="2834" priority="3148" operator="containsText" text="Not Yet Due">
      <formula>NOT(ISERROR(SEARCH("Not Yet Due",G62)))</formula>
    </cfRule>
    <cfRule type="containsText" dxfId="2833" priority="3149" operator="containsText" text="Deferred">
      <formula>NOT(ISERROR(SEARCH("Deferred",G62)))</formula>
    </cfRule>
    <cfRule type="containsText" dxfId="2832" priority="3150" operator="containsText" text="Deleted">
      <formula>NOT(ISERROR(SEARCH("Deleted",G62)))</formula>
    </cfRule>
    <cfRule type="containsText" dxfId="2831" priority="3151" operator="containsText" text="In Danger of Falling Behind Target">
      <formula>NOT(ISERROR(SEARCH("In Danger of Falling Behind Target",G62)))</formula>
    </cfRule>
    <cfRule type="containsText" dxfId="2830" priority="3152" operator="containsText" text="Not yet due">
      <formula>NOT(ISERROR(SEARCH("Not yet due",G62)))</formula>
    </cfRule>
    <cfRule type="containsText" dxfId="2829" priority="3153" operator="containsText" text="Completed Behind Schedule">
      <formula>NOT(ISERROR(SEARCH("Completed Behind Schedule",G62)))</formula>
    </cfRule>
    <cfRule type="containsText" dxfId="2828" priority="3154" operator="containsText" text="Off Target">
      <formula>NOT(ISERROR(SEARCH("Off Target",G62)))</formula>
    </cfRule>
    <cfRule type="containsText" dxfId="2827" priority="3155" operator="containsText" text="In Danger of Falling Behind Target">
      <formula>NOT(ISERROR(SEARCH("In Danger of Falling Behind Target",G62)))</formula>
    </cfRule>
    <cfRule type="containsText" dxfId="2826" priority="3156" operator="containsText" text="On Track to be Achieved">
      <formula>NOT(ISERROR(SEARCH("On Track to be Achieved",G62)))</formula>
    </cfRule>
    <cfRule type="containsText" dxfId="2825" priority="3157" operator="containsText" text="Fully Achieved">
      <formula>NOT(ISERROR(SEARCH("Fully Achieved",G62)))</formula>
    </cfRule>
    <cfRule type="containsText" dxfId="2824" priority="3158" operator="containsText" text="Update not Provided">
      <formula>NOT(ISERROR(SEARCH("Update not Provided",G62)))</formula>
    </cfRule>
    <cfRule type="containsText" dxfId="2823" priority="3159" operator="containsText" text="Not yet due">
      <formula>NOT(ISERROR(SEARCH("Not yet due",G62)))</formula>
    </cfRule>
    <cfRule type="containsText" dxfId="2822" priority="3160" operator="containsText" text="Completed Behind Schedule">
      <formula>NOT(ISERROR(SEARCH("Completed Behind Schedule",G62)))</formula>
    </cfRule>
    <cfRule type="containsText" dxfId="2821" priority="3161" operator="containsText" text="Off Target">
      <formula>NOT(ISERROR(SEARCH("Off Target",G62)))</formula>
    </cfRule>
    <cfRule type="containsText" dxfId="2820" priority="3162" operator="containsText" text="In Danger of Falling Behind Target">
      <formula>NOT(ISERROR(SEARCH("In Danger of Falling Behind Target",G62)))</formula>
    </cfRule>
    <cfRule type="containsText" dxfId="2819" priority="3163" operator="containsText" text="On Track to be Achieved">
      <formula>NOT(ISERROR(SEARCH("On Track to be Achieved",G62)))</formula>
    </cfRule>
    <cfRule type="containsText" dxfId="2818" priority="3164" operator="containsText" text="Fully Achieved">
      <formula>NOT(ISERROR(SEARCH("Fully Achieved",G62)))</formula>
    </cfRule>
    <cfRule type="containsText" dxfId="2817" priority="3165" operator="containsText" text="Fully Achieved">
      <formula>NOT(ISERROR(SEARCH("Fully Achieved",G62)))</formula>
    </cfRule>
    <cfRule type="containsText" dxfId="2816" priority="3166" operator="containsText" text="Fully Achieved">
      <formula>NOT(ISERROR(SEARCH("Fully Achieved",G62)))</formula>
    </cfRule>
    <cfRule type="containsText" dxfId="2815" priority="3167" operator="containsText" text="Deferred">
      <formula>NOT(ISERROR(SEARCH("Deferred",G62)))</formula>
    </cfRule>
    <cfRule type="containsText" dxfId="2814" priority="3168" operator="containsText" text="Deleted">
      <formula>NOT(ISERROR(SEARCH("Deleted",G62)))</formula>
    </cfRule>
    <cfRule type="containsText" dxfId="2813" priority="3169" operator="containsText" text="In Danger of Falling Behind Target">
      <formula>NOT(ISERROR(SEARCH("In Danger of Falling Behind Target",G62)))</formula>
    </cfRule>
    <cfRule type="containsText" dxfId="2812" priority="3170" operator="containsText" text="Not yet due">
      <formula>NOT(ISERROR(SEARCH("Not yet due",G62)))</formula>
    </cfRule>
    <cfRule type="containsText" dxfId="2811" priority="3171" operator="containsText" text="Update not Provided">
      <formula>NOT(ISERROR(SEARCH("Update not Provided",G62)))</formula>
    </cfRule>
  </conditionalFormatting>
  <conditionalFormatting sqref="G69">
    <cfRule type="containsText" dxfId="2810" priority="3100" operator="containsText" text="On track to be achieved">
      <formula>NOT(ISERROR(SEARCH("On track to be achieved",G69)))</formula>
    </cfRule>
    <cfRule type="containsText" dxfId="2809" priority="3101" operator="containsText" text="Deferred">
      <formula>NOT(ISERROR(SEARCH("Deferred",G69)))</formula>
    </cfRule>
    <cfRule type="containsText" dxfId="2808" priority="3102" operator="containsText" text="Deleted">
      <formula>NOT(ISERROR(SEARCH("Deleted",G69)))</formula>
    </cfRule>
    <cfRule type="containsText" dxfId="2807" priority="3103" operator="containsText" text="In Danger of Falling Behind Target">
      <formula>NOT(ISERROR(SEARCH("In Danger of Falling Behind Target",G69)))</formula>
    </cfRule>
    <cfRule type="containsText" dxfId="2806" priority="3104" operator="containsText" text="Not yet due">
      <formula>NOT(ISERROR(SEARCH("Not yet due",G69)))</formula>
    </cfRule>
    <cfRule type="containsText" dxfId="2805" priority="3105" operator="containsText" text="Update not Provided">
      <formula>NOT(ISERROR(SEARCH("Update not Provided",G69)))</formula>
    </cfRule>
    <cfRule type="containsText" dxfId="2804" priority="3106" operator="containsText" text="Not yet due">
      <formula>NOT(ISERROR(SEARCH("Not yet due",G69)))</formula>
    </cfRule>
    <cfRule type="containsText" dxfId="2803" priority="3107" operator="containsText" text="Completed Behind Schedule">
      <formula>NOT(ISERROR(SEARCH("Completed Behind Schedule",G69)))</formula>
    </cfRule>
    <cfRule type="containsText" dxfId="2802" priority="3108" operator="containsText" text="Off Target">
      <formula>NOT(ISERROR(SEARCH("Off Target",G69)))</formula>
    </cfRule>
    <cfRule type="containsText" dxfId="2801" priority="3109" operator="containsText" text="On Track to be Achieved">
      <formula>NOT(ISERROR(SEARCH("On Track to be Achieved",G69)))</formula>
    </cfRule>
    <cfRule type="containsText" dxfId="2800" priority="3110" operator="containsText" text="Fully Achieved">
      <formula>NOT(ISERROR(SEARCH("Fully Achieved",G69)))</formula>
    </cfRule>
    <cfRule type="containsText" dxfId="2799" priority="3111" operator="containsText" text="Not yet due">
      <formula>NOT(ISERROR(SEARCH("Not yet due",G69)))</formula>
    </cfRule>
    <cfRule type="containsText" dxfId="2798" priority="3112" operator="containsText" text="Not Yet Due">
      <formula>NOT(ISERROR(SEARCH("Not Yet Due",G69)))</formula>
    </cfRule>
    <cfRule type="containsText" dxfId="2797" priority="3113" operator="containsText" text="Deferred">
      <formula>NOT(ISERROR(SEARCH("Deferred",G69)))</formula>
    </cfRule>
    <cfRule type="containsText" dxfId="2796" priority="3114" operator="containsText" text="Deleted">
      <formula>NOT(ISERROR(SEARCH("Deleted",G69)))</formula>
    </cfRule>
    <cfRule type="containsText" dxfId="2795" priority="3115" operator="containsText" text="In Danger of Falling Behind Target">
      <formula>NOT(ISERROR(SEARCH("In Danger of Falling Behind Target",G69)))</formula>
    </cfRule>
    <cfRule type="containsText" dxfId="2794" priority="3116" operator="containsText" text="Not yet due">
      <formula>NOT(ISERROR(SEARCH("Not yet due",G69)))</formula>
    </cfRule>
    <cfRule type="containsText" dxfId="2793" priority="3117" operator="containsText" text="Completed Behind Schedule">
      <formula>NOT(ISERROR(SEARCH("Completed Behind Schedule",G69)))</formula>
    </cfRule>
    <cfRule type="containsText" dxfId="2792" priority="3118" operator="containsText" text="Off Target">
      <formula>NOT(ISERROR(SEARCH("Off Target",G69)))</formula>
    </cfRule>
    <cfRule type="containsText" dxfId="2791" priority="3119" operator="containsText" text="In Danger of Falling Behind Target">
      <formula>NOT(ISERROR(SEARCH("In Danger of Falling Behind Target",G69)))</formula>
    </cfRule>
    <cfRule type="containsText" dxfId="2790" priority="3120" operator="containsText" text="On Track to be Achieved">
      <formula>NOT(ISERROR(SEARCH("On Track to be Achieved",G69)))</formula>
    </cfRule>
    <cfRule type="containsText" dxfId="2789" priority="3121" operator="containsText" text="Fully Achieved">
      <formula>NOT(ISERROR(SEARCH("Fully Achieved",G69)))</formula>
    </cfRule>
    <cfRule type="containsText" dxfId="2788" priority="3122" operator="containsText" text="Update not Provided">
      <formula>NOT(ISERROR(SEARCH("Update not Provided",G69)))</formula>
    </cfRule>
    <cfRule type="containsText" dxfId="2787" priority="3123" operator="containsText" text="Not yet due">
      <formula>NOT(ISERROR(SEARCH("Not yet due",G69)))</formula>
    </cfRule>
    <cfRule type="containsText" dxfId="2786" priority="3124" operator="containsText" text="Completed Behind Schedule">
      <formula>NOT(ISERROR(SEARCH("Completed Behind Schedule",G69)))</formula>
    </cfRule>
    <cfRule type="containsText" dxfId="2785" priority="3125" operator="containsText" text="Off Target">
      <formula>NOT(ISERROR(SEARCH("Off Target",G69)))</formula>
    </cfRule>
    <cfRule type="containsText" dxfId="2784" priority="3126" operator="containsText" text="In Danger of Falling Behind Target">
      <formula>NOT(ISERROR(SEARCH("In Danger of Falling Behind Target",G69)))</formula>
    </cfRule>
    <cfRule type="containsText" dxfId="2783" priority="3127" operator="containsText" text="On Track to be Achieved">
      <formula>NOT(ISERROR(SEARCH("On Track to be Achieved",G69)))</formula>
    </cfRule>
    <cfRule type="containsText" dxfId="2782" priority="3128" operator="containsText" text="Fully Achieved">
      <formula>NOT(ISERROR(SEARCH("Fully Achieved",G69)))</formula>
    </cfRule>
    <cfRule type="containsText" dxfId="2781" priority="3129" operator="containsText" text="Fully Achieved">
      <formula>NOT(ISERROR(SEARCH("Fully Achieved",G69)))</formula>
    </cfRule>
    <cfRule type="containsText" dxfId="2780" priority="3130" operator="containsText" text="Fully Achieved">
      <formula>NOT(ISERROR(SEARCH("Fully Achieved",G69)))</formula>
    </cfRule>
    <cfRule type="containsText" dxfId="2779" priority="3131" operator="containsText" text="Deferred">
      <formula>NOT(ISERROR(SEARCH("Deferred",G69)))</formula>
    </cfRule>
    <cfRule type="containsText" dxfId="2778" priority="3132" operator="containsText" text="Deleted">
      <formula>NOT(ISERROR(SEARCH("Deleted",G69)))</formula>
    </cfRule>
    <cfRule type="containsText" dxfId="2777" priority="3133" operator="containsText" text="In Danger of Falling Behind Target">
      <formula>NOT(ISERROR(SEARCH("In Danger of Falling Behind Target",G69)))</formula>
    </cfRule>
    <cfRule type="containsText" dxfId="2776" priority="3134" operator="containsText" text="Not yet due">
      <formula>NOT(ISERROR(SEARCH("Not yet due",G69)))</formula>
    </cfRule>
    <cfRule type="containsText" dxfId="2775" priority="3135" operator="containsText" text="Update not Provided">
      <formula>NOT(ISERROR(SEARCH("Update not Provided",G69)))</formula>
    </cfRule>
  </conditionalFormatting>
  <conditionalFormatting sqref="G69">
    <cfRule type="containsText" dxfId="2774" priority="3064" operator="containsText" text="On track to be achieved">
      <formula>NOT(ISERROR(SEARCH("On track to be achieved",G69)))</formula>
    </cfRule>
    <cfRule type="containsText" dxfId="2773" priority="3065" operator="containsText" text="Deferred">
      <formula>NOT(ISERROR(SEARCH("Deferred",G69)))</formula>
    </cfRule>
    <cfRule type="containsText" dxfId="2772" priority="3066" operator="containsText" text="Deleted">
      <formula>NOT(ISERROR(SEARCH("Deleted",G69)))</formula>
    </cfRule>
    <cfRule type="containsText" dxfId="2771" priority="3067" operator="containsText" text="In Danger of Falling Behind Target">
      <formula>NOT(ISERROR(SEARCH("In Danger of Falling Behind Target",G69)))</formula>
    </cfRule>
    <cfRule type="containsText" dxfId="2770" priority="3068" operator="containsText" text="Not yet due">
      <formula>NOT(ISERROR(SEARCH("Not yet due",G69)))</formula>
    </cfRule>
    <cfRule type="containsText" dxfId="2769" priority="3069" operator="containsText" text="Update not Provided">
      <formula>NOT(ISERROR(SEARCH("Update not Provided",G69)))</formula>
    </cfRule>
    <cfRule type="containsText" dxfId="2768" priority="3070" operator="containsText" text="Not yet due">
      <formula>NOT(ISERROR(SEARCH("Not yet due",G69)))</formula>
    </cfRule>
    <cfRule type="containsText" dxfId="2767" priority="3071" operator="containsText" text="Completed Behind Schedule">
      <formula>NOT(ISERROR(SEARCH("Completed Behind Schedule",G69)))</formula>
    </cfRule>
    <cfRule type="containsText" dxfId="2766" priority="3072" operator="containsText" text="Off Target">
      <formula>NOT(ISERROR(SEARCH("Off Target",G69)))</formula>
    </cfRule>
    <cfRule type="containsText" dxfId="2765" priority="3073" operator="containsText" text="On Track to be Achieved">
      <formula>NOT(ISERROR(SEARCH("On Track to be Achieved",G69)))</formula>
    </cfRule>
    <cfRule type="containsText" dxfId="2764" priority="3074" operator="containsText" text="Fully Achieved">
      <formula>NOT(ISERROR(SEARCH("Fully Achieved",G69)))</formula>
    </cfRule>
    <cfRule type="containsText" dxfId="2763" priority="3075" operator="containsText" text="Not yet due">
      <formula>NOT(ISERROR(SEARCH("Not yet due",G69)))</formula>
    </cfRule>
    <cfRule type="containsText" dxfId="2762" priority="3076" operator="containsText" text="Not Yet Due">
      <formula>NOT(ISERROR(SEARCH("Not Yet Due",G69)))</formula>
    </cfRule>
    <cfRule type="containsText" dxfId="2761" priority="3077" operator="containsText" text="Deferred">
      <formula>NOT(ISERROR(SEARCH("Deferred",G69)))</formula>
    </cfRule>
    <cfRule type="containsText" dxfId="2760" priority="3078" operator="containsText" text="Deleted">
      <formula>NOT(ISERROR(SEARCH("Deleted",G69)))</formula>
    </cfRule>
    <cfRule type="containsText" dxfId="2759" priority="3079" operator="containsText" text="In Danger of Falling Behind Target">
      <formula>NOT(ISERROR(SEARCH("In Danger of Falling Behind Target",G69)))</formula>
    </cfRule>
    <cfRule type="containsText" dxfId="2758" priority="3080" operator="containsText" text="Not yet due">
      <formula>NOT(ISERROR(SEARCH("Not yet due",G69)))</formula>
    </cfRule>
    <cfRule type="containsText" dxfId="2757" priority="3081" operator="containsText" text="Completed Behind Schedule">
      <formula>NOT(ISERROR(SEARCH("Completed Behind Schedule",G69)))</formula>
    </cfRule>
    <cfRule type="containsText" dxfId="2756" priority="3082" operator="containsText" text="Off Target">
      <formula>NOT(ISERROR(SEARCH("Off Target",G69)))</formula>
    </cfRule>
    <cfRule type="containsText" dxfId="2755" priority="3083" operator="containsText" text="In Danger of Falling Behind Target">
      <formula>NOT(ISERROR(SEARCH("In Danger of Falling Behind Target",G69)))</formula>
    </cfRule>
    <cfRule type="containsText" dxfId="2754" priority="3084" operator="containsText" text="On Track to be Achieved">
      <formula>NOT(ISERROR(SEARCH("On Track to be Achieved",G69)))</formula>
    </cfRule>
    <cfRule type="containsText" dxfId="2753" priority="3085" operator="containsText" text="Fully Achieved">
      <formula>NOT(ISERROR(SEARCH("Fully Achieved",G69)))</formula>
    </cfRule>
    <cfRule type="containsText" dxfId="2752" priority="3086" operator="containsText" text="Update not Provided">
      <formula>NOT(ISERROR(SEARCH("Update not Provided",G69)))</formula>
    </cfRule>
    <cfRule type="containsText" dxfId="2751" priority="3087" operator="containsText" text="Not yet due">
      <formula>NOT(ISERROR(SEARCH("Not yet due",G69)))</formula>
    </cfRule>
    <cfRule type="containsText" dxfId="2750" priority="3088" operator="containsText" text="Completed Behind Schedule">
      <formula>NOT(ISERROR(SEARCH("Completed Behind Schedule",G69)))</formula>
    </cfRule>
    <cfRule type="containsText" dxfId="2749" priority="3089" operator="containsText" text="Off Target">
      <formula>NOT(ISERROR(SEARCH("Off Target",G69)))</formula>
    </cfRule>
    <cfRule type="containsText" dxfId="2748" priority="3090" operator="containsText" text="In Danger of Falling Behind Target">
      <formula>NOT(ISERROR(SEARCH("In Danger of Falling Behind Target",G69)))</formula>
    </cfRule>
    <cfRule type="containsText" dxfId="2747" priority="3091" operator="containsText" text="On Track to be Achieved">
      <formula>NOT(ISERROR(SEARCH("On Track to be Achieved",G69)))</formula>
    </cfRule>
    <cfRule type="containsText" dxfId="2746" priority="3092" operator="containsText" text="Fully Achieved">
      <formula>NOT(ISERROR(SEARCH("Fully Achieved",G69)))</formula>
    </cfRule>
    <cfRule type="containsText" dxfId="2745" priority="3093" operator="containsText" text="Fully Achieved">
      <formula>NOT(ISERROR(SEARCH("Fully Achieved",G69)))</formula>
    </cfRule>
    <cfRule type="containsText" dxfId="2744" priority="3094" operator="containsText" text="Fully Achieved">
      <formula>NOT(ISERROR(SEARCH("Fully Achieved",G69)))</formula>
    </cfRule>
    <cfRule type="containsText" dxfId="2743" priority="3095" operator="containsText" text="Deferred">
      <formula>NOT(ISERROR(SEARCH("Deferred",G69)))</formula>
    </cfRule>
    <cfRule type="containsText" dxfId="2742" priority="3096" operator="containsText" text="Deleted">
      <formula>NOT(ISERROR(SEARCH("Deleted",G69)))</formula>
    </cfRule>
    <cfRule type="containsText" dxfId="2741" priority="3097" operator="containsText" text="In Danger of Falling Behind Target">
      <formula>NOT(ISERROR(SEARCH("In Danger of Falling Behind Target",G69)))</formula>
    </cfRule>
    <cfRule type="containsText" dxfId="2740" priority="3098" operator="containsText" text="Not yet due">
      <formula>NOT(ISERROR(SEARCH("Not yet due",G69)))</formula>
    </cfRule>
    <cfRule type="containsText" dxfId="2739" priority="3099" operator="containsText" text="Update not Provided">
      <formula>NOT(ISERROR(SEARCH("Update not Provided",G69)))</formula>
    </cfRule>
  </conditionalFormatting>
  <conditionalFormatting sqref="G69">
    <cfRule type="containsText" dxfId="2738" priority="3028" operator="containsText" text="On track to be achieved">
      <formula>NOT(ISERROR(SEARCH("On track to be achieved",G69)))</formula>
    </cfRule>
    <cfRule type="containsText" dxfId="2737" priority="3029" operator="containsText" text="Deferred">
      <formula>NOT(ISERROR(SEARCH("Deferred",G69)))</formula>
    </cfRule>
    <cfRule type="containsText" dxfId="2736" priority="3030" operator="containsText" text="Deleted">
      <formula>NOT(ISERROR(SEARCH("Deleted",G69)))</formula>
    </cfRule>
    <cfRule type="containsText" dxfId="2735" priority="3031" operator="containsText" text="In Danger of Falling Behind Target">
      <formula>NOT(ISERROR(SEARCH("In Danger of Falling Behind Target",G69)))</formula>
    </cfRule>
    <cfRule type="containsText" dxfId="2734" priority="3032" operator="containsText" text="Not yet due">
      <formula>NOT(ISERROR(SEARCH("Not yet due",G69)))</formula>
    </cfRule>
    <cfRule type="containsText" dxfId="2733" priority="3033" operator="containsText" text="Update not Provided">
      <formula>NOT(ISERROR(SEARCH("Update not Provided",G69)))</formula>
    </cfRule>
    <cfRule type="containsText" dxfId="2732" priority="3034" operator="containsText" text="Not yet due">
      <formula>NOT(ISERROR(SEARCH("Not yet due",G69)))</formula>
    </cfRule>
    <cfRule type="containsText" dxfId="2731" priority="3035" operator="containsText" text="Completed Behind Schedule">
      <formula>NOT(ISERROR(SEARCH("Completed Behind Schedule",G69)))</formula>
    </cfRule>
    <cfRule type="containsText" dxfId="2730" priority="3036" operator="containsText" text="Off Target">
      <formula>NOT(ISERROR(SEARCH("Off Target",G69)))</formula>
    </cfRule>
    <cfRule type="containsText" dxfId="2729" priority="3037" operator="containsText" text="On Track to be Achieved">
      <formula>NOT(ISERROR(SEARCH("On Track to be Achieved",G69)))</formula>
    </cfRule>
    <cfRule type="containsText" dxfId="2728" priority="3038" operator="containsText" text="Fully Achieved">
      <formula>NOT(ISERROR(SEARCH("Fully Achieved",G69)))</formula>
    </cfRule>
    <cfRule type="containsText" dxfId="2727" priority="3039" operator="containsText" text="Not yet due">
      <formula>NOT(ISERROR(SEARCH("Not yet due",G69)))</formula>
    </cfRule>
    <cfRule type="containsText" dxfId="2726" priority="3040" operator="containsText" text="Not Yet Due">
      <formula>NOT(ISERROR(SEARCH("Not Yet Due",G69)))</formula>
    </cfRule>
    <cfRule type="containsText" dxfId="2725" priority="3041" operator="containsText" text="Deferred">
      <formula>NOT(ISERROR(SEARCH("Deferred",G69)))</formula>
    </cfRule>
    <cfRule type="containsText" dxfId="2724" priority="3042" operator="containsText" text="Deleted">
      <formula>NOT(ISERROR(SEARCH("Deleted",G69)))</formula>
    </cfRule>
    <cfRule type="containsText" dxfId="2723" priority="3043" operator="containsText" text="In Danger of Falling Behind Target">
      <formula>NOT(ISERROR(SEARCH("In Danger of Falling Behind Target",G69)))</formula>
    </cfRule>
    <cfRule type="containsText" dxfId="2722" priority="3044" operator="containsText" text="Not yet due">
      <formula>NOT(ISERROR(SEARCH("Not yet due",G69)))</formula>
    </cfRule>
    <cfRule type="containsText" dxfId="2721" priority="3045" operator="containsText" text="Completed Behind Schedule">
      <formula>NOT(ISERROR(SEARCH("Completed Behind Schedule",G69)))</formula>
    </cfRule>
    <cfRule type="containsText" dxfId="2720" priority="3046" operator="containsText" text="Off Target">
      <formula>NOT(ISERROR(SEARCH("Off Target",G69)))</formula>
    </cfRule>
    <cfRule type="containsText" dxfId="2719" priority="3047" operator="containsText" text="In Danger of Falling Behind Target">
      <formula>NOT(ISERROR(SEARCH("In Danger of Falling Behind Target",G69)))</formula>
    </cfRule>
    <cfRule type="containsText" dxfId="2718" priority="3048" operator="containsText" text="On Track to be Achieved">
      <formula>NOT(ISERROR(SEARCH("On Track to be Achieved",G69)))</formula>
    </cfRule>
    <cfRule type="containsText" dxfId="2717" priority="3049" operator="containsText" text="Fully Achieved">
      <formula>NOT(ISERROR(SEARCH("Fully Achieved",G69)))</formula>
    </cfRule>
    <cfRule type="containsText" dxfId="2716" priority="3050" operator="containsText" text="Update not Provided">
      <formula>NOT(ISERROR(SEARCH("Update not Provided",G69)))</formula>
    </cfRule>
    <cfRule type="containsText" dxfId="2715" priority="3051" operator="containsText" text="Not yet due">
      <formula>NOT(ISERROR(SEARCH("Not yet due",G69)))</formula>
    </cfRule>
    <cfRule type="containsText" dxfId="2714" priority="3052" operator="containsText" text="Completed Behind Schedule">
      <formula>NOT(ISERROR(SEARCH("Completed Behind Schedule",G69)))</formula>
    </cfRule>
    <cfRule type="containsText" dxfId="2713" priority="3053" operator="containsText" text="Off Target">
      <formula>NOT(ISERROR(SEARCH("Off Target",G69)))</formula>
    </cfRule>
    <cfRule type="containsText" dxfId="2712" priority="3054" operator="containsText" text="In Danger of Falling Behind Target">
      <formula>NOT(ISERROR(SEARCH("In Danger of Falling Behind Target",G69)))</formula>
    </cfRule>
    <cfRule type="containsText" dxfId="2711" priority="3055" operator="containsText" text="On Track to be Achieved">
      <formula>NOT(ISERROR(SEARCH("On Track to be Achieved",G69)))</formula>
    </cfRule>
    <cfRule type="containsText" dxfId="2710" priority="3056" operator="containsText" text="Fully Achieved">
      <formula>NOT(ISERROR(SEARCH("Fully Achieved",G69)))</formula>
    </cfRule>
    <cfRule type="containsText" dxfId="2709" priority="3057" operator="containsText" text="Fully Achieved">
      <formula>NOT(ISERROR(SEARCH("Fully Achieved",G69)))</formula>
    </cfRule>
    <cfRule type="containsText" dxfId="2708" priority="3058" operator="containsText" text="Fully Achieved">
      <formula>NOT(ISERROR(SEARCH("Fully Achieved",G69)))</formula>
    </cfRule>
    <cfRule type="containsText" dxfId="2707" priority="3059" operator="containsText" text="Deferred">
      <formula>NOT(ISERROR(SEARCH("Deferred",G69)))</formula>
    </cfRule>
    <cfRule type="containsText" dxfId="2706" priority="3060" operator="containsText" text="Deleted">
      <formula>NOT(ISERROR(SEARCH("Deleted",G69)))</formula>
    </cfRule>
    <cfRule type="containsText" dxfId="2705" priority="3061" operator="containsText" text="In Danger of Falling Behind Target">
      <formula>NOT(ISERROR(SEARCH("In Danger of Falling Behind Target",G69)))</formula>
    </cfRule>
    <cfRule type="containsText" dxfId="2704" priority="3062" operator="containsText" text="Not yet due">
      <formula>NOT(ISERROR(SEARCH("Not yet due",G69)))</formula>
    </cfRule>
    <cfRule type="containsText" dxfId="2703" priority="3063" operator="containsText" text="Update not Provided">
      <formula>NOT(ISERROR(SEARCH("Update not Provided",G69)))</formula>
    </cfRule>
  </conditionalFormatting>
  <conditionalFormatting sqref="G70:G71">
    <cfRule type="containsText" dxfId="2702" priority="2992" operator="containsText" text="On track to be achieved">
      <formula>NOT(ISERROR(SEARCH("On track to be achieved",G70)))</formula>
    </cfRule>
    <cfRule type="containsText" dxfId="2701" priority="2993" operator="containsText" text="Deferred">
      <formula>NOT(ISERROR(SEARCH("Deferred",G70)))</formula>
    </cfRule>
    <cfRule type="containsText" dxfId="2700" priority="2994" operator="containsText" text="Deleted">
      <formula>NOT(ISERROR(SEARCH("Deleted",G70)))</formula>
    </cfRule>
    <cfRule type="containsText" dxfId="2699" priority="2995" operator="containsText" text="In Danger of Falling Behind Target">
      <formula>NOT(ISERROR(SEARCH("In Danger of Falling Behind Target",G70)))</formula>
    </cfRule>
    <cfRule type="containsText" dxfId="2698" priority="2996" operator="containsText" text="Not yet due">
      <formula>NOT(ISERROR(SEARCH("Not yet due",G70)))</formula>
    </cfRule>
    <cfRule type="containsText" dxfId="2697" priority="2997" operator="containsText" text="Update not Provided">
      <formula>NOT(ISERROR(SEARCH("Update not Provided",G70)))</formula>
    </cfRule>
    <cfRule type="containsText" dxfId="2696" priority="2998" operator="containsText" text="Not yet due">
      <formula>NOT(ISERROR(SEARCH("Not yet due",G70)))</formula>
    </cfRule>
    <cfRule type="containsText" dxfId="2695" priority="2999" operator="containsText" text="Completed Behind Schedule">
      <formula>NOT(ISERROR(SEARCH("Completed Behind Schedule",G70)))</formula>
    </cfRule>
    <cfRule type="containsText" dxfId="2694" priority="3000" operator="containsText" text="Off Target">
      <formula>NOT(ISERROR(SEARCH("Off Target",G70)))</formula>
    </cfRule>
    <cfRule type="containsText" dxfId="2693" priority="3001" operator="containsText" text="On Track to be Achieved">
      <formula>NOT(ISERROR(SEARCH("On Track to be Achieved",G70)))</formula>
    </cfRule>
    <cfRule type="containsText" dxfId="2692" priority="3002" operator="containsText" text="Fully Achieved">
      <formula>NOT(ISERROR(SEARCH("Fully Achieved",G70)))</formula>
    </cfRule>
    <cfRule type="containsText" dxfId="2691" priority="3003" operator="containsText" text="Not yet due">
      <formula>NOT(ISERROR(SEARCH("Not yet due",G70)))</formula>
    </cfRule>
    <cfRule type="containsText" dxfId="2690" priority="3004" operator="containsText" text="Not Yet Due">
      <formula>NOT(ISERROR(SEARCH("Not Yet Due",G70)))</formula>
    </cfRule>
    <cfRule type="containsText" dxfId="2689" priority="3005" operator="containsText" text="Deferred">
      <formula>NOT(ISERROR(SEARCH("Deferred",G70)))</formula>
    </cfRule>
    <cfRule type="containsText" dxfId="2688" priority="3006" operator="containsText" text="Deleted">
      <formula>NOT(ISERROR(SEARCH("Deleted",G70)))</formula>
    </cfRule>
    <cfRule type="containsText" dxfId="2687" priority="3007" operator="containsText" text="In Danger of Falling Behind Target">
      <formula>NOT(ISERROR(SEARCH("In Danger of Falling Behind Target",G70)))</formula>
    </cfRule>
    <cfRule type="containsText" dxfId="2686" priority="3008" operator="containsText" text="Not yet due">
      <formula>NOT(ISERROR(SEARCH("Not yet due",G70)))</formula>
    </cfRule>
    <cfRule type="containsText" dxfId="2685" priority="3009" operator="containsText" text="Completed Behind Schedule">
      <formula>NOT(ISERROR(SEARCH("Completed Behind Schedule",G70)))</formula>
    </cfRule>
    <cfRule type="containsText" dxfId="2684" priority="3010" operator="containsText" text="Off Target">
      <formula>NOT(ISERROR(SEARCH("Off Target",G70)))</formula>
    </cfRule>
    <cfRule type="containsText" dxfId="2683" priority="3011" operator="containsText" text="In Danger of Falling Behind Target">
      <formula>NOT(ISERROR(SEARCH("In Danger of Falling Behind Target",G70)))</formula>
    </cfRule>
    <cfRule type="containsText" dxfId="2682" priority="3012" operator="containsText" text="On Track to be Achieved">
      <formula>NOT(ISERROR(SEARCH("On Track to be Achieved",G70)))</formula>
    </cfRule>
    <cfRule type="containsText" dxfId="2681" priority="3013" operator="containsText" text="Fully Achieved">
      <formula>NOT(ISERROR(SEARCH("Fully Achieved",G70)))</formula>
    </cfRule>
    <cfRule type="containsText" dxfId="2680" priority="3014" operator="containsText" text="Update not Provided">
      <formula>NOT(ISERROR(SEARCH("Update not Provided",G70)))</formula>
    </cfRule>
    <cfRule type="containsText" dxfId="2679" priority="3015" operator="containsText" text="Not yet due">
      <formula>NOT(ISERROR(SEARCH("Not yet due",G70)))</formula>
    </cfRule>
    <cfRule type="containsText" dxfId="2678" priority="3016" operator="containsText" text="Completed Behind Schedule">
      <formula>NOT(ISERROR(SEARCH("Completed Behind Schedule",G70)))</formula>
    </cfRule>
    <cfRule type="containsText" dxfId="2677" priority="3017" operator="containsText" text="Off Target">
      <formula>NOT(ISERROR(SEARCH("Off Target",G70)))</formula>
    </cfRule>
    <cfRule type="containsText" dxfId="2676" priority="3018" operator="containsText" text="In Danger of Falling Behind Target">
      <formula>NOT(ISERROR(SEARCH("In Danger of Falling Behind Target",G70)))</formula>
    </cfRule>
    <cfRule type="containsText" dxfId="2675" priority="3019" operator="containsText" text="On Track to be Achieved">
      <formula>NOT(ISERROR(SEARCH("On Track to be Achieved",G70)))</formula>
    </cfRule>
    <cfRule type="containsText" dxfId="2674" priority="3020" operator="containsText" text="Fully Achieved">
      <formula>NOT(ISERROR(SEARCH("Fully Achieved",G70)))</formula>
    </cfRule>
    <cfRule type="containsText" dxfId="2673" priority="3021" operator="containsText" text="Fully Achieved">
      <formula>NOT(ISERROR(SEARCH("Fully Achieved",G70)))</formula>
    </cfRule>
    <cfRule type="containsText" dxfId="2672" priority="3022" operator="containsText" text="Fully Achieved">
      <formula>NOT(ISERROR(SEARCH("Fully Achieved",G70)))</formula>
    </cfRule>
    <cfRule type="containsText" dxfId="2671" priority="3023" operator="containsText" text="Deferred">
      <formula>NOT(ISERROR(SEARCH("Deferred",G70)))</formula>
    </cfRule>
    <cfRule type="containsText" dxfId="2670" priority="3024" operator="containsText" text="Deleted">
      <formula>NOT(ISERROR(SEARCH("Deleted",G70)))</formula>
    </cfRule>
    <cfRule type="containsText" dxfId="2669" priority="3025" operator="containsText" text="In Danger of Falling Behind Target">
      <formula>NOT(ISERROR(SEARCH("In Danger of Falling Behind Target",G70)))</formula>
    </cfRule>
    <cfRule type="containsText" dxfId="2668" priority="3026" operator="containsText" text="Not yet due">
      <formula>NOT(ISERROR(SEARCH("Not yet due",G70)))</formula>
    </cfRule>
    <cfRule type="containsText" dxfId="2667" priority="3027" operator="containsText" text="Update not Provided">
      <formula>NOT(ISERROR(SEARCH("Update not Provided",G70)))</formula>
    </cfRule>
  </conditionalFormatting>
  <conditionalFormatting sqref="G70:G71">
    <cfRule type="containsText" dxfId="2666" priority="2956" operator="containsText" text="On track to be achieved">
      <formula>NOT(ISERROR(SEARCH("On track to be achieved",G70)))</formula>
    </cfRule>
    <cfRule type="containsText" dxfId="2665" priority="2957" operator="containsText" text="Deferred">
      <formula>NOT(ISERROR(SEARCH("Deferred",G70)))</formula>
    </cfRule>
    <cfRule type="containsText" dxfId="2664" priority="2958" operator="containsText" text="Deleted">
      <formula>NOT(ISERROR(SEARCH("Deleted",G70)))</formula>
    </cfRule>
    <cfRule type="containsText" dxfId="2663" priority="2959" operator="containsText" text="In Danger of Falling Behind Target">
      <formula>NOT(ISERROR(SEARCH("In Danger of Falling Behind Target",G70)))</formula>
    </cfRule>
    <cfRule type="containsText" dxfId="2662" priority="2960" operator="containsText" text="Not yet due">
      <formula>NOT(ISERROR(SEARCH("Not yet due",G70)))</formula>
    </cfRule>
    <cfRule type="containsText" dxfId="2661" priority="2961" operator="containsText" text="Update not Provided">
      <formula>NOT(ISERROR(SEARCH("Update not Provided",G70)))</formula>
    </cfRule>
    <cfRule type="containsText" dxfId="2660" priority="2962" operator="containsText" text="Not yet due">
      <formula>NOT(ISERROR(SEARCH("Not yet due",G70)))</formula>
    </cfRule>
    <cfRule type="containsText" dxfId="2659" priority="2963" operator="containsText" text="Completed Behind Schedule">
      <formula>NOT(ISERROR(SEARCH("Completed Behind Schedule",G70)))</formula>
    </cfRule>
    <cfRule type="containsText" dxfId="2658" priority="2964" operator="containsText" text="Off Target">
      <formula>NOT(ISERROR(SEARCH("Off Target",G70)))</formula>
    </cfRule>
    <cfRule type="containsText" dxfId="2657" priority="2965" operator="containsText" text="On Track to be Achieved">
      <formula>NOT(ISERROR(SEARCH("On Track to be Achieved",G70)))</formula>
    </cfRule>
    <cfRule type="containsText" dxfId="2656" priority="2966" operator="containsText" text="Fully Achieved">
      <formula>NOT(ISERROR(SEARCH("Fully Achieved",G70)))</formula>
    </cfRule>
    <cfRule type="containsText" dxfId="2655" priority="2967" operator="containsText" text="Not yet due">
      <formula>NOT(ISERROR(SEARCH("Not yet due",G70)))</formula>
    </cfRule>
    <cfRule type="containsText" dxfId="2654" priority="2968" operator="containsText" text="Not Yet Due">
      <formula>NOT(ISERROR(SEARCH("Not Yet Due",G70)))</formula>
    </cfRule>
    <cfRule type="containsText" dxfId="2653" priority="2969" operator="containsText" text="Deferred">
      <formula>NOT(ISERROR(SEARCH("Deferred",G70)))</formula>
    </cfRule>
    <cfRule type="containsText" dxfId="2652" priority="2970" operator="containsText" text="Deleted">
      <formula>NOT(ISERROR(SEARCH("Deleted",G70)))</formula>
    </cfRule>
    <cfRule type="containsText" dxfId="2651" priority="2971" operator="containsText" text="In Danger of Falling Behind Target">
      <formula>NOT(ISERROR(SEARCH("In Danger of Falling Behind Target",G70)))</formula>
    </cfRule>
    <cfRule type="containsText" dxfId="2650" priority="2972" operator="containsText" text="Not yet due">
      <formula>NOT(ISERROR(SEARCH("Not yet due",G70)))</formula>
    </cfRule>
    <cfRule type="containsText" dxfId="2649" priority="2973" operator="containsText" text="Completed Behind Schedule">
      <formula>NOT(ISERROR(SEARCH("Completed Behind Schedule",G70)))</formula>
    </cfRule>
    <cfRule type="containsText" dxfId="2648" priority="2974" operator="containsText" text="Off Target">
      <formula>NOT(ISERROR(SEARCH("Off Target",G70)))</formula>
    </cfRule>
    <cfRule type="containsText" dxfId="2647" priority="2975" operator="containsText" text="In Danger of Falling Behind Target">
      <formula>NOT(ISERROR(SEARCH("In Danger of Falling Behind Target",G70)))</formula>
    </cfRule>
    <cfRule type="containsText" dxfId="2646" priority="2976" operator="containsText" text="On Track to be Achieved">
      <formula>NOT(ISERROR(SEARCH("On Track to be Achieved",G70)))</formula>
    </cfRule>
    <cfRule type="containsText" dxfId="2645" priority="2977" operator="containsText" text="Fully Achieved">
      <formula>NOT(ISERROR(SEARCH("Fully Achieved",G70)))</formula>
    </cfRule>
    <cfRule type="containsText" dxfId="2644" priority="2978" operator="containsText" text="Update not Provided">
      <formula>NOT(ISERROR(SEARCH("Update not Provided",G70)))</formula>
    </cfRule>
    <cfRule type="containsText" dxfId="2643" priority="2979" operator="containsText" text="Not yet due">
      <formula>NOT(ISERROR(SEARCH("Not yet due",G70)))</formula>
    </cfRule>
    <cfRule type="containsText" dxfId="2642" priority="2980" operator="containsText" text="Completed Behind Schedule">
      <formula>NOT(ISERROR(SEARCH("Completed Behind Schedule",G70)))</formula>
    </cfRule>
    <cfRule type="containsText" dxfId="2641" priority="2981" operator="containsText" text="Off Target">
      <formula>NOT(ISERROR(SEARCH("Off Target",G70)))</formula>
    </cfRule>
    <cfRule type="containsText" dxfId="2640" priority="2982" operator="containsText" text="In Danger of Falling Behind Target">
      <formula>NOT(ISERROR(SEARCH("In Danger of Falling Behind Target",G70)))</formula>
    </cfRule>
    <cfRule type="containsText" dxfId="2639" priority="2983" operator="containsText" text="On Track to be Achieved">
      <formula>NOT(ISERROR(SEARCH("On Track to be Achieved",G70)))</formula>
    </cfRule>
    <cfRule type="containsText" dxfId="2638" priority="2984" operator="containsText" text="Fully Achieved">
      <formula>NOT(ISERROR(SEARCH("Fully Achieved",G70)))</formula>
    </cfRule>
    <cfRule type="containsText" dxfId="2637" priority="2985" operator="containsText" text="Fully Achieved">
      <formula>NOT(ISERROR(SEARCH("Fully Achieved",G70)))</formula>
    </cfRule>
    <cfRule type="containsText" dxfId="2636" priority="2986" operator="containsText" text="Fully Achieved">
      <formula>NOT(ISERROR(SEARCH("Fully Achieved",G70)))</formula>
    </cfRule>
    <cfRule type="containsText" dxfId="2635" priority="2987" operator="containsText" text="Deferred">
      <formula>NOT(ISERROR(SEARCH("Deferred",G70)))</formula>
    </cfRule>
    <cfRule type="containsText" dxfId="2634" priority="2988" operator="containsText" text="Deleted">
      <formula>NOT(ISERROR(SEARCH("Deleted",G70)))</formula>
    </cfRule>
    <cfRule type="containsText" dxfId="2633" priority="2989" operator="containsText" text="In Danger of Falling Behind Target">
      <formula>NOT(ISERROR(SEARCH("In Danger of Falling Behind Target",G70)))</formula>
    </cfRule>
    <cfRule type="containsText" dxfId="2632" priority="2990" operator="containsText" text="Not yet due">
      <formula>NOT(ISERROR(SEARCH("Not yet due",G70)))</formula>
    </cfRule>
    <cfRule type="containsText" dxfId="2631" priority="2991" operator="containsText" text="Update not Provided">
      <formula>NOT(ISERROR(SEARCH("Update not Provided",G70)))</formula>
    </cfRule>
  </conditionalFormatting>
  <conditionalFormatting sqref="G70:G71">
    <cfRule type="containsText" dxfId="2630" priority="2920" operator="containsText" text="On track to be achieved">
      <formula>NOT(ISERROR(SEARCH("On track to be achieved",G70)))</formula>
    </cfRule>
    <cfRule type="containsText" dxfId="2629" priority="2921" operator="containsText" text="Deferred">
      <formula>NOT(ISERROR(SEARCH("Deferred",G70)))</formula>
    </cfRule>
    <cfRule type="containsText" dxfId="2628" priority="2922" operator="containsText" text="Deleted">
      <formula>NOT(ISERROR(SEARCH("Deleted",G70)))</formula>
    </cfRule>
    <cfRule type="containsText" dxfId="2627" priority="2923" operator="containsText" text="In Danger of Falling Behind Target">
      <formula>NOT(ISERROR(SEARCH("In Danger of Falling Behind Target",G70)))</formula>
    </cfRule>
    <cfRule type="containsText" dxfId="2626" priority="2924" operator="containsText" text="Not yet due">
      <formula>NOT(ISERROR(SEARCH("Not yet due",G70)))</formula>
    </cfRule>
    <cfRule type="containsText" dxfId="2625" priority="2925" operator="containsText" text="Update not Provided">
      <formula>NOT(ISERROR(SEARCH("Update not Provided",G70)))</formula>
    </cfRule>
    <cfRule type="containsText" dxfId="2624" priority="2926" operator="containsText" text="Not yet due">
      <formula>NOT(ISERROR(SEARCH("Not yet due",G70)))</formula>
    </cfRule>
    <cfRule type="containsText" dxfId="2623" priority="2927" operator="containsText" text="Completed Behind Schedule">
      <formula>NOT(ISERROR(SEARCH("Completed Behind Schedule",G70)))</formula>
    </cfRule>
    <cfRule type="containsText" dxfId="2622" priority="2928" operator="containsText" text="Off Target">
      <formula>NOT(ISERROR(SEARCH("Off Target",G70)))</formula>
    </cfRule>
    <cfRule type="containsText" dxfId="2621" priority="2929" operator="containsText" text="On Track to be Achieved">
      <formula>NOT(ISERROR(SEARCH("On Track to be Achieved",G70)))</formula>
    </cfRule>
    <cfRule type="containsText" dxfId="2620" priority="2930" operator="containsText" text="Fully Achieved">
      <formula>NOT(ISERROR(SEARCH("Fully Achieved",G70)))</formula>
    </cfRule>
    <cfRule type="containsText" dxfId="2619" priority="2931" operator="containsText" text="Not yet due">
      <formula>NOT(ISERROR(SEARCH("Not yet due",G70)))</formula>
    </cfRule>
    <cfRule type="containsText" dxfId="2618" priority="2932" operator="containsText" text="Not Yet Due">
      <formula>NOT(ISERROR(SEARCH("Not Yet Due",G70)))</formula>
    </cfRule>
    <cfRule type="containsText" dxfId="2617" priority="2933" operator="containsText" text="Deferred">
      <formula>NOT(ISERROR(SEARCH("Deferred",G70)))</formula>
    </cfRule>
    <cfRule type="containsText" dxfId="2616" priority="2934" operator="containsText" text="Deleted">
      <formula>NOT(ISERROR(SEARCH("Deleted",G70)))</formula>
    </cfRule>
    <cfRule type="containsText" dxfId="2615" priority="2935" operator="containsText" text="In Danger of Falling Behind Target">
      <formula>NOT(ISERROR(SEARCH("In Danger of Falling Behind Target",G70)))</formula>
    </cfRule>
    <cfRule type="containsText" dxfId="2614" priority="2936" operator="containsText" text="Not yet due">
      <formula>NOT(ISERROR(SEARCH("Not yet due",G70)))</formula>
    </cfRule>
    <cfRule type="containsText" dxfId="2613" priority="2937" operator="containsText" text="Completed Behind Schedule">
      <formula>NOT(ISERROR(SEARCH("Completed Behind Schedule",G70)))</formula>
    </cfRule>
    <cfRule type="containsText" dxfId="2612" priority="2938" operator="containsText" text="Off Target">
      <formula>NOT(ISERROR(SEARCH("Off Target",G70)))</formula>
    </cfRule>
    <cfRule type="containsText" dxfId="2611" priority="2939" operator="containsText" text="In Danger of Falling Behind Target">
      <formula>NOT(ISERROR(SEARCH("In Danger of Falling Behind Target",G70)))</formula>
    </cfRule>
    <cfRule type="containsText" dxfId="2610" priority="2940" operator="containsText" text="On Track to be Achieved">
      <formula>NOT(ISERROR(SEARCH("On Track to be Achieved",G70)))</formula>
    </cfRule>
    <cfRule type="containsText" dxfId="2609" priority="2941" operator="containsText" text="Fully Achieved">
      <formula>NOT(ISERROR(SEARCH("Fully Achieved",G70)))</formula>
    </cfRule>
    <cfRule type="containsText" dxfId="2608" priority="2942" operator="containsText" text="Update not Provided">
      <formula>NOT(ISERROR(SEARCH("Update not Provided",G70)))</formula>
    </cfRule>
    <cfRule type="containsText" dxfId="2607" priority="2943" operator="containsText" text="Not yet due">
      <formula>NOT(ISERROR(SEARCH("Not yet due",G70)))</formula>
    </cfRule>
    <cfRule type="containsText" dxfId="2606" priority="2944" operator="containsText" text="Completed Behind Schedule">
      <formula>NOT(ISERROR(SEARCH("Completed Behind Schedule",G70)))</formula>
    </cfRule>
    <cfRule type="containsText" dxfId="2605" priority="2945" operator="containsText" text="Off Target">
      <formula>NOT(ISERROR(SEARCH("Off Target",G70)))</formula>
    </cfRule>
    <cfRule type="containsText" dxfId="2604" priority="2946" operator="containsText" text="In Danger of Falling Behind Target">
      <formula>NOT(ISERROR(SEARCH("In Danger of Falling Behind Target",G70)))</formula>
    </cfRule>
    <cfRule type="containsText" dxfId="2603" priority="2947" operator="containsText" text="On Track to be Achieved">
      <formula>NOT(ISERROR(SEARCH("On Track to be Achieved",G70)))</formula>
    </cfRule>
    <cfRule type="containsText" dxfId="2602" priority="2948" operator="containsText" text="Fully Achieved">
      <formula>NOT(ISERROR(SEARCH("Fully Achieved",G70)))</formula>
    </cfRule>
    <cfRule type="containsText" dxfId="2601" priority="2949" operator="containsText" text="Fully Achieved">
      <formula>NOT(ISERROR(SEARCH("Fully Achieved",G70)))</formula>
    </cfRule>
    <cfRule type="containsText" dxfId="2600" priority="2950" operator="containsText" text="Fully Achieved">
      <formula>NOT(ISERROR(SEARCH("Fully Achieved",G70)))</formula>
    </cfRule>
    <cfRule type="containsText" dxfId="2599" priority="2951" operator="containsText" text="Deferred">
      <formula>NOT(ISERROR(SEARCH("Deferred",G70)))</formula>
    </cfRule>
    <cfRule type="containsText" dxfId="2598" priority="2952" operator="containsText" text="Deleted">
      <formula>NOT(ISERROR(SEARCH("Deleted",G70)))</formula>
    </cfRule>
    <cfRule type="containsText" dxfId="2597" priority="2953" operator="containsText" text="In Danger of Falling Behind Target">
      <formula>NOT(ISERROR(SEARCH("In Danger of Falling Behind Target",G70)))</formula>
    </cfRule>
    <cfRule type="containsText" dxfId="2596" priority="2954" operator="containsText" text="Not yet due">
      <formula>NOT(ISERROR(SEARCH("Not yet due",G70)))</formula>
    </cfRule>
    <cfRule type="containsText" dxfId="2595" priority="2955" operator="containsText" text="Update not Provided">
      <formula>NOT(ISERROR(SEARCH("Update not Provided",G70)))</formula>
    </cfRule>
  </conditionalFormatting>
  <conditionalFormatting sqref="G72:G73">
    <cfRule type="containsText" dxfId="2594" priority="2884" operator="containsText" text="On track to be achieved">
      <formula>NOT(ISERROR(SEARCH("On track to be achieved",G72)))</formula>
    </cfRule>
    <cfRule type="containsText" dxfId="2593" priority="2885" operator="containsText" text="Deferred">
      <formula>NOT(ISERROR(SEARCH("Deferred",G72)))</formula>
    </cfRule>
    <cfRule type="containsText" dxfId="2592" priority="2886" operator="containsText" text="Deleted">
      <formula>NOT(ISERROR(SEARCH("Deleted",G72)))</formula>
    </cfRule>
    <cfRule type="containsText" dxfId="2591" priority="2887" operator="containsText" text="In Danger of Falling Behind Target">
      <formula>NOT(ISERROR(SEARCH("In Danger of Falling Behind Target",G72)))</formula>
    </cfRule>
    <cfRule type="containsText" dxfId="2590" priority="2888" operator="containsText" text="Not yet due">
      <formula>NOT(ISERROR(SEARCH("Not yet due",G72)))</formula>
    </cfRule>
    <cfRule type="containsText" dxfId="2589" priority="2889" operator="containsText" text="Update not Provided">
      <formula>NOT(ISERROR(SEARCH("Update not Provided",G72)))</formula>
    </cfRule>
    <cfRule type="containsText" dxfId="2588" priority="2890" operator="containsText" text="Not yet due">
      <formula>NOT(ISERROR(SEARCH("Not yet due",G72)))</formula>
    </cfRule>
    <cfRule type="containsText" dxfId="2587" priority="2891" operator="containsText" text="Completed Behind Schedule">
      <formula>NOT(ISERROR(SEARCH("Completed Behind Schedule",G72)))</formula>
    </cfRule>
    <cfRule type="containsText" dxfId="2586" priority="2892" operator="containsText" text="Off Target">
      <formula>NOT(ISERROR(SEARCH("Off Target",G72)))</formula>
    </cfRule>
    <cfRule type="containsText" dxfId="2585" priority="2893" operator="containsText" text="On Track to be Achieved">
      <formula>NOT(ISERROR(SEARCH("On Track to be Achieved",G72)))</formula>
    </cfRule>
    <cfRule type="containsText" dxfId="2584" priority="2894" operator="containsText" text="Fully Achieved">
      <formula>NOT(ISERROR(SEARCH("Fully Achieved",G72)))</formula>
    </cfRule>
    <cfRule type="containsText" dxfId="2583" priority="2895" operator="containsText" text="Not yet due">
      <formula>NOT(ISERROR(SEARCH("Not yet due",G72)))</formula>
    </cfRule>
    <cfRule type="containsText" dxfId="2582" priority="2896" operator="containsText" text="Not Yet Due">
      <formula>NOT(ISERROR(SEARCH("Not Yet Due",G72)))</formula>
    </cfRule>
    <cfRule type="containsText" dxfId="2581" priority="2897" operator="containsText" text="Deferred">
      <formula>NOT(ISERROR(SEARCH("Deferred",G72)))</formula>
    </cfRule>
    <cfRule type="containsText" dxfId="2580" priority="2898" operator="containsText" text="Deleted">
      <formula>NOT(ISERROR(SEARCH("Deleted",G72)))</formula>
    </cfRule>
    <cfRule type="containsText" dxfId="2579" priority="2899" operator="containsText" text="In Danger of Falling Behind Target">
      <formula>NOT(ISERROR(SEARCH("In Danger of Falling Behind Target",G72)))</formula>
    </cfRule>
    <cfRule type="containsText" dxfId="2578" priority="2900" operator="containsText" text="Not yet due">
      <formula>NOT(ISERROR(SEARCH("Not yet due",G72)))</formula>
    </cfRule>
    <cfRule type="containsText" dxfId="2577" priority="2901" operator="containsText" text="Completed Behind Schedule">
      <formula>NOT(ISERROR(SEARCH("Completed Behind Schedule",G72)))</formula>
    </cfRule>
    <cfRule type="containsText" dxfId="2576" priority="2902" operator="containsText" text="Off Target">
      <formula>NOT(ISERROR(SEARCH("Off Target",G72)))</formula>
    </cfRule>
    <cfRule type="containsText" dxfId="2575" priority="2903" operator="containsText" text="In Danger of Falling Behind Target">
      <formula>NOT(ISERROR(SEARCH("In Danger of Falling Behind Target",G72)))</formula>
    </cfRule>
    <cfRule type="containsText" dxfId="2574" priority="2904" operator="containsText" text="On Track to be Achieved">
      <formula>NOT(ISERROR(SEARCH("On Track to be Achieved",G72)))</formula>
    </cfRule>
    <cfRule type="containsText" dxfId="2573" priority="2905" operator="containsText" text="Fully Achieved">
      <formula>NOT(ISERROR(SEARCH("Fully Achieved",G72)))</formula>
    </cfRule>
    <cfRule type="containsText" dxfId="2572" priority="2906" operator="containsText" text="Update not Provided">
      <formula>NOT(ISERROR(SEARCH("Update not Provided",G72)))</formula>
    </cfRule>
    <cfRule type="containsText" dxfId="2571" priority="2907" operator="containsText" text="Not yet due">
      <formula>NOT(ISERROR(SEARCH("Not yet due",G72)))</formula>
    </cfRule>
    <cfRule type="containsText" dxfId="2570" priority="2908" operator="containsText" text="Completed Behind Schedule">
      <formula>NOT(ISERROR(SEARCH("Completed Behind Schedule",G72)))</formula>
    </cfRule>
    <cfRule type="containsText" dxfId="2569" priority="2909" operator="containsText" text="Off Target">
      <formula>NOT(ISERROR(SEARCH("Off Target",G72)))</formula>
    </cfRule>
    <cfRule type="containsText" dxfId="2568" priority="2910" operator="containsText" text="In Danger of Falling Behind Target">
      <formula>NOT(ISERROR(SEARCH("In Danger of Falling Behind Target",G72)))</formula>
    </cfRule>
    <cfRule type="containsText" dxfId="2567" priority="2911" operator="containsText" text="On Track to be Achieved">
      <formula>NOT(ISERROR(SEARCH("On Track to be Achieved",G72)))</formula>
    </cfRule>
    <cfRule type="containsText" dxfId="2566" priority="2912" operator="containsText" text="Fully Achieved">
      <formula>NOT(ISERROR(SEARCH("Fully Achieved",G72)))</formula>
    </cfRule>
    <cfRule type="containsText" dxfId="2565" priority="2913" operator="containsText" text="Fully Achieved">
      <formula>NOT(ISERROR(SEARCH("Fully Achieved",G72)))</formula>
    </cfRule>
    <cfRule type="containsText" dxfId="2564" priority="2914" operator="containsText" text="Fully Achieved">
      <formula>NOT(ISERROR(SEARCH("Fully Achieved",G72)))</formula>
    </cfRule>
    <cfRule type="containsText" dxfId="2563" priority="2915" operator="containsText" text="Deferred">
      <formula>NOT(ISERROR(SEARCH("Deferred",G72)))</formula>
    </cfRule>
    <cfRule type="containsText" dxfId="2562" priority="2916" operator="containsText" text="Deleted">
      <formula>NOT(ISERROR(SEARCH("Deleted",G72)))</formula>
    </cfRule>
    <cfRule type="containsText" dxfId="2561" priority="2917" operator="containsText" text="In Danger of Falling Behind Target">
      <formula>NOT(ISERROR(SEARCH("In Danger of Falling Behind Target",G72)))</formula>
    </cfRule>
    <cfRule type="containsText" dxfId="2560" priority="2918" operator="containsText" text="Not yet due">
      <formula>NOT(ISERROR(SEARCH("Not yet due",G72)))</formula>
    </cfRule>
    <cfRule type="containsText" dxfId="2559" priority="2919" operator="containsText" text="Update not Provided">
      <formula>NOT(ISERROR(SEARCH("Update not Provided",G72)))</formula>
    </cfRule>
  </conditionalFormatting>
  <conditionalFormatting sqref="G74">
    <cfRule type="containsText" dxfId="2558" priority="2848" operator="containsText" text="On track to be achieved">
      <formula>NOT(ISERROR(SEARCH("On track to be achieved",G74)))</formula>
    </cfRule>
    <cfRule type="containsText" dxfId="2557" priority="2849" operator="containsText" text="Deferred">
      <formula>NOT(ISERROR(SEARCH("Deferred",G74)))</formula>
    </cfRule>
    <cfRule type="containsText" dxfId="2556" priority="2850" operator="containsText" text="Deleted">
      <formula>NOT(ISERROR(SEARCH("Deleted",G74)))</formula>
    </cfRule>
    <cfRule type="containsText" dxfId="2555" priority="2851" operator="containsText" text="In Danger of Falling Behind Target">
      <formula>NOT(ISERROR(SEARCH("In Danger of Falling Behind Target",G74)))</formula>
    </cfRule>
    <cfRule type="containsText" dxfId="2554" priority="2852" operator="containsText" text="Not yet due">
      <formula>NOT(ISERROR(SEARCH("Not yet due",G74)))</formula>
    </cfRule>
    <cfRule type="containsText" dxfId="2553" priority="2853" operator="containsText" text="Update not Provided">
      <formula>NOT(ISERROR(SEARCH("Update not Provided",G74)))</formula>
    </cfRule>
    <cfRule type="containsText" dxfId="2552" priority="2854" operator="containsText" text="Not yet due">
      <formula>NOT(ISERROR(SEARCH("Not yet due",G74)))</formula>
    </cfRule>
    <cfRule type="containsText" dxfId="2551" priority="2855" operator="containsText" text="Completed Behind Schedule">
      <formula>NOT(ISERROR(SEARCH("Completed Behind Schedule",G74)))</formula>
    </cfRule>
    <cfRule type="containsText" dxfId="2550" priority="2856" operator="containsText" text="Off Target">
      <formula>NOT(ISERROR(SEARCH("Off Target",G74)))</formula>
    </cfRule>
    <cfRule type="containsText" dxfId="2549" priority="2857" operator="containsText" text="On Track to be Achieved">
      <formula>NOT(ISERROR(SEARCH("On Track to be Achieved",G74)))</formula>
    </cfRule>
    <cfRule type="containsText" dxfId="2548" priority="2858" operator="containsText" text="Fully Achieved">
      <formula>NOT(ISERROR(SEARCH("Fully Achieved",G74)))</formula>
    </cfRule>
    <cfRule type="containsText" dxfId="2547" priority="2859" operator="containsText" text="Not yet due">
      <formula>NOT(ISERROR(SEARCH("Not yet due",G74)))</formula>
    </cfRule>
    <cfRule type="containsText" dxfId="2546" priority="2860" operator="containsText" text="Not Yet Due">
      <formula>NOT(ISERROR(SEARCH("Not Yet Due",G74)))</formula>
    </cfRule>
    <cfRule type="containsText" dxfId="2545" priority="2861" operator="containsText" text="Deferred">
      <formula>NOT(ISERROR(SEARCH("Deferred",G74)))</formula>
    </cfRule>
    <cfRule type="containsText" dxfId="2544" priority="2862" operator="containsText" text="Deleted">
      <formula>NOT(ISERROR(SEARCH("Deleted",G74)))</formula>
    </cfRule>
    <cfRule type="containsText" dxfId="2543" priority="2863" operator="containsText" text="In Danger of Falling Behind Target">
      <formula>NOT(ISERROR(SEARCH("In Danger of Falling Behind Target",G74)))</formula>
    </cfRule>
    <cfRule type="containsText" dxfId="2542" priority="2864" operator="containsText" text="Not yet due">
      <formula>NOT(ISERROR(SEARCH("Not yet due",G74)))</formula>
    </cfRule>
    <cfRule type="containsText" dxfId="2541" priority="2865" operator="containsText" text="Completed Behind Schedule">
      <formula>NOT(ISERROR(SEARCH("Completed Behind Schedule",G74)))</formula>
    </cfRule>
    <cfRule type="containsText" dxfId="2540" priority="2866" operator="containsText" text="Off Target">
      <formula>NOT(ISERROR(SEARCH("Off Target",G74)))</formula>
    </cfRule>
    <cfRule type="containsText" dxfId="2539" priority="2867" operator="containsText" text="In Danger of Falling Behind Target">
      <formula>NOT(ISERROR(SEARCH("In Danger of Falling Behind Target",G74)))</formula>
    </cfRule>
    <cfRule type="containsText" dxfId="2538" priority="2868" operator="containsText" text="On Track to be Achieved">
      <formula>NOT(ISERROR(SEARCH("On Track to be Achieved",G74)))</formula>
    </cfRule>
    <cfRule type="containsText" dxfId="2537" priority="2869" operator="containsText" text="Fully Achieved">
      <formula>NOT(ISERROR(SEARCH("Fully Achieved",G74)))</formula>
    </cfRule>
    <cfRule type="containsText" dxfId="2536" priority="2870" operator="containsText" text="Update not Provided">
      <formula>NOT(ISERROR(SEARCH("Update not Provided",G74)))</formula>
    </cfRule>
    <cfRule type="containsText" dxfId="2535" priority="2871" operator="containsText" text="Not yet due">
      <formula>NOT(ISERROR(SEARCH("Not yet due",G74)))</formula>
    </cfRule>
    <cfRule type="containsText" dxfId="2534" priority="2872" operator="containsText" text="Completed Behind Schedule">
      <formula>NOT(ISERROR(SEARCH("Completed Behind Schedule",G74)))</formula>
    </cfRule>
    <cfRule type="containsText" dxfId="2533" priority="2873" operator="containsText" text="Off Target">
      <formula>NOT(ISERROR(SEARCH("Off Target",G74)))</formula>
    </cfRule>
    <cfRule type="containsText" dxfId="2532" priority="2874" operator="containsText" text="In Danger of Falling Behind Target">
      <formula>NOT(ISERROR(SEARCH("In Danger of Falling Behind Target",G74)))</formula>
    </cfRule>
    <cfRule type="containsText" dxfId="2531" priority="2875" operator="containsText" text="On Track to be Achieved">
      <formula>NOT(ISERROR(SEARCH("On Track to be Achieved",G74)))</formula>
    </cfRule>
    <cfRule type="containsText" dxfId="2530" priority="2876" operator="containsText" text="Fully Achieved">
      <formula>NOT(ISERROR(SEARCH("Fully Achieved",G74)))</formula>
    </cfRule>
    <cfRule type="containsText" dxfId="2529" priority="2877" operator="containsText" text="Fully Achieved">
      <formula>NOT(ISERROR(SEARCH("Fully Achieved",G74)))</formula>
    </cfRule>
    <cfRule type="containsText" dxfId="2528" priority="2878" operator="containsText" text="Fully Achieved">
      <formula>NOT(ISERROR(SEARCH("Fully Achieved",G74)))</formula>
    </cfRule>
    <cfRule type="containsText" dxfId="2527" priority="2879" operator="containsText" text="Deferred">
      <formula>NOT(ISERROR(SEARCH("Deferred",G74)))</formula>
    </cfRule>
    <cfRule type="containsText" dxfId="2526" priority="2880" operator="containsText" text="Deleted">
      <formula>NOT(ISERROR(SEARCH("Deleted",G74)))</formula>
    </cfRule>
    <cfRule type="containsText" dxfId="2525" priority="2881" operator="containsText" text="In Danger of Falling Behind Target">
      <formula>NOT(ISERROR(SEARCH("In Danger of Falling Behind Target",G74)))</formula>
    </cfRule>
    <cfRule type="containsText" dxfId="2524" priority="2882" operator="containsText" text="Not yet due">
      <formula>NOT(ISERROR(SEARCH("Not yet due",G74)))</formula>
    </cfRule>
    <cfRule type="containsText" dxfId="2523" priority="2883" operator="containsText" text="Update not Provided">
      <formula>NOT(ISERROR(SEARCH("Update not Provided",G74)))</formula>
    </cfRule>
  </conditionalFormatting>
  <conditionalFormatting sqref="G74">
    <cfRule type="containsText" dxfId="2522" priority="2812" operator="containsText" text="On track to be achieved">
      <formula>NOT(ISERROR(SEARCH("On track to be achieved",G74)))</formula>
    </cfRule>
    <cfRule type="containsText" dxfId="2521" priority="2813" operator="containsText" text="Deferred">
      <formula>NOT(ISERROR(SEARCH("Deferred",G74)))</formula>
    </cfRule>
    <cfRule type="containsText" dxfId="2520" priority="2814" operator="containsText" text="Deleted">
      <formula>NOT(ISERROR(SEARCH("Deleted",G74)))</formula>
    </cfRule>
    <cfRule type="containsText" dxfId="2519" priority="2815" operator="containsText" text="In Danger of Falling Behind Target">
      <formula>NOT(ISERROR(SEARCH("In Danger of Falling Behind Target",G74)))</formula>
    </cfRule>
    <cfRule type="containsText" dxfId="2518" priority="2816" operator="containsText" text="Not yet due">
      <formula>NOT(ISERROR(SEARCH("Not yet due",G74)))</formula>
    </cfRule>
    <cfRule type="containsText" dxfId="2517" priority="2817" operator="containsText" text="Update not Provided">
      <formula>NOT(ISERROR(SEARCH("Update not Provided",G74)))</formula>
    </cfRule>
    <cfRule type="containsText" dxfId="2516" priority="2818" operator="containsText" text="Not yet due">
      <formula>NOT(ISERROR(SEARCH("Not yet due",G74)))</formula>
    </cfRule>
    <cfRule type="containsText" dxfId="2515" priority="2819" operator="containsText" text="Completed Behind Schedule">
      <formula>NOT(ISERROR(SEARCH("Completed Behind Schedule",G74)))</formula>
    </cfRule>
    <cfRule type="containsText" dxfId="2514" priority="2820" operator="containsText" text="Off Target">
      <formula>NOT(ISERROR(SEARCH("Off Target",G74)))</formula>
    </cfRule>
    <cfRule type="containsText" dxfId="2513" priority="2821" operator="containsText" text="On Track to be Achieved">
      <formula>NOT(ISERROR(SEARCH("On Track to be Achieved",G74)))</formula>
    </cfRule>
    <cfRule type="containsText" dxfId="2512" priority="2822" operator="containsText" text="Fully Achieved">
      <formula>NOT(ISERROR(SEARCH("Fully Achieved",G74)))</formula>
    </cfRule>
    <cfRule type="containsText" dxfId="2511" priority="2823" operator="containsText" text="Not yet due">
      <formula>NOT(ISERROR(SEARCH("Not yet due",G74)))</formula>
    </cfRule>
    <cfRule type="containsText" dxfId="2510" priority="2824" operator="containsText" text="Not Yet Due">
      <formula>NOT(ISERROR(SEARCH("Not Yet Due",G74)))</formula>
    </cfRule>
    <cfRule type="containsText" dxfId="2509" priority="2825" operator="containsText" text="Deferred">
      <formula>NOT(ISERROR(SEARCH("Deferred",G74)))</formula>
    </cfRule>
    <cfRule type="containsText" dxfId="2508" priority="2826" operator="containsText" text="Deleted">
      <formula>NOT(ISERROR(SEARCH("Deleted",G74)))</formula>
    </cfRule>
    <cfRule type="containsText" dxfId="2507" priority="2827" operator="containsText" text="In Danger of Falling Behind Target">
      <formula>NOT(ISERROR(SEARCH("In Danger of Falling Behind Target",G74)))</formula>
    </cfRule>
    <cfRule type="containsText" dxfId="2506" priority="2828" operator="containsText" text="Not yet due">
      <formula>NOT(ISERROR(SEARCH("Not yet due",G74)))</formula>
    </cfRule>
    <cfRule type="containsText" dxfId="2505" priority="2829" operator="containsText" text="Completed Behind Schedule">
      <formula>NOT(ISERROR(SEARCH("Completed Behind Schedule",G74)))</formula>
    </cfRule>
    <cfRule type="containsText" dxfId="2504" priority="2830" operator="containsText" text="Off Target">
      <formula>NOT(ISERROR(SEARCH("Off Target",G74)))</formula>
    </cfRule>
    <cfRule type="containsText" dxfId="2503" priority="2831" operator="containsText" text="In Danger of Falling Behind Target">
      <formula>NOT(ISERROR(SEARCH("In Danger of Falling Behind Target",G74)))</formula>
    </cfRule>
    <cfRule type="containsText" dxfId="2502" priority="2832" operator="containsText" text="On Track to be Achieved">
      <formula>NOT(ISERROR(SEARCH("On Track to be Achieved",G74)))</formula>
    </cfRule>
    <cfRule type="containsText" dxfId="2501" priority="2833" operator="containsText" text="Fully Achieved">
      <formula>NOT(ISERROR(SEARCH("Fully Achieved",G74)))</formula>
    </cfRule>
    <cfRule type="containsText" dxfId="2500" priority="2834" operator="containsText" text="Update not Provided">
      <formula>NOT(ISERROR(SEARCH("Update not Provided",G74)))</formula>
    </cfRule>
    <cfRule type="containsText" dxfId="2499" priority="2835" operator="containsText" text="Not yet due">
      <formula>NOT(ISERROR(SEARCH("Not yet due",G74)))</formula>
    </cfRule>
    <cfRule type="containsText" dxfId="2498" priority="2836" operator="containsText" text="Completed Behind Schedule">
      <formula>NOT(ISERROR(SEARCH("Completed Behind Schedule",G74)))</formula>
    </cfRule>
    <cfRule type="containsText" dxfId="2497" priority="2837" operator="containsText" text="Off Target">
      <formula>NOT(ISERROR(SEARCH("Off Target",G74)))</formula>
    </cfRule>
    <cfRule type="containsText" dxfId="2496" priority="2838" operator="containsText" text="In Danger of Falling Behind Target">
      <formula>NOT(ISERROR(SEARCH("In Danger of Falling Behind Target",G74)))</formula>
    </cfRule>
    <cfRule type="containsText" dxfId="2495" priority="2839" operator="containsText" text="On Track to be Achieved">
      <formula>NOT(ISERROR(SEARCH("On Track to be Achieved",G74)))</formula>
    </cfRule>
    <cfRule type="containsText" dxfId="2494" priority="2840" operator="containsText" text="Fully Achieved">
      <formula>NOT(ISERROR(SEARCH("Fully Achieved",G74)))</formula>
    </cfRule>
    <cfRule type="containsText" dxfId="2493" priority="2841" operator="containsText" text="Fully Achieved">
      <formula>NOT(ISERROR(SEARCH("Fully Achieved",G74)))</formula>
    </cfRule>
    <cfRule type="containsText" dxfId="2492" priority="2842" operator="containsText" text="Fully Achieved">
      <formula>NOT(ISERROR(SEARCH("Fully Achieved",G74)))</formula>
    </cfRule>
    <cfRule type="containsText" dxfId="2491" priority="2843" operator="containsText" text="Deferred">
      <formula>NOT(ISERROR(SEARCH("Deferred",G74)))</formula>
    </cfRule>
    <cfRule type="containsText" dxfId="2490" priority="2844" operator="containsText" text="Deleted">
      <formula>NOT(ISERROR(SEARCH("Deleted",G74)))</formula>
    </cfRule>
    <cfRule type="containsText" dxfId="2489" priority="2845" operator="containsText" text="In Danger of Falling Behind Target">
      <formula>NOT(ISERROR(SEARCH("In Danger of Falling Behind Target",G74)))</formula>
    </cfRule>
    <cfRule type="containsText" dxfId="2488" priority="2846" operator="containsText" text="Not yet due">
      <formula>NOT(ISERROR(SEARCH("Not yet due",G74)))</formula>
    </cfRule>
    <cfRule type="containsText" dxfId="2487" priority="2847" operator="containsText" text="Update not Provided">
      <formula>NOT(ISERROR(SEARCH("Update not Provided",G74)))</formula>
    </cfRule>
  </conditionalFormatting>
  <conditionalFormatting sqref="G75:G77">
    <cfRule type="containsText" dxfId="2486" priority="2776" operator="containsText" text="On track to be achieved">
      <formula>NOT(ISERROR(SEARCH("On track to be achieved",G75)))</formula>
    </cfRule>
    <cfRule type="containsText" dxfId="2485" priority="2777" operator="containsText" text="Deferred">
      <formula>NOT(ISERROR(SEARCH("Deferred",G75)))</formula>
    </cfRule>
    <cfRule type="containsText" dxfId="2484" priority="2778" operator="containsText" text="Deleted">
      <formula>NOT(ISERROR(SEARCH("Deleted",G75)))</formula>
    </cfRule>
    <cfRule type="containsText" dxfId="2483" priority="2779" operator="containsText" text="In Danger of Falling Behind Target">
      <formula>NOT(ISERROR(SEARCH("In Danger of Falling Behind Target",G75)))</formula>
    </cfRule>
    <cfRule type="containsText" dxfId="2482" priority="2780" operator="containsText" text="Not yet due">
      <formula>NOT(ISERROR(SEARCH("Not yet due",G75)))</formula>
    </cfRule>
    <cfRule type="containsText" dxfId="2481" priority="2781" operator="containsText" text="Update not Provided">
      <formula>NOT(ISERROR(SEARCH("Update not Provided",G75)))</formula>
    </cfRule>
    <cfRule type="containsText" dxfId="2480" priority="2782" operator="containsText" text="Not yet due">
      <formula>NOT(ISERROR(SEARCH("Not yet due",G75)))</formula>
    </cfRule>
    <cfRule type="containsText" dxfId="2479" priority="2783" operator="containsText" text="Completed Behind Schedule">
      <formula>NOT(ISERROR(SEARCH("Completed Behind Schedule",G75)))</formula>
    </cfRule>
    <cfRule type="containsText" dxfId="2478" priority="2784" operator="containsText" text="Off Target">
      <formula>NOT(ISERROR(SEARCH("Off Target",G75)))</formula>
    </cfRule>
    <cfRule type="containsText" dxfId="2477" priority="2785" operator="containsText" text="On Track to be Achieved">
      <formula>NOT(ISERROR(SEARCH("On Track to be Achieved",G75)))</formula>
    </cfRule>
    <cfRule type="containsText" dxfId="2476" priority="2786" operator="containsText" text="Fully Achieved">
      <formula>NOT(ISERROR(SEARCH("Fully Achieved",G75)))</formula>
    </cfRule>
    <cfRule type="containsText" dxfId="2475" priority="2787" operator="containsText" text="Not yet due">
      <formula>NOT(ISERROR(SEARCH("Not yet due",G75)))</formula>
    </cfRule>
    <cfRule type="containsText" dxfId="2474" priority="2788" operator="containsText" text="Not Yet Due">
      <formula>NOT(ISERROR(SEARCH("Not Yet Due",G75)))</formula>
    </cfRule>
    <cfRule type="containsText" dxfId="2473" priority="2789" operator="containsText" text="Deferred">
      <formula>NOT(ISERROR(SEARCH("Deferred",G75)))</formula>
    </cfRule>
    <cfRule type="containsText" dxfId="2472" priority="2790" operator="containsText" text="Deleted">
      <formula>NOT(ISERROR(SEARCH("Deleted",G75)))</formula>
    </cfRule>
    <cfRule type="containsText" dxfId="2471" priority="2791" operator="containsText" text="In Danger of Falling Behind Target">
      <formula>NOT(ISERROR(SEARCH("In Danger of Falling Behind Target",G75)))</formula>
    </cfRule>
    <cfRule type="containsText" dxfId="2470" priority="2792" operator="containsText" text="Not yet due">
      <formula>NOT(ISERROR(SEARCH("Not yet due",G75)))</formula>
    </cfRule>
    <cfRule type="containsText" dxfId="2469" priority="2793" operator="containsText" text="Completed Behind Schedule">
      <formula>NOT(ISERROR(SEARCH("Completed Behind Schedule",G75)))</formula>
    </cfRule>
    <cfRule type="containsText" dxfId="2468" priority="2794" operator="containsText" text="Off Target">
      <formula>NOT(ISERROR(SEARCH("Off Target",G75)))</formula>
    </cfRule>
    <cfRule type="containsText" dxfId="2467" priority="2795" operator="containsText" text="In Danger of Falling Behind Target">
      <formula>NOT(ISERROR(SEARCH("In Danger of Falling Behind Target",G75)))</formula>
    </cfRule>
    <cfRule type="containsText" dxfId="2466" priority="2796" operator="containsText" text="On Track to be Achieved">
      <formula>NOT(ISERROR(SEARCH("On Track to be Achieved",G75)))</formula>
    </cfRule>
    <cfRule type="containsText" dxfId="2465" priority="2797" operator="containsText" text="Fully Achieved">
      <formula>NOT(ISERROR(SEARCH("Fully Achieved",G75)))</formula>
    </cfRule>
    <cfRule type="containsText" dxfId="2464" priority="2798" operator="containsText" text="Update not Provided">
      <formula>NOT(ISERROR(SEARCH("Update not Provided",G75)))</formula>
    </cfRule>
    <cfRule type="containsText" dxfId="2463" priority="2799" operator="containsText" text="Not yet due">
      <formula>NOT(ISERROR(SEARCH("Not yet due",G75)))</formula>
    </cfRule>
    <cfRule type="containsText" dxfId="2462" priority="2800" operator="containsText" text="Completed Behind Schedule">
      <formula>NOT(ISERROR(SEARCH("Completed Behind Schedule",G75)))</formula>
    </cfRule>
    <cfRule type="containsText" dxfId="2461" priority="2801" operator="containsText" text="Off Target">
      <formula>NOT(ISERROR(SEARCH("Off Target",G75)))</formula>
    </cfRule>
    <cfRule type="containsText" dxfId="2460" priority="2802" operator="containsText" text="In Danger of Falling Behind Target">
      <formula>NOT(ISERROR(SEARCH("In Danger of Falling Behind Target",G75)))</formula>
    </cfRule>
    <cfRule type="containsText" dxfId="2459" priority="2803" operator="containsText" text="On Track to be Achieved">
      <formula>NOT(ISERROR(SEARCH("On Track to be Achieved",G75)))</formula>
    </cfRule>
    <cfRule type="containsText" dxfId="2458" priority="2804" operator="containsText" text="Fully Achieved">
      <formula>NOT(ISERROR(SEARCH("Fully Achieved",G75)))</formula>
    </cfRule>
    <cfRule type="containsText" dxfId="2457" priority="2805" operator="containsText" text="Fully Achieved">
      <formula>NOT(ISERROR(SEARCH("Fully Achieved",G75)))</formula>
    </cfRule>
    <cfRule type="containsText" dxfId="2456" priority="2806" operator="containsText" text="Fully Achieved">
      <formula>NOT(ISERROR(SEARCH("Fully Achieved",G75)))</formula>
    </cfRule>
    <cfRule type="containsText" dxfId="2455" priority="2807" operator="containsText" text="Deferred">
      <formula>NOT(ISERROR(SEARCH("Deferred",G75)))</formula>
    </cfRule>
    <cfRule type="containsText" dxfId="2454" priority="2808" operator="containsText" text="Deleted">
      <formula>NOT(ISERROR(SEARCH("Deleted",G75)))</formula>
    </cfRule>
    <cfRule type="containsText" dxfId="2453" priority="2809" operator="containsText" text="In Danger of Falling Behind Target">
      <formula>NOT(ISERROR(SEARCH("In Danger of Falling Behind Target",G75)))</formula>
    </cfRule>
    <cfRule type="containsText" dxfId="2452" priority="2810" operator="containsText" text="Not yet due">
      <formula>NOT(ISERROR(SEARCH("Not yet due",G75)))</formula>
    </cfRule>
    <cfRule type="containsText" dxfId="2451" priority="2811" operator="containsText" text="Update not Provided">
      <formula>NOT(ISERROR(SEARCH("Update not Provided",G75)))</formula>
    </cfRule>
  </conditionalFormatting>
  <conditionalFormatting sqref="G79:G82">
    <cfRule type="containsText" dxfId="2450" priority="2740" operator="containsText" text="On track to be achieved">
      <formula>NOT(ISERROR(SEARCH("On track to be achieved",G79)))</formula>
    </cfRule>
    <cfRule type="containsText" dxfId="2449" priority="2741" operator="containsText" text="Deferred">
      <formula>NOT(ISERROR(SEARCH("Deferred",G79)))</formula>
    </cfRule>
    <cfRule type="containsText" dxfId="2448" priority="2742" operator="containsText" text="Deleted">
      <formula>NOT(ISERROR(SEARCH("Deleted",G79)))</formula>
    </cfRule>
    <cfRule type="containsText" dxfId="2447" priority="2743" operator="containsText" text="In Danger of Falling Behind Target">
      <formula>NOT(ISERROR(SEARCH("In Danger of Falling Behind Target",G79)))</formula>
    </cfRule>
    <cfRule type="containsText" dxfId="2446" priority="2744" operator="containsText" text="Not yet due">
      <formula>NOT(ISERROR(SEARCH("Not yet due",G79)))</formula>
    </cfRule>
    <cfRule type="containsText" dxfId="2445" priority="2745" operator="containsText" text="Update not Provided">
      <formula>NOT(ISERROR(SEARCH("Update not Provided",G79)))</formula>
    </cfRule>
    <cfRule type="containsText" dxfId="2444" priority="2746" operator="containsText" text="Not yet due">
      <formula>NOT(ISERROR(SEARCH("Not yet due",G79)))</formula>
    </cfRule>
    <cfRule type="containsText" dxfId="2443" priority="2747" operator="containsText" text="Completed Behind Schedule">
      <formula>NOT(ISERROR(SEARCH("Completed Behind Schedule",G79)))</formula>
    </cfRule>
    <cfRule type="containsText" dxfId="2442" priority="2748" operator="containsText" text="Off Target">
      <formula>NOT(ISERROR(SEARCH("Off Target",G79)))</formula>
    </cfRule>
    <cfRule type="containsText" dxfId="2441" priority="2749" operator="containsText" text="On Track to be Achieved">
      <formula>NOT(ISERROR(SEARCH("On Track to be Achieved",G79)))</formula>
    </cfRule>
    <cfRule type="containsText" dxfId="2440" priority="2750" operator="containsText" text="Fully Achieved">
      <formula>NOT(ISERROR(SEARCH("Fully Achieved",G79)))</formula>
    </cfRule>
    <cfRule type="containsText" dxfId="2439" priority="2751" operator="containsText" text="Not yet due">
      <formula>NOT(ISERROR(SEARCH("Not yet due",G79)))</formula>
    </cfRule>
    <cfRule type="containsText" dxfId="2438" priority="2752" operator="containsText" text="Not Yet Due">
      <formula>NOT(ISERROR(SEARCH("Not Yet Due",G79)))</formula>
    </cfRule>
    <cfRule type="containsText" dxfId="2437" priority="2753" operator="containsText" text="Deferred">
      <formula>NOT(ISERROR(SEARCH("Deferred",G79)))</formula>
    </cfRule>
    <cfRule type="containsText" dxfId="2436" priority="2754" operator="containsText" text="Deleted">
      <formula>NOT(ISERROR(SEARCH("Deleted",G79)))</formula>
    </cfRule>
    <cfRule type="containsText" dxfId="2435" priority="2755" operator="containsText" text="In Danger of Falling Behind Target">
      <formula>NOT(ISERROR(SEARCH("In Danger of Falling Behind Target",G79)))</formula>
    </cfRule>
    <cfRule type="containsText" dxfId="2434" priority="2756" operator="containsText" text="Not yet due">
      <formula>NOT(ISERROR(SEARCH("Not yet due",G79)))</formula>
    </cfRule>
    <cfRule type="containsText" dxfId="2433" priority="2757" operator="containsText" text="Completed Behind Schedule">
      <formula>NOT(ISERROR(SEARCH("Completed Behind Schedule",G79)))</formula>
    </cfRule>
    <cfRule type="containsText" dxfId="2432" priority="2758" operator="containsText" text="Off Target">
      <formula>NOT(ISERROR(SEARCH("Off Target",G79)))</formula>
    </cfRule>
    <cfRule type="containsText" dxfId="2431" priority="2759" operator="containsText" text="In Danger of Falling Behind Target">
      <formula>NOT(ISERROR(SEARCH("In Danger of Falling Behind Target",G79)))</formula>
    </cfRule>
    <cfRule type="containsText" dxfId="2430" priority="2760" operator="containsText" text="On Track to be Achieved">
      <formula>NOT(ISERROR(SEARCH("On Track to be Achieved",G79)))</formula>
    </cfRule>
    <cfRule type="containsText" dxfId="2429" priority="2761" operator="containsText" text="Fully Achieved">
      <formula>NOT(ISERROR(SEARCH("Fully Achieved",G79)))</formula>
    </cfRule>
    <cfRule type="containsText" dxfId="2428" priority="2762" operator="containsText" text="Update not Provided">
      <formula>NOT(ISERROR(SEARCH("Update not Provided",G79)))</formula>
    </cfRule>
    <cfRule type="containsText" dxfId="2427" priority="2763" operator="containsText" text="Not yet due">
      <formula>NOT(ISERROR(SEARCH("Not yet due",G79)))</formula>
    </cfRule>
    <cfRule type="containsText" dxfId="2426" priority="2764" operator="containsText" text="Completed Behind Schedule">
      <formula>NOT(ISERROR(SEARCH("Completed Behind Schedule",G79)))</formula>
    </cfRule>
    <cfRule type="containsText" dxfId="2425" priority="2765" operator="containsText" text="Off Target">
      <formula>NOT(ISERROR(SEARCH("Off Target",G79)))</formula>
    </cfRule>
    <cfRule type="containsText" dxfId="2424" priority="2766" operator="containsText" text="In Danger of Falling Behind Target">
      <formula>NOT(ISERROR(SEARCH("In Danger of Falling Behind Target",G79)))</formula>
    </cfRule>
    <cfRule type="containsText" dxfId="2423" priority="2767" operator="containsText" text="On Track to be Achieved">
      <formula>NOT(ISERROR(SEARCH("On Track to be Achieved",G79)))</formula>
    </cfRule>
    <cfRule type="containsText" dxfId="2422" priority="2768" operator="containsText" text="Fully Achieved">
      <formula>NOT(ISERROR(SEARCH("Fully Achieved",G79)))</formula>
    </cfRule>
    <cfRule type="containsText" dxfId="2421" priority="2769" operator="containsText" text="Fully Achieved">
      <formula>NOT(ISERROR(SEARCH("Fully Achieved",G79)))</formula>
    </cfRule>
    <cfRule type="containsText" dxfId="2420" priority="2770" operator="containsText" text="Fully Achieved">
      <formula>NOT(ISERROR(SEARCH("Fully Achieved",G79)))</formula>
    </cfRule>
    <cfRule type="containsText" dxfId="2419" priority="2771" operator="containsText" text="Deferred">
      <formula>NOT(ISERROR(SEARCH("Deferred",G79)))</formula>
    </cfRule>
    <cfRule type="containsText" dxfId="2418" priority="2772" operator="containsText" text="Deleted">
      <formula>NOT(ISERROR(SEARCH("Deleted",G79)))</formula>
    </cfRule>
    <cfRule type="containsText" dxfId="2417" priority="2773" operator="containsText" text="In Danger of Falling Behind Target">
      <formula>NOT(ISERROR(SEARCH("In Danger of Falling Behind Target",G79)))</formula>
    </cfRule>
    <cfRule type="containsText" dxfId="2416" priority="2774" operator="containsText" text="Not yet due">
      <formula>NOT(ISERROR(SEARCH("Not yet due",G79)))</formula>
    </cfRule>
    <cfRule type="containsText" dxfId="2415" priority="2775" operator="containsText" text="Update not Provided">
      <formula>NOT(ISERROR(SEARCH("Update not Provided",G79)))</formula>
    </cfRule>
  </conditionalFormatting>
  <conditionalFormatting sqref="G84:G85">
    <cfRule type="containsText" dxfId="2414" priority="2704" operator="containsText" text="On track to be achieved">
      <formula>NOT(ISERROR(SEARCH("On track to be achieved",G84)))</formula>
    </cfRule>
    <cfRule type="containsText" dxfId="2413" priority="2705" operator="containsText" text="Deferred">
      <formula>NOT(ISERROR(SEARCH("Deferred",G84)))</formula>
    </cfRule>
    <cfRule type="containsText" dxfId="2412" priority="2706" operator="containsText" text="Deleted">
      <formula>NOT(ISERROR(SEARCH("Deleted",G84)))</formula>
    </cfRule>
    <cfRule type="containsText" dxfId="2411" priority="2707" operator="containsText" text="In Danger of Falling Behind Target">
      <formula>NOT(ISERROR(SEARCH("In Danger of Falling Behind Target",G84)))</formula>
    </cfRule>
    <cfRule type="containsText" dxfId="2410" priority="2708" operator="containsText" text="Not yet due">
      <formula>NOT(ISERROR(SEARCH("Not yet due",G84)))</formula>
    </cfRule>
    <cfRule type="containsText" dxfId="2409" priority="2709" operator="containsText" text="Update not Provided">
      <formula>NOT(ISERROR(SEARCH("Update not Provided",G84)))</formula>
    </cfRule>
    <cfRule type="containsText" dxfId="2408" priority="2710" operator="containsText" text="Not yet due">
      <formula>NOT(ISERROR(SEARCH("Not yet due",G84)))</formula>
    </cfRule>
    <cfRule type="containsText" dxfId="2407" priority="2711" operator="containsText" text="Completed Behind Schedule">
      <formula>NOT(ISERROR(SEARCH("Completed Behind Schedule",G84)))</formula>
    </cfRule>
    <cfRule type="containsText" dxfId="2406" priority="2712" operator="containsText" text="Off Target">
      <formula>NOT(ISERROR(SEARCH("Off Target",G84)))</formula>
    </cfRule>
    <cfRule type="containsText" dxfId="2405" priority="2713" operator="containsText" text="On Track to be Achieved">
      <formula>NOT(ISERROR(SEARCH("On Track to be Achieved",G84)))</formula>
    </cfRule>
    <cfRule type="containsText" dxfId="2404" priority="2714" operator="containsText" text="Fully Achieved">
      <formula>NOT(ISERROR(SEARCH("Fully Achieved",G84)))</formula>
    </cfRule>
    <cfRule type="containsText" dxfId="2403" priority="2715" operator="containsText" text="Not yet due">
      <formula>NOT(ISERROR(SEARCH("Not yet due",G84)))</formula>
    </cfRule>
    <cfRule type="containsText" dxfId="2402" priority="2716" operator="containsText" text="Not Yet Due">
      <formula>NOT(ISERROR(SEARCH("Not Yet Due",G84)))</formula>
    </cfRule>
    <cfRule type="containsText" dxfId="2401" priority="2717" operator="containsText" text="Deferred">
      <formula>NOT(ISERROR(SEARCH("Deferred",G84)))</formula>
    </cfRule>
    <cfRule type="containsText" dxfId="2400" priority="2718" operator="containsText" text="Deleted">
      <formula>NOT(ISERROR(SEARCH("Deleted",G84)))</formula>
    </cfRule>
    <cfRule type="containsText" dxfId="2399" priority="2719" operator="containsText" text="In Danger of Falling Behind Target">
      <formula>NOT(ISERROR(SEARCH("In Danger of Falling Behind Target",G84)))</formula>
    </cfRule>
    <cfRule type="containsText" dxfId="2398" priority="2720" operator="containsText" text="Not yet due">
      <formula>NOT(ISERROR(SEARCH("Not yet due",G84)))</formula>
    </cfRule>
    <cfRule type="containsText" dxfId="2397" priority="2721" operator="containsText" text="Completed Behind Schedule">
      <formula>NOT(ISERROR(SEARCH("Completed Behind Schedule",G84)))</formula>
    </cfRule>
    <cfRule type="containsText" dxfId="2396" priority="2722" operator="containsText" text="Off Target">
      <formula>NOT(ISERROR(SEARCH("Off Target",G84)))</formula>
    </cfRule>
    <cfRule type="containsText" dxfId="2395" priority="2723" operator="containsText" text="In Danger of Falling Behind Target">
      <formula>NOT(ISERROR(SEARCH("In Danger of Falling Behind Target",G84)))</formula>
    </cfRule>
    <cfRule type="containsText" dxfId="2394" priority="2724" operator="containsText" text="On Track to be Achieved">
      <formula>NOT(ISERROR(SEARCH("On Track to be Achieved",G84)))</formula>
    </cfRule>
    <cfRule type="containsText" dxfId="2393" priority="2725" operator="containsText" text="Fully Achieved">
      <formula>NOT(ISERROR(SEARCH("Fully Achieved",G84)))</formula>
    </cfRule>
    <cfRule type="containsText" dxfId="2392" priority="2726" operator="containsText" text="Update not Provided">
      <formula>NOT(ISERROR(SEARCH("Update not Provided",G84)))</formula>
    </cfRule>
    <cfRule type="containsText" dxfId="2391" priority="2727" operator="containsText" text="Not yet due">
      <formula>NOT(ISERROR(SEARCH("Not yet due",G84)))</formula>
    </cfRule>
    <cfRule type="containsText" dxfId="2390" priority="2728" operator="containsText" text="Completed Behind Schedule">
      <formula>NOT(ISERROR(SEARCH("Completed Behind Schedule",G84)))</formula>
    </cfRule>
    <cfRule type="containsText" dxfId="2389" priority="2729" operator="containsText" text="Off Target">
      <formula>NOT(ISERROR(SEARCH("Off Target",G84)))</formula>
    </cfRule>
    <cfRule type="containsText" dxfId="2388" priority="2730" operator="containsText" text="In Danger of Falling Behind Target">
      <formula>NOT(ISERROR(SEARCH("In Danger of Falling Behind Target",G84)))</formula>
    </cfRule>
    <cfRule type="containsText" dxfId="2387" priority="2731" operator="containsText" text="On Track to be Achieved">
      <formula>NOT(ISERROR(SEARCH("On Track to be Achieved",G84)))</formula>
    </cfRule>
    <cfRule type="containsText" dxfId="2386" priority="2732" operator="containsText" text="Fully Achieved">
      <formula>NOT(ISERROR(SEARCH("Fully Achieved",G84)))</formula>
    </cfRule>
    <cfRule type="containsText" dxfId="2385" priority="2733" operator="containsText" text="Fully Achieved">
      <formula>NOT(ISERROR(SEARCH("Fully Achieved",G84)))</formula>
    </cfRule>
    <cfRule type="containsText" dxfId="2384" priority="2734" operator="containsText" text="Fully Achieved">
      <formula>NOT(ISERROR(SEARCH("Fully Achieved",G84)))</formula>
    </cfRule>
    <cfRule type="containsText" dxfId="2383" priority="2735" operator="containsText" text="Deferred">
      <formula>NOT(ISERROR(SEARCH("Deferred",G84)))</formula>
    </cfRule>
    <cfRule type="containsText" dxfId="2382" priority="2736" operator="containsText" text="Deleted">
      <formula>NOT(ISERROR(SEARCH("Deleted",G84)))</formula>
    </cfRule>
    <cfRule type="containsText" dxfId="2381" priority="2737" operator="containsText" text="In Danger of Falling Behind Target">
      <formula>NOT(ISERROR(SEARCH("In Danger of Falling Behind Target",G84)))</formula>
    </cfRule>
    <cfRule type="containsText" dxfId="2380" priority="2738" operator="containsText" text="Not yet due">
      <formula>NOT(ISERROR(SEARCH("Not yet due",G84)))</formula>
    </cfRule>
    <cfRule type="containsText" dxfId="2379" priority="2739" operator="containsText" text="Update not Provided">
      <formula>NOT(ISERROR(SEARCH("Update not Provided",G84)))</formula>
    </cfRule>
  </conditionalFormatting>
  <conditionalFormatting sqref="G86">
    <cfRule type="containsText" dxfId="2378" priority="2668" operator="containsText" text="On track to be achieved">
      <formula>NOT(ISERROR(SEARCH("On track to be achieved",G86)))</formula>
    </cfRule>
    <cfRule type="containsText" dxfId="2377" priority="2669" operator="containsText" text="Deferred">
      <formula>NOT(ISERROR(SEARCH("Deferred",G86)))</formula>
    </cfRule>
    <cfRule type="containsText" dxfId="2376" priority="2670" operator="containsText" text="Deleted">
      <formula>NOT(ISERROR(SEARCH("Deleted",G86)))</formula>
    </cfRule>
    <cfRule type="containsText" dxfId="2375" priority="2671" operator="containsText" text="In Danger of Falling Behind Target">
      <formula>NOT(ISERROR(SEARCH("In Danger of Falling Behind Target",G86)))</formula>
    </cfRule>
    <cfRule type="containsText" dxfId="2374" priority="2672" operator="containsText" text="Not yet due">
      <formula>NOT(ISERROR(SEARCH("Not yet due",G86)))</formula>
    </cfRule>
    <cfRule type="containsText" dxfId="2373" priority="2673" operator="containsText" text="Update not Provided">
      <formula>NOT(ISERROR(SEARCH("Update not Provided",G86)))</formula>
    </cfRule>
    <cfRule type="containsText" dxfId="2372" priority="2674" operator="containsText" text="Not yet due">
      <formula>NOT(ISERROR(SEARCH("Not yet due",G86)))</formula>
    </cfRule>
    <cfRule type="containsText" dxfId="2371" priority="2675" operator="containsText" text="Completed Behind Schedule">
      <formula>NOT(ISERROR(SEARCH("Completed Behind Schedule",G86)))</formula>
    </cfRule>
    <cfRule type="containsText" dxfId="2370" priority="2676" operator="containsText" text="Off Target">
      <formula>NOT(ISERROR(SEARCH("Off Target",G86)))</formula>
    </cfRule>
    <cfRule type="containsText" dxfId="2369" priority="2677" operator="containsText" text="On Track to be Achieved">
      <formula>NOT(ISERROR(SEARCH("On Track to be Achieved",G86)))</formula>
    </cfRule>
    <cfRule type="containsText" dxfId="2368" priority="2678" operator="containsText" text="Fully Achieved">
      <formula>NOT(ISERROR(SEARCH("Fully Achieved",G86)))</formula>
    </cfRule>
    <cfRule type="containsText" dxfId="2367" priority="2679" operator="containsText" text="Not yet due">
      <formula>NOT(ISERROR(SEARCH("Not yet due",G86)))</formula>
    </cfRule>
    <cfRule type="containsText" dxfId="2366" priority="2680" operator="containsText" text="Not Yet Due">
      <formula>NOT(ISERROR(SEARCH("Not Yet Due",G86)))</formula>
    </cfRule>
    <cfRule type="containsText" dxfId="2365" priority="2681" operator="containsText" text="Deferred">
      <formula>NOT(ISERROR(SEARCH("Deferred",G86)))</formula>
    </cfRule>
    <cfRule type="containsText" dxfId="2364" priority="2682" operator="containsText" text="Deleted">
      <formula>NOT(ISERROR(SEARCH("Deleted",G86)))</formula>
    </cfRule>
    <cfRule type="containsText" dxfId="2363" priority="2683" operator="containsText" text="In Danger of Falling Behind Target">
      <formula>NOT(ISERROR(SEARCH("In Danger of Falling Behind Target",G86)))</formula>
    </cfRule>
    <cfRule type="containsText" dxfId="2362" priority="2684" operator="containsText" text="Not yet due">
      <formula>NOT(ISERROR(SEARCH("Not yet due",G86)))</formula>
    </cfRule>
    <cfRule type="containsText" dxfId="2361" priority="2685" operator="containsText" text="Completed Behind Schedule">
      <formula>NOT(ISERROR(SEARCH("Completed Behind Schedule",G86)))</formula>
    </cfRule>
    <cfRule type="containsText" dxfId="2360" priority="2686" operator="containsText" text="Off Target">
      <formula>NOT(ISERROR(SEARCH("Off Target",G86)))</formula>
    </cfRule>
    <cfRule type="containsText" dxfId="2359" priority="2687" operator="containsText" text="In Danger of Falling Behind Target">
      <formula>NOT(ISERROR(SEARCH("In Danger of Falling Behind Target",G86)))</formula>
    </cfRule>
    <cfRule type="containsText" dxfId="2358" priority="2688" operator="containsText" text="On Track to be Achieved">
      <formula>NOT(ISERROR(SEARCH("On Track to be Achieved",G86)))</formula>
    </cfRule>
    <cfRule type="containsText" dxfId="2357" priority="2689" operator="containsText" text="Fully Achieved">
      <formula>NOT(ISERROR(SEARCH("Fully Achieved",G86)))</formula>
    </cfRule>
    <cfRule type="containsText" dxfId="2356" priority="2690" operator="containsText" text="Update not Provided">
      <formula>NOT(ISERROR(SEARCH("Update not Provided",G86)))</formula>
    </cfRule>
    <cfRule type="containsText" dxfId="2355" priority="2691" operator="containsText" text="Not yet due">
      <formula>NOT(ISERROR(SEARCH("Not yet due",G86)))</formula>
    </cfRule>
    <cfRule type="containsText" dxfId="2354" priority="2692" operator="containsText" text="Completed Behind Schedule">
      <formula>NOT(ISERROR(SEARCH("Completed Behind Schedule",G86)))</formula>
    </cfRule>
    <cfRule type="containsText" dxfId="2353" priority="2693" operator="containsText" text="Off Target">
      <formula>NOT(ISERROR(SEARCH("Off Target",G86)))</formula>
    </cfRule>
    <cfRule type="containsText" dxfId="2352" priority="2694" operator="containsText" text="In Danger of Falling Behind Target">
      <formula>NOT(ISERROR(SEARCH("In Danger of Falling Behind Target",G86)))</formula>
    </cfRule>
    <cfRule type="containsText" dxfId="2351" priority="2695" operator="containsText" text="On Track to be Achieved">
      <formula>NOT(ISERROR(SEARCH("On Track to be Achieved",G86)))</formula>
    </cfRule>
    <cfRule type="containsText" dxfId="2350" priority="2696" operator="containsText" text="Fully Achieved">
      <formula>NOT(ISERROR(SEARCH("Fully Achieved",G86)))</formula>
    </cfRule>
    <cfRule type="containsText" dxfId="2349" priority="2697" operator="containsText" text="Fully Achieved">
      <formula>NOT(ISERROR(SEARCH("Fully Achieved",G86)))</formula>
    </cfRule>
    <cfRule type="containsText" dxfId="2348" priority="2698" operator="containsText" text="Fully Achieved">
      <formula>NOT(ISERROR(SEARCH("Fully Achieved",G86)))</formula>
    </cfRule>
    <cfRule type="containsText" dxfId="2347" priority="2699" operator="containsText" text="Deferred">
      <formula>NOT(ISERROR(SEARCH("Deferred",G86)))</formula>
    </cfRule>
    <cfRule type="containsText" dxfId="2346" priority="2700" operator="containsText" text="Deleted">
      <formula>NOT(ISERROR(SEARCH("Deleted",G86)))</formula>
    </cfRule>
    <cfRule type="containsText" dxfId="2345" priority="2701" operator="containsText" text="In Danger of Falling Behind Target">
      <formula>NOT(ISERROR(SEARCH("In Danger of Falling Behind Target",G86)))</formula>
    </cfRule>
    <cfRule type="containsText" dxfId="2344" priority="2702" operator="containsText" text="Not yet due">
      <formula>NOT(ISERROR(SEARCH("Not yet due",G86)))</formula>
    </cfRule>
    <cfRule type="containsText" dxfId="2343" priority="2703" operator="containsText" text="Update not Provided">
      <formula>NOT(ISERROR(SEARCH("Update not Provided",G86)))</formula>
    </cfRule>
  </conditionalFormatting>
  <conditionalFormatting sqref="G86">
    <cfRule type="containsText" dxfId="2342" priority="2632" operator="containsText" text="On track to be achieved">
      <formula>NOT(ISERROR(SEARCH("On track to be achieved",G86)))</formula>
    </cfRule>
    <cfRule type="containsText" dxfId="2341" priority="2633" operator="containsText" text="Deferred">
      <formula>NOT(ISERROR(SEARCH("Deferred",G86)))</formula>
    </cfRule>
    <cfRule type="containsText" dxfId="2340" priority="2634" operator="containsText" text="Deleted">
      <formula>NOT(ISERROR(SEARCH("Deleted",G86)))</formula>
    </cfRule>
    <cfRule type="containsText" dxfId="2339" priority="2635" operator="containsText" text="In Danger of Falling Behind Target">
      <formula>NOT(ISERROR(SEARCH("In Danger of Falling Behind Target",G86)))</formula>
    </cfRule>
    <cfRule type="containsText" dxfId="2338" priority="2636" operator="containsText" text="Not yet due">
      <formula>NOT(ISERROR(SEARCH("Not yet due",G86)))</formula>
    </cfRule>
    <cfRule type="containsText" dxfId="2337" priority="2637" operator="containsText" text="Update not Provided">
      <formula>NOT(ISERROR(SEARCH("Update not Provided",G86)))</formula>
    </cfRule>
    <cfRule type="containsText" dxfId="2336" priority="2638" operator="containsText" text="Not yet due">
      <formula>NOT(ISERROR(SEARCH("Not yet due",G86)))</formula>
    </cfRule>
    <cfRule type="containsText" dxfId="2335" priority="2639" operator="containsText" text="Completed Behind Schedule">
      <formula>NOT(ISERROR(SEARCH("Completed Behind Schedule",G86)))</formula>
    </cfRule>
    <cfRule type="containsText" dxfId="2334" priority="2640" operator="containsText" text="Off Target">
      <formula>NOT(ISERROR(SEARCH("Off Target",G86)))</formula>
    </cfRule>
    <cfRule type="containsText" dxfId="2333" priority="2641" operator="containsText" text="On Track to be Achieved">
      <formula>NOT(ISERROR(SEARCH("On Track to be Achieved",G86)))</formula>
    </cfRule>
    <cfRule type="containsText" dxfId="2332" priority="2642" operator="containsText" text="Fully Achieved">
      <formula>NOT(ISERROR(SEARCH("Fully Achieved",G86)))</formula>
    </cfRule>
    <cfRule type="containsText" dxfId="2331" priority="2643" operator="containsText" text="Not yet due">
      <formula>NOT(ISERROR(SEARCH("Not yet due",G86)))</formula>
    </cfRule>
    <cfRule type="containsText" dxfId="2330" priority="2644" operator="containsText" text="Not Yet Due">
      <formula>NOT(ISERROR(SEARCH("Not Yet Due",G86)))</formula>
    </cfRule>
    <cfRule type="containsText" dxfId="2329" priority="2645" operator="containsText" text="Deferred">
      <formula>NOT(ISERROR(SEARCH("Deferred",G86)))</formula>
    </cfRule>
    <cfRule type="containsText" dxfId="2328" priority="2646" operator="containsText" text="Deleted">
      <formula>NOT(ISERROR(SEARCH("Deleted",G86)))</formula>
    </cfRule>
    <cfRule type="containsText" dxfId="2327" priority="2647" operator="containsText" text="In Danger of Falling Behind Target">
      <formula>NOT(ISERROR(SEARCH("In Danger of Falling Behind Target",G86)))</formula>
    </cfRule>
    <cfRule type="containsText" dxfId="2326" priority="2648" operator="containsText" text="Not yet due">
      <formula>NOT(ISERROR(SEARCH("Not yet due",G86)))</formula>
    </cfRule>
    <cfRule type="containsText" dxfId="2325" priority="2649" operator="containsText" text="Completed Behind Schedule">
      <formula>NOT(ISERROR(SEARCH("Completed Behind Schedule",G86)))</formula>
    </cfRule>
    <cfRule type="containsText" dxfId="2324" priority="2650" operator="containsText" text="Off Target">
      <formula>NOT(ISERROR(SEARCH("Off Target",G86)))</formula>
    </cfRule>
    <cfRule type="containsText" dxfId="2323" priority="2651" operator="containsText" text="In Danger of Falling Behind Target">
      <formula>NOT(ISERROR(SEARCH("In Danger of Falling Behind Target",G86)))</formula>
    </cfRule>
    <cfRule type="containsText" dxfId="2322" priority="2652" operator="containsText" text="On Track to be Achieved">
      <formula>NOT(ISERROR(SEARCH("On Track to be Achieved",G86)))</formula>
    </cfRule>
    <cfRule type="containsText" dxfId="2321" priority="2653" operator="containsText" text="Fully Achieved">
      <formula>NOT(ISERROR(SEARCH("Fully Achieved",G86)))</formula>
    </cfRule>
    <cfRule type="containsText" dxfId="2320" priority="2654" operator="containsText" text="Update not Provided">
      <formula>NOT(ISERROR(SEARCH("Update not Provided",G86)))</formula>
    </cfRule>
    <cfRule type="containsText" dxfId="2319" priority="2655" operator="containsText" text="Not yet due">
      <formula>NOT(ISERROR(SEARCH("Not yet due",G86)))</formula>
    </cfRule>
    <cfRule type="containsText" dxfId="2318" priority="2656" operator="containsText" text="Completed Behind Schedule">
      <formula>NOT(ISERROR(SEARCH("Completed Behind Schedule",G86)))</formula>
    </cfRule>
    <cfRule type="containsText" dxfId="2317" priority="2657" operator="containsText" text="Off Target">
      <formula>NOT(ISERROR(SEARCH("Off Target",G86)))</formula>
    </cfRule>
    <cfRule type="containsText" dxfId="2316" priority="2658" operator="containsText" text="In Danger of Falling Behind Target">
      <formula>NOT(ISERROR(SEARCH("In Danger of Falling Behind Target",G86)))</formula>
    </cfRule>
    <cfRule type="containsText" dxfId="2315" priority="2659" operator="containsText" text="On Track to be Achieved">
      <formula>NOT(ISERROR(SEARCH("On Track to be Achieved",G86)))</formula>
    </cfRule>
    <cfRule type="containsText" dxfId="2314" priority="2660" operator="containsText" text="Fully Achieved">
      <formula>NOT(ISERROR(SEARCH("Fully Achieved",G86)))</formula>
    </cfRule>
    <cfRule type="containsText" dxfId="2313" priority="2661" operator="containsText" text="Fully Achieved">
      <formula>NOT(ISERROR(SEARCH("Fully Achieved",G86)))</formula>
    </cfRule>
    <cfRule type="containsText" dxfId="2312" priority="2662" operator="containsText" text="Fully Achieved">
      <formula>NOT(ISERROR(SEARCH("Fully Achieved",G86)))</formula>
    </cfRule>
    <cfRule type="containsText" dxfId="2311" priority="2663" operator="containsText" text="Deferred">
      <formula>NOT(ISERROR(SEARCH("Deferred",G86)))</formula>
    </cfRule>
    <cfRule type="containsText" dxfId="2310" priority="2664" operator="containsText" text="Deleted">
      <formula>NOT(ISERROR(SEARCH("Deleted",G86)))</formula>
    </cfRule>
    <cfRule type="containsText" dxfId="2309" priority="2665" operator="containsText" text="In Danger of Falling Behind Target">
      <formula>NOT(ISERROR(SEARCH("In Danger of Falling Behind Target",G86)))</formula>
    </cfRule>
    <cfRule type="containsText" dxfId="2308" priority="2666" operator="containsText" text="Not yet due">
      <formula>NOT(ISERROR(SEARCH("Not yet due",G86)))</formula>
    </cfRule>
    <cfRule type="containsText" dxfId="2307" priority="2667" operator="containsText" text="Update not Provided">
      <formula>NOT(ISERROR(SEARCH("Update not Provided",G86)))</formula>
    </cfRule>
  </conditionalFormatting>
  <conditionalFormatting sqref="G87:G97">
    <cfRule type="containsText" dxfId="2306" priority="2596" operator="containsText" text="On track to be achieved">
      <formula>NOT(ISERROR(SEARCH("On track to be achieved",G87)))</formula>
    </cfRule>
    <cfRule type="containsText" dxfId="2305" priority="2597" operator="containsText" text="Deferred">
      <formula>NOT(ISERROR(SEARCH("Deferred",G87)))</formula>
    </cfRule>
    <cfRule type="containsText" dxfId="2304" priority="2598" operator="containsText" text="Deleted">
      <formula>NOT(ISERROR(SEARCH("Deleted",G87)))</formula>
    </cfRule>
    <cfRule type="containsText" dxfId="2303" priority="2599" operator="containsText" text="In Danger of Falling Behind Target">
      <formula>NOT(ISERROR(SEARCH("In Danger of Falling Behind Target",G87)))</formula>
    </cfRule>
    <cfRule type="containsText" dxfId="2302" priority="2600" operator="containsText" text="Not yet due">
      <formula>NOT(ISERROR(SEARCH("Not yet due",G87)))</formula>
    </cfRule>
    <cfRule type="containsText" dxfId="2301" priority="2601" operator="containsText" text="Update not Provided">
      <formula>NOT(ISERROR(SEARCH("Update not Provided",G87)))</formula>
    </cfRule>
    <cfRule type="containsText" dxfId="2300" priority="2602" operator="containsText" text="Not yet due">
      <formula>NOT(ISERROR(SEARCH("Not yet due",G87)))</formula>
    </cfRule>
    <cfRule type="containsText" dxfId="2299" priority="2603" operator="containsText" text="Completed Behind Schedule">
      <formula>NOT(ISERROR(SEARCH("Completed Behind Schedule",G87)))</formula>
    </cfRule>
    <cfRule type="containsText" dxfId="2298" priority="2604" operator="containsText" text="Off Target">
      <formula>NOT(ISERROR(SEARCH("Off Target",G87)))</formula>
    </cfRule>
    <cfRule type="containsText" dxfId="2297" priority="2605" operator="containsText" text="On Track to be Achieved">
      <formula>NOT(ISERROR(SEARCH("On Track to be Achieved",G87)))</formula>
    </cfRule>
    <cfRule type="containsText" dxfId="2296" priority="2606" operator="containsText" text="Fully Achieved">
      <formula>NOT(ISERROR(SEARCH("Fully Achieved",G87)))</formula>
    </cfRule>
    <cfRule type="containsText" dxfId="2295" priority="2607" operator="containsText" text="Not yet due">
      <formula>NOT(ISERROR(SEARCH("Not yet due",G87)))</formula>
    </cfRule>
    <cfRule type="containsText" dxfId="2294" priority="2608" operator="containsText" text="Not Yet Due">
      <formula>NOT(ISERROR(SEARCH("Not Yet Due",G87)))</formula>
    </cfRule>
    <cfRule type="containsText" dxfId="2293" priority="2609" operator="containsText" text="Deferred">
      <formula>NOT(ISERROR(SEARCH("Deferred",G87)))</formula>
    </cfRule>
    <cfRule type="containsText" dxfId="2292" priority="2610" operator="containsText" text="Deleted">
      <formula>NOT(ISERROR(SEARCH("Deleted",G87)))</formula>
    </cfRule>
    <cfRule type="containsText" dxfId="2291" priority="2611" operator="containsText" text="In Danger of Falling Behind Target">
      <formula>NOT(ISERROR(SEARCH("In Danger of Falling Behind Target",G87)))</formula>
    </cfRule>
    <cfRule type="containsText" dxfId="2290" priority="2612" operator="containsText" text="Not yet due">
      <formula>NOT(ISERROR(SEARCH("Not yet due",G87)))</formula>
    </cfRule>
    <cfRule type="containsText" dxfId="2289" priority="2613" operator="containsText" text="Completed Behind Schedule">
      <formula>NOT(ISERROR(SEARCH("Completed Behind Schedule",G87)))</formula>
    </cfRule>
    <cfRule type="containsText" dxfId="2288" priority="2614" operator="containsText" text="Off Target">
      <formula>NOT(ISERROR(SEARCH("Off Target",G87)))</formula>
    </cfRule>
    <cfRule type="containsText" dxfId="2287" priority="2615" operator="containsText" text="In Danger of Falling Behind Target">
      <formula>NOT(ISERROR(SEARCH("In Danger of Falling Behind Target",G87)))</formula>
    </cfRule>
    <cfRule type="containsText" dxfId="2286" priority="2616" operator="containsText" text="On Track to be Achieved">
      <formula>NOT(ISERROR(SEARCH("On Track to be Achieved",G87)))</formula>
    </cfRule>
    <cfRule type="containsText" dxfId="2285" priority="2617" operator="containsText" text="Fully Achieved">
      <formula>NOT(ISERROR(SEARCH("Fully Achieved",G87)))</formula>
    </cfRule>
    <cfRule type="containsText" dxfId="2284" priority="2618" operator="containsText" text="Update not Provided">
      <formula>NOT(ISERROR(SEARCH("Update not Provided",G87)))</formula>
    </cfRule>
    <cfRule type="containsText" dxfId="2283" priority="2619" operator="containsText" text="Not yet due">
      <formula>NOT(ISERROR(SEARCH("Not yet due",G87)))</formula>
    </cfRule>
    <cfRule type="containsText" dxfId="2282" priority="2620" operator="containsText" text="Completed Behind Schedule">
      <formula>NOT(ISERROR(SEARCH("Completed Behind Schedule",G87)))</formula>
    </cfRule>
    <cfRule type="containsText" dxfId="2281" priority="2621" operator="containsText" text="Off Target">
      <formula>NOT(ISERROR(SEARCH("Off Target",G87)))</formula>
    </cfRule>
    <cfRule type="containsText" dxfId="2280" priority="2622" operator="containsText" text="In Danger of Falling Behind Target">
      <formula>NOT(ISERROR(SEARCH("In Danger of Falling Behind Target",G87)))</formula>
    </cfRule>
    <cfRule type="containsText" dxfId="2279" priority="2623" operator="containsText" text="On Track to be Achieved">
      <formula>NOT(ISERROR(SEARCH("On Track to be Achieved",G87)))</formula>
    </cfRule>
    <cfRule type="containsText" dxfId="2278" priority="2624" operator="containsText" text="Fully Achieved">
      <formula>NOT(ISERROR(SEARCH("Fully Achieved",G87)))</formula>
    </cfRule>
    <cfRule type="containsText" dxfId="2277" priority="2625" operator="containsText" text="Fully Achieved">
      <formula>NOT(ISERROR(SEARCH("Fully Achieved",G87)))</formula>
    </cfRule>
    <cfRule type="containsText" dxfId="2276" priority="2626" operator="containsText" text="Fully Achieved">
      <formula>NOT(ISERROR(SEARCH("Fully Achieved",G87)))</formula>
    </cfRule>
    <cfRule type="containsText" dxfId="2275" priority="2627" operator="containsText" text="Deferred">
      <formula>NOT(ISERROR(SEARCH("Deferred",G87)))</formula>
    </cfRule>
    <cfRule type="containsText" dxfId="2274" priority="2628" operator="containsText" text="Deleted">
      <formula>NOT(ISERROR(SEARCH("Deleted",G87)))</formula>
    </cfRule>
    <cfRule type="containsText" dxfId="2273" priority="2629" operator="containsText" text="In Danger of Falling Behind Target">
      <formula>NOT(ISERROR(SEARCH("In Danger of Falling Behind Target",G87)))</formula>
    </cfRule>
    <cfRule type="containsText" dxfId="2272" priority="2630" operator="containsText" text="Not yet due">
      <formula>NOT(ISERROR(SEARCH("Not yet due",G87)))</formula>
    </cfRule>
    <cfRule type="containsText" dxfId="2271" priority="2631" operator="containsText" text="Update not Provided">
      <formula>NOT(ISERROR(SEARCH("Update not Provided",G87)))</formula>
    </cfRule>
  </conditionalFormatting>
  <conditionalFormatting sqref="G98">
    <cfRule type="containsText" dxfId="2270" priority="2560" operator="containsText" text="On track to be achieved">
      <formula>NOT(ISERROR(SEARCH("On track to be achieved",G98)))</formula>
    </cfRule>
    <cfRule type="containsText" dxfId="2269" priority="2561" operator="containsText" text="Deferred">
      <formula>NOT(ISERROR(SEARCH("Deferred",G98)))</formula>
    </cfRule>
    <cfRule type="containsText" dxfId="2268" priority="2562" operator="containsText" text="Deleted">
      <formula>NOT(ISERROR(SEARCH("Deleted",G98)))</formula>
    </cfRule>
    <cfRule type="containsText" dxfId="2267" priority="2563" operator="containsText" text="In Danger of Falling Behind Target">
      <formula>NOT(ISERROR(SEARCH("In Danger of Falling Behind Target",G98)))</formula>
    </cfRule>
    <cfRule type="containsText" dxfId="2266" priority="2564" operator="containsText" text="Not yet due">
      <formula>NOT(ISERROR(SEARCH("Not yet due",G98)))</formula>
    </cfRule>
    <cfRule type="containsText" dxfId="2265" priority="2565" operator="containsText" text="Update not Provided">
      <formula>NOT(ISERROR(SEARCH("Update not Provided",G98)))</formula>
    </cfRule>
    <cfRule type="containsText" dxfId="2264" priority="2566" operator="containsText" text="Not yet due">
      <formula>NOT(ISERROR(SEARCH("Not yet due",G98)))</formula>
    </cfRule>
    <cfRule type="containsText" dxfId="2263" priority="2567" operator="containsText" text="Completed Behind Schedule">
      <formula>NOT(ISERROR(SEARCH("Completed Behind Schedule",G98)))</formula>
    </cfRule>
    <cfRule type="containsText" dxfId="2262" priority="2568" operator="containsText" text="Off Target">
      <formula>NOT(ISERROR(SEARCH("Off Target",G98)))</formula>
    </cfRule>
    <cfRule type="containsText" dxfId="2261" priority="2569" operator="containsText" text="On Track to be Achieved">
      <formula>NOT(ISERROR(SEARCH("On Track to be Achieved",G98)))</formula>
    </cfRule>
    <cfRule type="containsText" dxfId="2260" priority="2570" operator="containsText" text="Fully Achieved">
      <formula>NOT(ISERROR(SEARCH("Fully Achieved",G98)))</formula>
    </cfRule>
    <cfRule type="containsText" dxfId="2259" priority="2571" operator="containsText" text="Not yet due">
      <formula>NOT(ISERROR(SEARCH("Not yet due",G98)))</formula>
    </cfRule>
    <cfRule type="containsText" dxfId="2258" priority="2572" operator="containsText" text="Not Yet Due">
      <formula>NOT(ISERROR(SEARCH("Not Yet Due",G98)))</formula>
    </cfRule>
    <cfRule type="containsText" dxfId="2257" priority="2573" operator="containsText" text="Deferred">
      <formula>NOT(ISERROR(SEARCH("Deferred",G98)))</formula>
    </cfRule>
    <cfRule type="containsText" dxfId="2256" priority="2574" operator="containsText" text="Deleted">
      <formula>NOT(ISERROR(SEARCH("Deleted",G98)))</formula>
    </cfRule>
    <cfRule type="containsText" dxfId="2255" priority="2575" operator="containsText" text="In Danger of Falling Behind Target">
      <formula>NOT(ISERROR(SEARCH("In Danger of Falling Behind Target",G98)))</formula>
    </cfRule>
    <cfRule type="containsText" dxfId="2254" priority="2576" operator="containsText" text="Not yet due">
      <formula>NOT(ISERROR(SEARCH("Not yet due",G98)))</formula>
    </cfRule>
    <cfRule type="containsText" dxfId="2253" priority="2577" operator="containsText" text="Completed Behind Schedule">
      <formula>NOT(ISERROR(SEARCH("Completed Behind Schedule",G98)))</formula>
    </cfRule>
    <cfRule type="containsText" dxfId="2252" priority="2578" operator="containsText" text="Off Target">
      <formula>NOT(ISERROR(SEARCH("Off Target",G98)))</formula>
    </cfRule>
    <cfRule type="containsText" dxfId="2251" priority="2579" operator="containsText" text="In Danger of Falling Behind Target">
      <formula>NOT(ISERROR(SEARCH("In Danger of Falling Behind Target",G98)))</formula>
    </cfRule>
    <cfRule type="containsText" dxfId="2250" priority="2580" operator="containsText" text="On Track to be Achieved">
      <formula>NOT(ISERROR(SEARCH("On Track to be Achieved",G98)))</formula>
    </cfRule>
    <cfRule type="containsText" dxfId="2249" priority="2581" operator="containsText" text="Fully Achieved">
      <formula>NOT(ISERROR(SEARCH("Fully Achieved",G98)))</formula>
    </cfRule>
    <cfRule type="containsText" dxfId="2248" priority="2582" operator="containsText" text="Update not Provided">
      <formula>NOT(ISERROR(SEARCH("Update not Provided",G98)))</formula>
    </cfRule>
    <cfRule type="containsText" dxfId="2247" priority="2583" operator="containsText" text="Not yet due">
      <formula>NOT(ISERROR(SEARCH("Not yet due",G98)))</formula>
    </cfRule>
    <cfRule type="containsText" dxfId="2246" priority="2584" operator="containsText" text="Completed Behind Schedule">
      <formula>NOT(ISERROR(SEARCH("Completed Behind Schedule",G98)))</formula>
    </cfRule>
    <cfRule type="containsText" dxfId="2245" priority="2585" operator="containsText" text="Off Target">
      <formula>NOT(ISERROR(SEARCH("Off Target",G98)))</formula>
    </cfRule>
    <cfRule type="containsText" dxfId="2244" priority="2586" operator="containsText" text="In Danger of Falling Behind Target">
      <formula>NOT(ISERROR(SEARCH("In Danger of Falling Behind Target",G98)))</formula>
    </cfRule>
    <cfRule type="containsText" dxfId="2243" priority="2587" operator="containsText" text="On Track to be Achieved">
      <formula>NOT(ISERROR(SEARCH("On Track to be Achieved",G98)))</formula>
    </cfRule>
    <cfRule type="containsText" dxfId="2242" priority="2588" operator="containsText" text="Fully Achieved">
      <formula>NOT(ISERROR(SEARCH("Fully Achieved",G98)))</formula>
    </cfRule>
    <cfRule type="containsText" dxfId="2241" priority="2589" operator="containsText" text="Fully Achieved">
      <formula>NOT(ISERROR(SEARCH("Fully Achieved",G98)))</formula>
    </cfRule>
    <cfRule type="containsText" dxfId="2240" priority="2590" operator="containsText" text="Fully Achieved">
      <formula>NOT(ISERROR(SEARCH("Fully Achieved",G98)))</formula>
    </cfRule>
    <cfRule type="containsText" dxfId="2239" priority="2591" operator="containsText" text="Deferred">
      <formula>NOT(ISERROR(SEARCH("Deferred",G98)))</formula>
    </cfRule>
    <cfRule type="containsText" dxfId="2238" priority="2592" operator="containsText" text="Deleted">
      <formula>NOT(ISERROR(SEARCH("Deleted",G98)))</formula>
    </cfRule>
    <cfRule type="containsText" dxfId="2237" priority="2593" operator="containsText" text="In Danger of Falling Behind Target">
      <formula>NOT(ISERROR(SEARCH("In Danger of Falling Behind Target",G98)))</formula>
    </cfRule>
    <cfRule type="containsText" dxfId="2236" priority="2594" operator="containsText" text="Not yet due">
      <formula>NOT(ISERROR(SEARCH("Not yet due",G98)))</formula>
    </cfRule>
    <cfRule type="containsText" dxfId="2235" priority="2595" operator="containsText" text="Update not Provided">
      <formula>NOT(ISERROR(SEARCH("Update not Provided",G98)))</formula>
    </cfRule>
  </conditionalFormatting>
  <conditionalFormatting sqref="G98">
    <cfRule type="containsText" dxfId="2234" priority="2524" operator="containsText" text="On track to be achieved">
      <formula>NOT(ISERROR(SEARCH("On track to be achieved",G98)))</formula>
    </cfRule>
    <cfRule type="containsText" dxfId="2233" priority="2525" operator="containsText" text="Deferred">
      <formula>NOT(ISERROR(SEARCH("Deferred",G98)))</formula>
    </cfRule>
    <cfRule type="containsText" dxfId="2232" priority="2526" operator="containsText" text="Deleted">
      <formula>NOT(ISERROR(SEARCH("Deleted",G98)))</formula>
    </cfRule>
    <cfRule type="containsText" dxfId="2231" priority="2527" operator="containsText" text="In Danger of Falling Behind Target">
      <formula>NOT(ISERROR(SEARCH("In Danger of Falling Behind Target",G98)))</formula>
    </cfRule>
    <cfRule type="containsText" dxfId="2230" priority="2528" operator="containsText" text="Not yet due">
      <formula>NOT(ISERROR(SEARCH("Not yet due",G98)))</formula>
    </cfRule>
    <cfRule type="containsText" dxfId="2229" priority="2529" operator="containsText" text="Update not Provided">
      <formula>NOT(ISERROR(SEARCH("Update not Provided",G98)))</formula>
    </cfRule>
    <cfRule type="containsText" dxfId="2228" priority="2530" operator="containsText" text="Not yet due">
      <formula>NOT(ISERROR(SEARCH("Not yet due",G98)))</formula>
    </cfRule>
    <cfRule type="containsText" dxfId="2227" priority="2531" operator="containsText" text="Completed Behind Schedule">
      <formula>NOT(ISERROR(SEARCH("Completed Behind Schedule",G98)))</formula>
    </cfRule>
    <cfRule type="containsText" dxfId="2226" priority="2532" operator="containsText" text="Off Target">
      <formula>NOT(ISERROR(SEARCH("Off Target",G98)))</formula>
    </cfRule>
    <cfRule type="containsText" dxfId="2225" priority="2533" operator="containsText" text="On Track to be Achieved">
      <formula>NOT(ISERROR(SEARCH("On Track to be Achieved",G98)))</formula>
    </cfRule>
    <cfRule type="containsText" dxfId="2224" priority="2534" operator="containsText" text="Fully Achieved">
      <formula>NOT(ISERROR(SEARCH("Fully Achieved",G98)))</formula>
    </cfRule>
    <cfRule type="containsText" dxfId="2223" priority="2535" operator="containsText" text="Not yet due">
      <formula>NOT(ISERROR(SEARCH("Not yet due",G98)))</formula>
    </cfRule>
    <cfRule type="containsText" dxfId="2222" priority="2536" operator="containsText" text="Not Yet Due">
      <formula>NOT(ISERROR(SEARCH("Not Yet Due",G98)))</formula>
    </cfRule>
    <cfRule type="containsText" dxfId="2221" priority="2537" operator="containsText" text="Deferred">
      <formula>NOT(ISERROR(SEARCH("Deferred",G98)))</formula>
    </cfRule>
    <cfRule type="containsText" dxfId="2220" priority="2538" operator="containsText" text="Deleted">
      <formula>NOT(ISERROR(SEARCH("Deleted",G98)))</formula>
    </cfRule>
    <cfRule type="containsText" dxfId="2219" priority="2539" operator="containsText" text="In Danger of Falling Behind Target">
      <formula>NOT(ISERROR(SEARCH("In Danger of Falling Behind Target",G98)))</formula>
    </cfRule>
    <cfRule type="containsText" dxfId="2218" priority="2540" operator="containsText" text="Not yet due">
      <formula>NOT(ISERROR(SEARCH("Not yet due",G98)))</formula>
    </cfRule>
    <cfRule type="containsText" dxfId="2217" priority="2541" operator="containsText" text="Completed Behind Schedule">
      <formula>NOT(ISERROR(SEARCH("Completed Behind Schedule",G98)))</formula>
    </cfRule>
    <cfRule type="containsText" dxfId="2216" priority="2542" operator="containsText" text="Off Target">
      <formula>NOT(ISERROR(SEARCH("Off Target",G98)))</formula>
    </cfRule>
    <cfRule type="containsText" dxfId="2215" priority="2543" operator="containsText" text="In Danger of Falling Behind Target">
      <formula>NOT(ISERROR(SEARCH("In Danger of Falling Behind Target",G98)))</formula>
    </cfRule>
    <cfRule type="containsText" dxfId="2214" priority="2544" operator="containsText" text="On Track to be Achieved">
      <formula>NOT(ISERROR(SEARCH("On Track to be Achieved",G98)))</formula>
    </cfRule>
    <cfRule type="containsText" dxfId="2213" priority="2545" operator="containsText" text="Fully Achieved">
      <formula>NOT(ISERROR(SEARCH("Fully Achieved",G98)))</formula>
    </cfRule>
    <cfRule type="containsText" dxfId="2212" priority="2546" operator="containsText" text="Update not Provided">
      <formula>NOT(ISERROR(SEARCH("Update not Provided",G98)))</formula>
    </cfRule>
    <cfRule type="containsText" dxfId="2211" priority="2547" operator="containsText" text="Not yet due">
      <formula>NOT(ISERROR(SEARCH("Not yet due",G98)))</formula>
    </cfRule>
    <cfRule type="containsText" dxfId="2210" priority="2548" operator="containsText" text="Completed Behind Schedule">
      <formula>NOT(ISERROR(SEARCH("Completed Behind Schedule",G98)))</formula>
    </cfRule>
    <cfRule type="containsText" dxfId="2209" priority="2549" operator="containsText" text="Off Target">
      <formula>NOT(ISERROR(SEARCH("Off Target",G98)))</formula>
    </cfRule>
    <cfRule type="containsText" dxfId="2208" priority="2550" operator="containsText" text="In Danger of Falling Behind Target">
      <formula>NOT(ISERROR(SEARCH("In Danger of Falling Behind Target",G98)))</formula>
    </cfRule>
    <cfRule type="containsText" dxfId="2207" priority="2551" operator="containsText" text="On Track to be Achieved">
      <formula>NOT(ISERROR(SEARCH("On Track to be Achieved",G98)))</formula>
    </cfRule>
    <cfRule type="containsText" dxfId="2206" priority="2552" operator="containsText" text="Fully Achieved">
      <formula>NOT(ISERROR(SEARCH("Fully Achieved",G98)))</formula>
    </cfRule>
    <cfRule type="containsText" dxfId="2205" priority="2553" operator="containsText" text="Fully Achieved">
      <formula>NOT(ISERROR(SEARCH("Fully Achieved",G98)))</formula>
    </cfRule>
    <cfRule type="containsText" dxfId="2204" priority="2554" operator="containsText" text="Fully Achieved">
      <formula>NOT(ISERROR(SEARCH("Fully Achieved",G98)))</formula>
    </cfRule>
    <cfRule type="containsText" dxfId="2203" priority="2555" operator="containsText" text="Deferred">
      <formula>NOT(ISERROR(SEARCH("Deferred",G98)))</formula>
    </cfRule>
    <cfRule type="containsText" dxfId="2202" priority="2556" operator="containsText" text="Deleted">
      <formula>NOT(ISERROR(SEARCH("Deleted",G98)))</formula>
    </cfRule>
    <cfRule type="containsText" dxfId="2201" priority="2557" operator="containsText" text="In Danger of Falling Behind Target">
      <formula>NOT(ISERROR(SEARCH("In Danger of Falling Behind Target",G98)))</formula>
    </cfRule>
    <cfRule type="containsText" dxfId="2200" priority="2558" operator="containsText" text="Not yet due">
      <formula>NOT(ISERROR(SEARCH("Not yet due",G98)))</formula>
    </cfRule>
    <cfRule type="containsText" dxfId="2199" priority="2559" operator="containsText" text="Update not Provided">
      <formula>NOT(ISERROR(SEARCH("Update not Provided",G98)))</formula>
    </cfRule>
  </conditionalFormatting>
  <conditionalFormatting sqref="G100:G110">
    <cfRule type="containsText" dxfId="2198" priority="2488" operator="containsText" text="On track to be achieved">
      <formula>NOT(ISERROR(SEARCH("On track to be achieved",G100)))</formula>
    </cfRule>
    <cfRule type="containsText" dxfId="2197" priority="2489" operator="containsText" text="Deferred">
      <formula>NOT(ISERROR(SEARCH("Deferred",G100)))</formula>
    </cfRule>
    <cfRule type="containsText" dxfId="2196" priority="2490" operator="containsText" text="Deleted">
      <formula>NOT(ISERROR(SEARCH("Deleted",G100)))</formula>
    </cfRule>
    <cfRule type="containsText" dxfId="2195" priority="2491" operator="containsText" text="In Danger of Falling Behind Target">
      <formula>NOT(ISERROR(SEARCH("In Danger of Falling Behind Target",G100)))</formula>
    </cfRule>
    <cfRule type="containsText" dxfId="2194" priority="2492" operator="containsText" text="Not yet due">
      <formula>NOT(ISERROR(SEARCH("Not yet due",G100)))</formula>
    </cfRule>
    <cfRule type="containsText" dxfId="2193" priority="2493" operator="containsText" text="Update not Provided">
      <formula>NOT(ISERROR(SEARCH("Update not Provided",G100)))</formula>
    </cfRule>
    <cfRule type="containsText" dxfId="2192" priority="2494" operator="containsText" text="Not yet due">
      <formula>NOT(ISERROR(SEARCH("Not yet due",G100)))</formula>
    </cfRule>
    <cfRule type="containsText" dxfId="2191" priority="2495" operator="containsText" text="Completed Behind Schedule">
      <formula>NOT(ISERROR(SEARCH("Completed Behind Schedule",G100)))</formula>
    </cfRule>
    <cfRule type="containsText" dxfId="2190" priority="2496" operator="containsText" text="Off Target">
      <formula>NOT(ISERROR(SEARCH("Off Target",G100)))</formula>
    </cfRule>
    <cfRule type="containsText" dxfId="2189" priority="2497" operator="containsText" text="On Track to be Achieved">
      <formula>NOT(ISERROR(SEARCH("On Track to be Achieved",G100)))</formula>
    </cfRule>
    <cfRule type="containsText" dxfId="2188" priority="2498" operator="containsText" text="Fully Achieved">
      <formula>NOT(ISERROR(SEARCH("Fully Achieved",G100)))</formula>
    </cfRule>
    <cfRule type="containsText" dxfId="2187" priority="2499" operator="containsText" text="Not yet due">
      <formula>NOT(ISERROR(SEARCH("Not yet due",G100)))</formula>
    </cfRule>
    <cfRule type="containsText" dxfId="2186" priority="2500" operator="containsText" text="Not Yet Due">
      <formula>NOT(ISERROR(SEARCH("Not Yet Due",G100)))</formula>
    </cfRule>
    <cfRule type="containsText" dxfId="2185" priority="2501" operator="containsText" text="Deferred">
      <formula>NOT(ISERROR(SEARCH("Deferred",G100)))</formula>
    </cfRule>
    <cfRule type="containsText" dxfId="2184" priority="2502" operator="containsText" text="Deleted">
      <formula>NOT(ISERROR(SEARCH("Deleted",G100)))</formula>
    </cfRule>
    <cfRule type="containsText" dxfId="2183" priority="2503" operator="containsText" text="In Danger of Falling Behind Target">
      <formula>NOT(ISERROR(SEARCH("In Danger of Falling Behind Target",G100)))</formula>
    </cfRule>
    <cfRule type="containsText" dxfId="2182" priority="2504" operator="containsText" text="Not yet due">
      <formula>NOT(ISERROR(SEARCH("Not yet due",G100)))</formula>
    </cfRule>
    <cfRule type="containsText" dxfId="2181" priority="2505" operator="containsText" text="Completed Behind Schedule">
      <formula>NOT(ISERROR(SEARCH("Completed Behind Schedule",G100)))</formula>
    </cfRule>
    <cfRule type="containsText" dxfId="2180" priority="2506" operator="containsText" text="Off Target">
      <formula>NOT(ISERROR(SEARCH("Off Target",G100)))</formula>
    </cfRule>
    <cfRule type="containsText" dxfId="2179" priority="2507" operator="containsText" text="In Danger of Falling Behind Target">
      <formula>NOT(ISERROR(SEARCH("In Danger of Falling Behind Target",G100)))</formula>
    </cfRule>
    <cfRule type="containsText" dxfId="2178" priority="2508" operator="containsText" text="On Track to be Achieved">
      <formula>NOT(ISERROR(SEARCH("On Track to be Achieved",G100)))</formula>
    </cfRule>
    <cfRule type="containsText" dxfId="2177" priority="2509" operator="containsText" text="Fully Achieved">
      <formula>NOT(ISERROR(SEARCH("Fully Achieved",G100)))</formula>
    </cfRule>
    <cfRule type="containsText" dxfId="2176" priority="2510" operator="containsText" text="Update not Provided">
      <formula>NOT(ISERROR(SEARCH("Update not Provided",G100)))</formula>
    </cfRule>
    <cfRule type="containsText" dxfId="2175" priority="2511" operator="containsText" text="Not yet due">
      <formula>NOT(ISERROR(SEARCH("Not yet due",G100)))</formula>
    </cfRule>
    <cfRule type="containsText" dxfId="2174" priority="2512" operator="containsText" text="Completed Behind Schedule">
      <formula>NOT(ISERROR(SEARCH("Completed Behind Schedule",G100)))</formula>
    </cfRule>
    <cfRule type="containsText" dxfId="2173" priority="2513" operator="containsText" text="Off Target">
      <formula>NOT(ISERROR(SEARCH("Off Target",G100)))</formula>
    </cfRule>
    <cfRule type="containsText" dxfId="2172" priority="2514" operator="containsText" text="In Danger of Falling Behind Target">
      <formula>NOT(ISERROR(SEARCH("In Danger of Falling Behind Target",G100)))</formula>
    </cfRule>
    <cfRule type="containsText" dxfId="2171" priority="2515" operator="containsText" text="On Track to be Achieved">
      <formula>NOT(ISERROR(SEARCH("On Track to be Achieved",G100)))</formula>
    </cfRule>
    <cfRule type="containsText" dxfId="2170" priority="2516" operator="containsText" text="Fully Achieved">
      <formula>NOT(ISERROR(SEARCH("Fully Achieved",G100)))</formula>
    </cfRule>
    <cfRule type="containsText" dxfId="2169" priority="2517" operator="containsText" text="Fully Achieved">
      <formula>NOT(ISERROR(SEARCH("Fully Achieved",G100)))</formula>
    </cfRule>
    <cfRule type="containsText" dxfId="2168" priority="2518" operator="containsText" text="Fully Achieved">
      <formula>NOT(ISERROR(SEARCH("Fully Achieved",G100)))</formula>
    </cfRule>
    <cfRule type="containsText" dxfId="2167" priority="2519" operator="containsText" text="Deferred">
      <formula>NOT(ISERROR(SEARCH("Deferred",G100)))</formula>
    </cfRule>
    <cfRule type="containsText" dxfId="2166" priority="2520" operator="containsText" text="Deleted">
      <formula>NOT(ISERROR(SEARCH("Deleted",G100)))</formula>
    </cfRule>
    <cfRule type="containsText" dxfId="2165" priority="2521" operator="containsText" text="In Danger of Falling Behind Target">
      <formula>NOT(ISERROR(SEARCH("In Danger of Falling Behind Target",G100)))</formula>
    </cfRule>
    <cfRule type="containsText" dxfId="2164" priority="2522" operator="containsText" text="Not yet due">
      <formula>NOT(ISERROR(SEARCH("Not yet due",G100)))</formula>
    </cfRule>
    <cfRule type="containsText" dxfId="2163" priority="2523" operator="containsText" text="Update not Provided">
      <formula>NOT(ISERROR(SEARCH("Update not Provided",G100)))</formula>
    </cfRule>
  </conditionalFormatting>
  <conditionalFormatting sqref="I3:I11">
    <cfRule type="containsText" dxfId="2162" priority="2380" operator="containsText" text="On track to be achieved">
      <formula>NOT(ISERROR(SEARCH("On track to be achieved",I3)))</formula>
    </cfRule>
    <cfRule type="containsText" dxfId="2161" priority="2381" operator="containsText" text="Deferred">
      <formula>NOT(ISERROR(SEARCH("Deferred",I3)))</formula>
    </cfRule>
    <cfRule type="containsText" dxfId="2160" priority="2382" operator="containsText" text="Deleted">
      <formula>NOT(ISERROR(SEARCH("Deleted",I3)))</formula>
    </cfRule>
    <cfRule type="containsText" dxfId="2159" priority="2383" operator="containsText" text="In Danger of Falling Behind Target">
      <formula>NOT(ISERROR(SEARCH("In Danger of Falling Behind Target",I3)))</formula>
    </cfRule>
    <cfRule type="containsText" dxfId="2158" priority="2384" operator="containsText" text="Not yet due">
      <formula>NOT(ISERROR(SEARCH("Not yet due",I3)))</formula>
    </cfRule>
    <cfRule type="containsText" dxfId="2157" priority="2385" operator="containsText" text="Update not Provided">
      <formula>NOT(ISERROR(SEARCH("Update not Provided",I3)))</formula>
    </cfRule>
    <cfRule type="containsText" dxfId="2156" priority="2386" operator="containsText" text="Not yet due">
      <formula>NOT(ISERROR(SEARCH("Not yet due",I3)))</formula>
    </cfRule>
    <cfRule type="containsText" dxfId="2155" priority="2387" operator="containsText" text="Completed Behind Schedule">
      <formula>NOT(ISERROR(SEARCH("Completed Behind Schedule",I3)))</formula>
    </cfRule>
    <cfRule type="containsText" dxfId="2154" priority="2388" operator="containsText" text="Off Target">
      <formula>NOT(ISERROR(SEARCH("Off Target",I3)))</formula>
    </cfRule>
    <cfRule type="containsText" dxfId="2153" priority="2389" operator="containsText" text="On Track to be Achieved">
      <formula>NOT(ISERROR(SEARCH("On Track to be Achieved",I3)))</formula>
    </cfRule>
    <cfRule type="containsText" dxfId="2152" priority="2390" operator="containsText" text="Fully Achieved">
      <formula>NOT(ISERROR(SEARCH("Fully Achieved",I3)))</formula>
    </cfRule>
    <cfRule type="containsText" dxfId="2151" priority="2391" operator="containsText" text="Not yet due">
      <formula>NOT(ISERROR(SEARCH("Not yet due",I3)))</formula>
    </cfRule>
    <cfRule type="containsText" dxfId="2150" priority="2392" operator="containsText" text="Not Yet Due">
      <formula>NOT(ISERROR(SEARCH("Not Yet Due",I3)))</formula>
    </cfRule>
    <cfRule type="containsText" dxfId="2149" priority="2393" operator="containsText" text="Deferred">
      <formula>NOT(ISERROR(SEARCH("Deferred",I3)))</formula>
    </cfRule>
    <cfRule type="containsText" dxfId="2148" priority="2394" operator="containsText" text="Deleted">
      <formula>NOT(ISERROR(SEARCH("Deleted",I3)))</formula>
    </cfRule>
    <cfRule type="containsText" dxfId="2147" priority="2395" operator="containsText" text="In Danger of Falling Behind Target">
      <formula>NOT(ISERROR(SEARCH("In Danger of Falling Behind Target",I3)))</formula>
    </cfRule>
    <cfRule type="containsText" dxfId="2146" priority="2396" operator="containsText" text="Not yet due">
      <formula>NOT(ISERROR(SEARCH("Not yet due",I3)))</formula>
    </cfRule>
    <cfRule type="containsText" dxfId="2145" priority="2397" operator="containsText" text="Completed Behind Schedule">
      <formula>NOT(ISERROR(SEARCH("Completed Behind Schedule",I3)))</formula>
    </cfRule>
    <cfRule type="containsText" dxfId="2144" priority="2398" operator="containsText" text="Off Target">
      <formula>NOT(ISERROR(SEARCH("Off Target",I3)))</formula>
    </cfRule>
    <cfRule type="containsText" dxfId="2143" priority="2399" operator="containsText" text="In Danger of Falling Behind Target">
      <formula>NOT(ISERROR(SEARCH("In Danger of Falling Behind Target",I3)))</formula>
    </cfRule>
    <cfRule type="containsText" dxfId="2142" priority="2400" operator="containsText" text="On Track to be Achieved">
      <formula>NOT(ISERROR(SEARCH("On Track to be Achieved",I3)))</formula>
    </cfRule>
    <cfRule type="containsText" dxfId="2141" priority="2401" operator="containsText" text="Fully Achieved">
      <formula>NOT(ISERROR(SEARCH("Fully Achieved",I3)))</formula>
    </cfRule>
    <cfRule type="containsText" dxfId="2140" priority="2402" operator="containsText" text="Update not Provided">
      <formula>NOT(ISERROR(SEARCH("Update not Provided",I3)))</formula>
    </cfRule>
    <cfRule type="containsText" dxfId="2139" priority="2403" operator="containsText" text="Not yet due">
      <formula>NOT(ISERROR(SEARCH("Not yet due",I3)))</formula>
    </cfRule>
    <cfRule type="containsText" dxfId="2138" priority="2404" operator="containsText" text="Completed Behind Schedule">
      <formula>NOT(ISERROR(SEARCH("Completed Behind Schedule",I3)))</formula>
    </cfRule>
    <cfRule type="containsText" dxfId="2137" priority="2405" operator="containsText" text="Off Target">
      <formula>NOT(ISERROR(SEARCH("Off Target",I3)))</formula>
    </cfRule>
    <cfRule type="containsText" dxfId="2136" priority="2406" operator="containsText" text="In Danger of Falling Behind Target">
      <formula>NOT(ISERROR(SEARCH("In Danger of Falling Behind Target",I3)))</formula>
    </cfRule>
    <cfRule type="containsText" dxfId="2135" priority="2407" operator="containsText" text="On Track to be Achieved">
      <formula>NOT(ISERROR(SEARCH("On Track to be Achieved",I3)))</formula>
    </cfRule>
    <cfRule type="containsText" dxfId="2134" priority="2408" operator="containsText" text="Fully Achieved">
      <formula>NOT(ISERROR(SEARCH("Fully Achieved",I3)))</formula>
    </cfRule>
    <cfRule type="containsText" dxfId="2133" priority="2409" operator="containsText" text="Fully Achieved">
      <formula>NOT(ISERROR(SEARCH("Fully Achieved",I3)))</formula>
    </cfRule>
    <cfRule type="containsText" dxfId="2132" priority="2410" operator="containsText" text="Fully Achieved">
      <formula>NOT(ISERROR(SEARCH("Fully Achieved",I3)))</formula>
    </cfRule>
    <cfRule type="containsText" dxfId="2131" priority="2411" operator="containsText" text="Deferred">
      <formula>NOT(ISERROR(SEARCH("Deferred",I3)))</formula>
    </cfRule>
    <cfRule type="containsText" dxfId="2130" priority="2412" operator="containsText" text="Deleted">
      <formula>NOT(ISERROR(SEARCH("Deleted",I3)))</formula>
    </cfRule>
    <cfRule type="containsText" dxfId="2129" priority="2413" operator="containsText" text="In Danger of Falling Behind Target">
      <formula>NOT(ISERROR(SEARCH("In Danger of Falling Behind Target",I3)))</formula>
    </cfRule>
    <cfRule type="containsText" dxfId="2128" priority="2414" operator="containsText" text="Not yet due">
      <formula>NOT(ISERROR(SEARCH("Not yet due",I3)))</formula>
    </cfRule>
    <cfRule type="containsText" dxfId="2127" priority="2415" operator="containsText" text="Update not Provided">
      <formula>NOT(ISERROR(SEARCH("Update not Provided",I3)))</formula>
    </cfRule>
  </conditionalFormatting>
  <conditionalFormatting sqref="I13:I30">
    <cfRule type="containsText" dxfId="2126" priority="2344" operator="containsText" text="On track to be achieved">
      <formula>NOT(ISERROR(SEARCH("On track to be achieved",I13)))</formula>
    </cfRule>
    <cfRule type="containsText" dxfId="2125" priority="2345" operator="containsText" text="Deferred">
      <formula>NOT(ISERROR(SEARCH("Deferred",I13)))</formula>
    </cfRule>
    <cfRule type="containsText" dxfId="2124" priority="2346" operator="containsText" text="Deleted">
      <formula>NOT(ISERROR(SEARCH("Deleted",I13)))</formula>
    </cfRule>
    <cfRule type="containsText" dxfId="2123" priority="2347" operator="containsText" text="In Danger of Falling Behind Target">
      <formula>NOT(ISERROR(SEARCH("In Danger of Falling Behind Target",I13)))</formula>
    </cfRule>
    <cfRule type="containsText" dxfId="2122" priority="2348" operator="containsText" text="Not yet due">
      <formula>NOT(ISERROR(SEARCH("Not yet due",I13)))</formula>
    </cfRule>
    <cfRule type="containsText" dxfId="2121" priority="2349" operator="containsText" text="Update not Provided">
      <formula>NOT(ISERROR(SEARCH("Update not Provided",I13)))</formula>
    </cfRule>
    <cfRule type="containsText" dxfId="2120" priority="2350" operator="containsText" text="Not yet due">
      <formula>NOT(ISERROR(SEARCH("Not yet due",I13)))</formula>
    </cfRule>
    <cfRule type="containsText" dxfId="2119" priority="2351" operator="containsText" text="Completed Behind Schedule">
      <formula>NOT(ISERROR(SEARCH("Completed Behind Schedule",I13)))</formula>
    </cfRule>
    <cfRule type="containsText" dxfId="2118" priority="2352" operator="containsText" text="Off Target">
      <formula>NOT(ISERROR(SEARCH("Off Target",I13)))</formula>
    </cfRule>
    <cfRule type="containsText" dxfId="2117" priority="2353" operator="containsText" text="On Track to be Achieved">
      <formula>NOT(ISERROR(SEARCH("On Track to be Achieved",I13)))</formula>
    </cfRule>
    <cfRule type="containsText" dxfId="2116" priority="2354" operator="containsText" text="Fully Achieved">
      <formula>NOT(ISERROR(SEARCH("Fully Achieved",I13)))</formula>
    </cfRule>
    <cfRule type="containsText" dxfId="2115" priority="2355" operator="containsText" text="Not yet due">
      <formula>NOT(ISERROR(SEARCH("Not yet due",I13)))</formula>
    </cfRule>
    <cfRule type="containsText" dxfId="2114" priority="2356" operator="containsText" text="Not Yet Due">
      <formula>NOT(ISERROR(SEARCH("Not Yet Due",I13)))</formula>
    </cfRule>
    <cfRule type="containsText" dxfId="2113" priority="2357" operator="containsText" text="Deferred">
      <formula>NOT(ISERROR(SEARCH("Deferred",I13)))</formula>
    </cfRule>
    <cfRule type="containsText" dxfId="2112" priority="2358" operator="containsText" text="Deleted">
      <formula>NOT(ISERROR(SEARCH("Deleted",I13)))</formula>
    </cfRule>
    <cfRule type="containsText" dxfId="2111" priority="2359" operator="containsText" text="In Danger of Falling Behind Target">
      <formula>NOT(ISERROR(SEARCH("In Danger of Falling Behind Target",I13)))</formula>
    </cfRule>
    <cfRule type="containsText" dxfId="2110" priority="2360" operator="containsText" text="Not yet due">
      <formula>NOT(ISERROR(SEARCH("Not yet due",I13)))</formula>
    </cfRule>
    <cfRule type="containsText" dxfId="2109" priority="2361" operator="containsText" text="Completed Behind Schedule">
      <formula>NOT(ISERROR(SEARCH("Completed Behind Schedule",I13)))</formula>
    </cfRule>
    <cfRule type="containsText" dxfId="2108" priority="2362" operator="containsText" text="Off Target">
      <formula>NOT(ISERROR(SEARCH("Off Target",I13)))</formula>
    </cfRule>
    <cfRule type="containsText" dxfId="2107" priority="2363" operator="containsText" text="In Danger of Falling Behind Target">
      <formula>NOT(ISERROR(SEARCH("In Danger of Falling Behind Target",I13)))</formula>
    </cfRule>
    <cfRule type="containsText" dxfId="2106" priority="2364" operator="containsText" text="On Track to be Achieved">
      <formula>NOT(ISERROR(SEARCH("On Track to be Achieved",I13)))</formula>
    </cfRule>
    <cfRule type="containsText" dxfId="2105" priority="2365" operator="containsText" text="Fully Achieved">
      <formula>NOT(ISERROR(SEARCH("Fully Achieved",I13)))</formula>
    </cfRule>
    <cfRule type="containsText" dxfId="2104" priority="2366" operator="containsText" text="Update not Provided">
      <formula>NOT(ISERROR(SEARCH("Update not Provided",I13)))</formula>
    </cfRule>
    <cfRule type="containsText" dxfId="2103" priority="2367" operator="containsText" text="Not yet due">
      <formula>NOT(ISERROR(SEARCH("Not yet due",I13)))</formula>
    </cfRule>
    <cfRule type="containsText" dxfId="2102" priority="2368" operator="containsText" text="Completed Behind Schedule">
      <formula>NOT(ISERROR(SEARCH("Completed Behind Schedule",I13)))</formula>
    </cfRule>
    <cfRule type="containsText" dxfId="2101" priority="2369" operator="containsText" text="Off Target">
      <formula>NOT(ISERROR(SEARCH("Off Target",I13)))</formula>
    </cfRule>
    <cfRule type="containsText" dxfId="2100" priority="2370" operator="containsText" text="In Danger of Falling Behind Target">
      <formula>NOT(ISERROR(SEARCH("In Danger of Falling Behind Target",I13)))</formula>
    </cfRule>
    <cfRule type="containsText" dxfId="2099" priority="2371" operator="containsText" text="On Track to be Achieved">
      <formula>NOT(ISERROR(SEARCH("On Track to be Achieved",I13)))</formula>
    </cfRule>
    <cfRule type="containsText" dxfId="2098" priority="2372" operator="containsText" text="Fully Achieved">
      <formula>NOT(ISERROR(SEARCH("Fully Achieved",I13)))</formula>
    </cfRule>
    <cfRule type="containsText" dxfId="2097" priority="2373" operator="containsText" text="Fully Achieved">
      <formula>NOT(ISERROR(SEARCH("Fully Achieved",I13)))</formula>
    </cfRule>
    <cfRule type="containsText" dxfId="2096" priority="2374" operator="containsText" text="Fully Achieved">
      <formula>NOT(ISERROR(SEARCH("Fully Achieved",I13)))</formula>
    </cfRule>
    <cfRule type="containsText" dxfId="2095" priority="2375" operator="containsText" text="Deferred">
      <formula>NOT(ISERROR(SEARCH("Deferred",I13)))</formula>
    </cfRule>
    <cfRule type="containsText" dxfId="2094" priority="2376" operator="containsText" text="Deleted">
      <formula>NOT(ISERROR(SEARCH("Deleted",I13)))</formula>
    </cfRule>
    <cfRule type="containsText" dxfId="2093" priority="2377" operator="containsText" text="In Danger of Falling Behind Target">
      <formula>NOT(ISERROR(SEARCH("In Danger of Falling Behind Target",I13)))</formula>
    </cfRule>
    <cfRule type="containsText" dxfId="2092" priority="2378" operator="containsText" text="Not yet due">
      <formula>NOT(ISERROR(SEARCH("Not yet due",I13)))</formula>
    </cfRule>
    <cfRule type="containsText" dxfId="2091" priority="2379" operator="containsText" text="Update not Provided">
      <formula>NOT(ISERROR(SEARCH("Update not Provided",I13)))</formula>
    </cfRule>
  </conditionalFormatting>
  <conditionalFormatting sqref="I31:I41">
    <cfRule type="containsText" dxfId="2090" priority="2308" operator="containsText" text="On track to be achieved">
      <formula>NOT(ISERROR(SEARCH("On track to be achieved",I31)))</formula>
    </cfRule>
    <cfRule type="containsText" dxfId="2089" priority="2309" operator="containsText" text="Deferred">
      <formula>NOT(ISERROR(SEARCH("Deferred",I31)))</formula>
    </cfRule>
    <cfRule type="containsText" dxfId="2088" priority="2310" operator="containsText" text="Deleted">
      <formula>NOT(ISERROR(SEARCH("Deleted",I31)))</formula>
    </cfRule>
    <cfRule type="containsText" dxfId="2087" priority="2311" operator="containsText" text="In Danger of Falling Behind Target">
      <formula>NOT(ISERROR(SEARCH("In Danger of Falling Behind Target",I31)))</formula>
    </cfRule>
    <cfRule type="containsText" dxfId="2086" priority="2312" operator="containsText" text="Not yet due">
      <formula>NOT(ISERROR(SEARCH("Not yet due",I31)))</formula>
    </cfRule>
    <cfRule type="containsText" dxfId="2085" priority="2313" operator="containsText" text="Update not Provided">
      <formula>NOT(ISERROR(SEARCH("Update not Provided",I31)))</formula>
    </cfRule>
    <cfRule type="containsText" dxfId="2084" priority="2314" operator="containsText" text="Not yet due">
      <formula>NOT(ISERROR(SEARCH("Not yet due",I31)))</formula>
    </cfRule>
    <cfRule type="containsText" dxfId="2083" priority="2315" operator="containsText" text="Completed Behind Schedule">
      <formula>NOT(ISERROR(SEARCH("Completed Behind Schedule",I31)))</formula>
    </cfRule>
    <cfRule type="containsText" dxfId="2082" priority="2316" operator="containsText" text="Off Target">
      <formula>NOT(ISERROR(SEARCH("Off Target",I31)))</formula>
    </cfRule>
    <cfRule type="containsText" dxfId="2081" priority="2317" operator="containsText" text="On Track to be Achieved">
      <formula>NOT(ISERROR(SEARCH("On Track to be Achieved",I31)))</formula>
    </cfRule>
    <cfRule type="containsText" dxfId="2080" priority="2318" operator="containsText" text="Fully Achieved">
      <formula>NOT(ISERROR(SEARCH("Fully Achieved",I31)))</formula>
    </cfRule>
    <cfRule type="containsText" dxfId="2079" priority="2319" operator="containsText" text="Not yet due">
      <formula>NOT(ISERROR(SEARCH("Not yet due",I31)))</formula>
    </cfRule>
    <cfRule type="containsText" dxfId="2078" priority="2320" operator="containsText" text="Not Yet Due">
      <formula>NOT(ISERROR(SEARCH("Not Yet Due",I31)))</formula>
    </cfRule>
    <cfRule type="containsText" dxfId="2077" priority="2321" operator="containsText" text="Deferred">
      <formula>NOT(ISERROR(SEARCH("Deferred",I31)))</formula>
    </cfRule>
    <cfRule type="containsText" dxfId="2076" priority="2322" operator="containsText" text="Deleted">
      <formula>NOT(ISERROR(SEARCH("Deleted",I31)))</formula>
    </cfRule>
    <cfRule type="containsText" dxfId="2075" priority="2323" operator="containsText" text="In Danger of Falling Behind Target">
      <formula>NOT(ISERROR(SEARCH("In Danger of Falling Behind Target",I31)))</formula>
    </cfRule>
    <cfRule type="containsText" dxfId="2074" priority="2324" operator="containsText" text="Not yet due">
      <formula>NOT(ISERROR(SEARCH("Not yet due",I31)))</formula>
    </cfRule>
    <cfRule type="containsText" dxfId="2073" priority="2325" operator="containsText" text="Completed Behind Schedule">
      <formula>NOT(ISERROR(SEARCH("Completed Behind Schedule",I31)))</formula>
    </cfRule>
    <cfRule type="containsText" dxfId="2072" priority="2326" operator="containsText" text="Off Target">
      <formula>NOT(ISERROR(SEARCH("Off Target",I31)))</formula>
    </cfRule>
    <cfRule type="containsText" dxfId="2071" priority="2327" operator="containsText" text="In Danger of Falling Behind Target">
      <formula>NOT(ISERROR(SEARCH("In Danger of Falling Behind Target",I31)))</formula>
    </cfRule>
    <cfRule type="containsText" dxfId="2070" priority="2328" operator="containsText" text="On Track to be Achieved">
      <formula>NOT(ISERROR(SEARCH("On Track to be Achieved",I31)))</formula>
    </cfRule>
    <cfRule type="containsText" dxfId="2069" priority="2329" operator="containsText" text="Fully Achieved">
      <formula>NOT(ISERROR(SEARCH("Fully Achieved",I31)))</formula>
    </cfRule>
    <cfRule type="containsText" dxfId="2068" priority="2330" operator="containsText" text="Update not Provided">
      <formula>NOT(ISERROR(SEARCH("Update not Provided",I31)))</formula>
    </cfRule>
    <cfRule type="containsText" dxfId="2067" priority="2331" operator="containsText" text="Not yet due">
      <formula>NOT(ISERROR(SEARCH("Not yet due",I31)))</formula>
    </cfRule>
    <cfRule type="containsText" dxfId="2066" priority="2332" operator="containsText" text="Completed Behind Schedule">
      <formula>NOT(ISERROR(SEARCH("Completed Behind Schedule",I31)))</formula>
    </cfRule>
    <cfRule type="containsText" dxfId="2065" priority="2333" operator="containsText" text="Off Target">
      <formula>NOT(ISERROR(SEARCH("Off Target",I31)))</formula>
    </cfRule>
    <cfRule type="containsText" dxfId="2064" priority="2334" operator="containsText" text="In Danger of Falling Behind Target">
      <formula>NOT(ISERROR(SEARCH("In Danger of Falling Behind Target",I31)))</formula>
    </cfRule>
    <cfRule type="containsText" dxfId="2063" priority="2335" operator="containsText" text="On Track to be Achieved">
      <formula>NOT(ISERROR(SEARCH("On Track to be Achieved",I31)))</formula>
    </cfRule>
    <cfRule type="containsText" dxfId="2062" priority="2336" operator="containsText" text="Fully Achieved">
      <formula>NOT(ISERROR(SEARCH("Fully Achieved",I31)))</formula>
    </cfRule>
    <cfRule type="containsText" dxfId="2061" priority="2337" operator="containsText" text="Fully Achieved">
      <formula>NOT(ISERROR(SEARCH("Fully Achieved",I31)))</formula>
    </cfRule>
    <cfRule type="containsText" dxfId="2060" priority="2338" operator="containsText" text="Fully Achieved">
      <formula>NOT(ISERROR(SEARCH("Fully Achieved",I31)))</formula>
    </cfRule>
    <cfRule type="containsText" dxfId="2059" priority="2339" operator="containsText" text="Deferred">
      <formula>NOT(ISERROR(SEARCH("Deferred",I31)))</formula>
    </cfRule>
    <cfRule type="containsText" dxfId="2058" priority="2340" operator="containsText" text="Deleted">
      <formula>NOT(ISERROR(SEARCH("Deleted",I31)))</formula>
    </cfRule>
    <cfRule type="containsText" dxfId="2057" priority="2341" operator="containsText" text="In Danger of Falling Behind Target">
      <formula>NOT(ISERROR(SEARCH("In Danger of Falling Behind Target",I31)))</formula>
    </cfRule>
    <cfRule type="containsText" dxfId="2056" priority="2342" operator="containsText" text="Not yet due">
      <formula>NOT(ISERROR(SEARCH("Not yet due",I31)))</formula>
    </cfRule>
    <cfRule type="containsText" dxfId="2055" priority="2343" operator="containsText" text="Update not Provided">
      <formula>NOT(ISERROR(SEARCH("Update not Provided",I31)))</formula>
    </cfRule>
  </conditionalFormatting>
  <conditionalFormatting sqref="I42">
    <cfRule type="containsText" dxfId="2054" priority="2272" operator="containsText" text="On track to be achieved">
      <formula>NOT(ISERROR(SEARCH("On track to be achieved",I42)))</formula>
    </cfRule>
    <cfRule type="containsText" dxfId="2053" priority="2273" operator="containsText" text="Deferred">
      <formula>NOT(ISERROR(SEARCH("Deferred",I42)))</formula>
    </cfRule>
    <cfRule type="containsText" dxfId="2052" priority="2274" operator="containsText" text="Deleted">
      <formula>NOT(ISERROR(SEARCH("Deleted",I42)))</formula>
    </cfRule>
    <cfRule type="containsText" dxfId="2051" priority="2275" operator="containsText" text="In Danger of Falling Behind Target">
      <formula>NOT(ISERROR(SEARCH("In Danger of Falling Behind Target",I42)))</formula>
    </cfRule>
    <cfRule type="containsText" dxfId="2050" priority="2276" operator="containsText" text="Not yet due">
      <formula>NOT(ISERROR(SEARCH("Not yet due",I42)))</formula>
    </cfRule>
    <cfRule type="containsText" dxfId="2049" priority="2277" operator="containsText" text="Update not Provided">
      <formula>NOT(ISERROR(SEARCH("Update not Provided",I42)))</formula>
    </cfRule>
    <cfRule type="containsText" dxfId="2048" priority="2278" operator="containsText" text="Not yet due">
      <formula>NOT(ISERROR(SEARCH("Not yet due",I42)))</formula>
    </cfRule>
    <cfRule type="containsText" dxfId="2047" priority="2279" operator="containsText" text="Completed Behind Schedule">
      <formula>NOT(ISERROR(SEARCH("Completed Behind Schedule",I42)))</formula>
    </cfRule>
    <cfRule type="containsText" dxfId="2046" priority="2280" operator="containsText" text="Off Target">
      <formula>NOT(ISERROR(SEARCH("Off Target",I42)))</formula>
    </cfRule>
    <cfRule type="containsText" dxfId="2045" priority="2281" operator="containsText" text="On Track to be Achieved">
      <formula>NOT(ISERROR(SEARCH("On Track to be Achieved",I42)))</formula>
    </cfRule>
    <cfRule type="containsText" dxfId="2044" priority="2282" operator="containsText" text="Fully Achieved">
      <formula>NOT(ISERROR(SEARCH("Fully Achieved",I42)))</formula>
    </cfRule>
    <cfRule type="containsText" dxfId="2043" priority="2283" operator="containsText" text="Not yet due">
      <formula>NOT(ISERROR(SEARCH("Not yet due",I42)))</formula>
    </cfRule>
    <cfRule type="containsText" dxfId="2042" priority="2284" operator="containsText" text="Not Yet Due">
      <formula>NOT(ISERROR(SEARCH("Not Yet Due",I42)))</formula>
    </cfRule>
    <cfRule type="containsText" dxfId="2041" priority="2285" operator="containsText" text="Deferred">
      <formula>NOT(ISERROR(SEARCH("Deferred",I42)))</formula>
    </cfRule>
    <cfRule type="containsText" dxfId="2040" priority="2286" operator="containsText" text="Deleted">
      <formula>NOT(ISERROR(SEARCH("Deleted",I42)))</formula>
    </cfRule>
    <cfRule type="containsText" dxfId="2039" priority="2287" operator="containsText" text="In Danger of Falling Behind Target">
      <formula>NOT(ISERROR(SEARCH("In Danger of Falling Behind Target",I42)))</formula>
    </cfRule>
    <cfRule type="containsText" dxfId="2038" priority="2288" operator="containsText" text="Not yet due">
      <formula>NOT(ISERROR(SEARCH("Not yet due",I42)))</formula>
    </cfRule>
    <cfRule type="containsText" dxfId="2037" priority="2289" operator="containsText" text="Completed Behind Schedule">
      <formula>NOT(ISERROR(SEARCH("Completed Behind Schedule",I42)))</formula>
    </cfRule>
    <cfRule type="containsText" dxfId="2036" priority="2290" operator="containsText" text="Off Target">
      <formula>NOT(ISERROR(SEARCH("Off Target",I42)))</formula>
    </cfRule>
    <cfRule type="containsText" dxfId="2035" priority="2291" operator="containsText" text="In Danger of Falling Behind Target">
      <formula>NOT(ISERROR(SEARCH("In Danger of Falling Behind Target",I42)))</formula>
    </cfRule>
    <cfRule type="containsText" dxfId="2034" priority="2292" operator="containsText" text="On Track to be Achieved">
      <formula>NOT(ISERROR(SEARCH("On Track to be Achieved",I42)))</formula>
    </cfRule>
    <cfRule type="containsText" dxfId="2033" priority="2293" operator="containsText" text="Fully Achieved">
      <formula>NOT(ISERROR(SEARCH("Fully Achieved",I42)))</formula>
    </cfRule>
    <cfRule type="containsText" dxfId="2032" priority="2294" operator="containsText" text="Update not Provided">
      <formula>NOT(ISERROR(SEARCH("Update not Provided",I42)))</formula>
    </cfRule>
    <cfRule type="containsText" dxfId="2031" priority="2295" operator="containsText" text="Not yet due">
      <formula>NOT(ISERROR(SEARCH("Not yet due",I42)))</formula>
    </cfRule>
    <cfRule type="containsText" dxfId="2030" priority="2296" operator="containsText" text="Completed Behind Schedule">
      <formula>NOT(ISERROR(SEARCH("Completed Behind Schedule",I42)))</formula>
    </cfRule>
    <cfRule type="containsText" dxfId="2029" priority="2297" operator="containsText" text="Off Target">
      <formula>NOT(ISERROR(SEARCH("Off Target",I42)))</formula>
    </cfRule>
    <cfRule type="containsText" dxfId="2028" priority="2298" operator="containsText" text="In Danger of Falling Behind Target">
      <formula>NOT(ISERROR(SEARCH("In Danger of Falling Behind Target",I42)))</formula>
    </cfRule>
    <cfRule type="containsText" dxfId="2027" priority="2299" operator="containsText" text="On Track to be Achieved">
      <formula>NOT(ISERROR(SEARCH("On Track to be Achieved",I42)))</formula>
    </cfRule>
    <cfRule type="containsText" dxfId="2026" priority="2300" operator="containsText" text="Fully Achieved">
      <formula>NOT(ISERROR(SEARCH("Fully Achieved",I42)))</formula>
    </cfRule>
    <cfRule type="containsText" dxfId="2025" priority="2301" operator="containsText" text="Fully Achieved">
      <formula>NOT(ISERROR(SEARCH("Fully Achieved",I42)))</formula>
    </cfRule>
    <cfRule type="containsText" dxfId="2024" priority="2302" operator="containsText" text="Fully Achieved">
      <formula>NOT(ISERROR(SEARCH("Fully Achieved",I42)))</formula>
    </cfRule>
    <cfRule type="containsText" dxfId="2023" priority="2303" operator="containsText" text="Deferred">
      <formula>NOT(ISERROR(SEARCH("Deferred",I42)))</formula>
    </cfRule>
    <cfRule type="containsText" dxfId="2022" priority="2304" operator="containsText" text="Deleted">
      <formula>NOT(ISERROR(SEARCH("Deleted",I42)))</formula>
    </cfRule>
    <cfRule type="containsText" dxfId="2021" priority="2305" operator="containsText" text="In Danger of Falling Behind Target">
      <formula>NOT(ISERROR(SEARCH("In Danger of Falling Behind Target",I42)))</formula>
    </cfRule>
    <cfRule type="containsText" dxfId="2020" priority="2306" operator="containsText" text="Not yet due">
      <formula>NOT(ISERROR(SEARCH("Not yet due",I42)))</formula>
    </cfRule>
    <cfRule type="containsText" dxfId="2019" priority="2307" operator="containsText" text="Update not Provided">
      <formula>NOT(ISERROR(SEARCH("Update not Provided",I42)))</formula>
    </cfRule>
  </conditionalFormatting>
  <conditionalFormatting sqref="I42">
    <cfRule type="containsText" dxfId="2018" priority="2236" operator="containsText" text="On track to be achieved">
      <formula>NOT(ISERROR(SEARCH("On track to be achieved",I42)))</formula>
    </cfRule>
    <cfRule type="containsText" dxfId="2017" priority="2237" operator="containsText" text="Deferred">
      <formula>NOT(ISERROR(SEARCH("Deferred",I42)))</formula>
    </cfRule>
    <cfRule type="containsText" dxfId="2016" priority="2238" operator="containsText" text="Deleted">
      <formula>NOT(ISERROR(SEARCH("Deleted",I42)))</formula>
    </cfRule>
    <cfRule type="containsText" dxfId="2015" priority="2239" operator="containsText" text="In Danger of Falling Behind Target">
      <formula>NOT(ISERROR(SEARCH("In Danger of Falling Behind Target",I42)))</formula>
    </cfRule>
    <cfRule type="containsText" dxfId="2014" priority="2240" operator="containsText" text="Not yet due">
      <formula>NOT(ISERROR(SEARCH("Not yet due",I42)))</formula>
    </cfRule>
    <cfRule type="containsText" dxfId="2013" priority="2241" operator="containsText" text="Update not Provided">
      <formula>NOT(ISERROR(SEARCH("Update not Provided",I42)))</formula>
    </cfRule>
    <cfRule type="containsText" dxfId="2012" priority="2242" operator="containsText" text="Not yet due">
      <formula>NOT(ISERROR(SEARCH("Not yet due",I42)))</formula>
    </cfRule>
    <cfRule type="containsText" dxfId="2011" priority="2243" operator="containsText" text="Completed Behind Schedule">
      <formula>NOT(ISERROR(SEARCH("Completed Behind Schedule",I42)))</formula>
    </cfRule>
    <cfRule type="containsText" dxfId="2010" priority="2244" operator="containsText" text="Off Target">
      <formula>NOT(ISERROR(SEARCH("Off Target",I42)))</formula>
    </cfRule>
    <cfRule type="containsText" dxfId="2009" priority="2245" operator="containsText" text="On Track to be Achieved">
      <formula>NOT(ISERROR(SEARCH("On Track to be Achieved",I42)))</formula>
    </cfRule>
    <cfRule type="containsText" dxfId="2008" priority="2246" operator="containsText" text="Fully Achieved">
      <formula>NOT(ISERROR(SEARCH("Fully Achieved",I42)))</formula>
    </cfRule>
    <cfRule type="containsText" dxfId="2007" priority="2247" operator="containsText" text="Not yet due">
      <formula>NOT(ISERROR(SEARCH("Not yet due",I42)))</formula>
    </cfRule>
    <cfRule type="containsText" dxfId="2006" priority="2248" operator="containsText" text="Not Yet Due">
      <formula>NOT(ISERROR(SEARCH("Not Yet Due",I42)))</formula>
    </cfRule>
    <cfRule type="containsText" dxfId="2005" priority="2249" operator="containsText" text="Deferred">
      <formula>NOT(ISERROR(SEARCH("Deferred",I42)))</formula>
    </cfRule>
    <cfRule type="containsText" dxfId="2004" priority="2250" operator="containsText" text="Deleted">
      <formula>NOT(ISERROR(SEARCH("Deleted",I42)))</formula>
    </cfRule>
    <cfRule type="containsText" dxfId="2003" priority="2251" operator="containsText" text="In Danger of Falling Behind Target">
      <formula>NOT(ISERROR(SEARCH("In Danger of Falling Behind Target",I42)))</formula>
    </cfRule>
    <cfRule type="containsText" dxfId="2002" priority="2252" operator="containsText" text="Not yet due">
      <formula>NOT(ISERROR(SEARCH("Not yet due",I42)))</formula>
    </cfRule>
    <cfRule type="containsText" dxfId="2001" priority="2253" operator="containsText" text="Completed Behind Schedule">
      <formula>NOT(ISERROR(SEARCH("Completed Behind Schedule",I42)))</formula>
    </cfRule>
    <cfRule type="containsText" dxfId="2000" priority="2254" operator="containsText" text="Off Target">
      <formula>NOT(ISERROR(SEARCH("Off Target",I42)))</formula>
    </cfRule>
    <cfRule type="containsText" dxfId="1999" priority="2255" operator="containsText" text="In Danger of Falling Behind Target">
      <formula>NOT(ISERROR(SEARCH("In Danger of Falling Behind Target",I42)))</formula>
    </cfRule>
    <cfRule type="containsText" dxfId="1998" priority="2256" operator="containsText" text="On Track to be Achieved">
      <formula>NOT(ISERROR(SEARCH("On Track to be Achieved",I42)))</formula>
    </cfRule>
    <cfRule type="containsText" dxfId="1997" priority="2257" operator="containsText" text="Fully Achieved">
      <formula>NOT(ISERROR(SEARCH("Fully Achieved",I42)))</formula>
    </cfRule>
    <cfRule type="containsText" dxfId="1996" priority="2258" operator="containsText" text="Update not Provided">
      <formula>NOT(ISERROR(SEARCH("Update not Provided",I42)))</formula>
    </cfRule>
    <cfRule type="containsText" dxfId="1995" priority="2259" operator="containsText" text="Not yet due">
      <formula>NOT(ISERROR(SEARCH("Not yet due",I42)))</formula>
    </cfRule>
    <cfRule type="containsText" dxfId="1994" priority="2260" operator="containsText" text="Completed Behind Schedule">
      <formula>NOT(ISERROR(SEARCH("Completed Behind Schedule",I42)))</formula>
    </cfRule>
    <cfRule type="containsText" dxfId="1993" priority="2261" operator="containsText" text="Off Target">
      <formula>NOT(ISERROR(SEARCH("Off Target",I42)))</formula>
    </cfRule>
    <cfRule type="containsText" dxfId="1992" priority="2262" operator="containsText" text="In Danger of Falling Behind Target">
      <formula>NOT(ISERROR(SEARCH("In Danger of Falling Behind Target",I42)))</formula>
    </cfRule>
    <cfRule type="containsText" dxfId="1991" priority="2263" operator="containsText" text="On Track to be Achieved">
      <formula>NOT(ISERROR(SEARCH("On Track to be Achieved",I42)))</formula>
    </cfRule>
    <cfRule type="containsText" dxfId="1990" priority="2264" operator="containsText" text="Fully Achieved">
      <formula>NOT(ISERROR(SEARCH("Fully Achieved",I42)))</formula>
    </cfRule>
    <cfRule type="containsText" dxfId="1989" priority="2265" operator="containsText" text="Fully Achieved">
      <formula>NOT(ISERROR(SEARCH("Fully Achieved",I42)))</formula>
    </cfRule>
    <cfRule type="containsText" dxfId="1988" priority="2266" operator="containsText" text="Fully Achieved">
      <formula>NOT(ISERROR(SEARCH("Fully Achieved",I42)))</formula>
    </cfRule>
    <cfRule type="containsText" dxfId="1987" priority="2267" operator="containsText" text="Deferred">
      <formula>NOT(ISERROR(SEARCH("Deferred",I42)))</formula>
    </cfRule>
    <cfRule type="containsText" dxfId="1986" priority="2268" operator="containsText" text="Deleted">
      <formula>NOT(ISERROR(SEARCH("Deleted",I42)))</formula>
    </cfRule>
    <cfRule type="containsText" dxfId="1985" priority="2269" operator="containsText" text="In Danger of Falling Behind Target">
      <formula>NOT(ISERROR(SEARCH("In Danger of Falling Behind Target",I42)))</formula>
    </cfRule>
    <cfRule type="containsText" dxfId="1984" priority="2270" operator="containsText" text="Not yet due">
      <formula>NOT(ISERROR(SEARCH("Not yet due",I42)))</formula>
    </cfRule>
    <cfRule type="containsText" dxfId="1983" priority="2271" operator="containsText" text="Update not Provided">
      <formula>NOT(ISERROR(SEARCH("Update not Provided",I42)))</formula>
    </cfRule>
  </conditionalFormatting>
  <conditionalFormatting sqref="I42">
    <cfRule type="containsText" dxfId="1982" priority="2200" operator="containsText" text="On track to be achieved">
      <formula>NOT(ISERROR(SEARCH("On track to be achieved",I42)))</formula>
    </cfRule>
    <cfRule type="containsText" dxfId="1981" priority="2201" operator="containsText" text="Deferred">
      <formula>NOT(ISERROR(SEARCH("Deferred",I42)))</formula>
    </cfRule>
    <cfRule type="containsText" dxfId="1980" priority="2202" operator="containsText" text="Deleted">
      <formula>NOT(ISERROR(SEARCH("Deleted",I42)))</formula>
    </cfRule>
    <cfRule type="containsText" dxfId="1979" priority="2203" operator="containsText" text="In Danger of Falling Behind Target">
      <formula>NOT(ISERROR(SEARCH("In Danger of Falling Behind Target",I42)))</formula>
    </cfRule>
    <cfRule type="containsText" dxfId="1978" priority="2204" operator="containsText" text="Not yet due">
      <formula>NOT(ISERROR(SEARCH("Not yet due",I42)))</formula>
    </cfRule>
    <cfRule type="containsText" dxfId="1977" priority="2205" operator="containsText" text="Update not Provided">
      <formula>NOT(ISERROR(SEARCH("Update not Provided",I42)))</formula>
    </cfRule>
    <cfRule type="containsText" dxfId="1976" priority="2206" operator="containsText" text="Not yet due">
      <formula>NOT(ISERROR(SEARCH("Not yet due",I42)))</formula>
    </cfRule>
    <cfRule type="containsText" dxfId="1975" priority="2207" operator="containsText" text="Completed Behind Schedule">
      <formula>NOT(ISERROR(SEARCH("Completed Behind Schedule",I42)))</formula>
    </cfRule>
    <cfRule type="containsText" dxfId="1974" priority="2208" operator="containsText" text="Off Target">
      <formula>NOT(ISERROR(SEARCH("Off Target",I42)))</formula>
    </cfRule>
    <cfRule type="containsText" dxfId="1973" priority="2209" operator="containsText" text="On Track to be Achieved">
      <formula>NOT(ISERROR(SEARCH("On Track to be Achieved",I42)))</formula>
    </cfRule>
    <cfRule type="containsText" dxfId="1972" priority="2210" operator="containsText" text="Fully Achieved">
      <formula>NOT(ISERROR(SEARCH("Fully Achieved",I42)))</formula>
    </cfRule>
    <cfRule type="containsText" dxfId="1971" priority="2211" operator="containsText" text="Not yet due">
      <formula>NOT(ISERROR(SEARCH("Not yet due",I42)))</formula>
    </cfRule>
    <cfRule type="containsText" dxfId="1970" priority="2212" operator="containsText" text="Not Yet Due">
      <formula>NOT(ISERROR(SEARCH("Not Yet Due",I42)))</formula>
    </cfRule>
    <cfRule type="containsText" dxfId="1969" priority="2213" operator="containsText" text="Deferred">
      <formula>NOT(ISERROR(SEARCH("Deferred",I42)))</formula>
    </cfRule>
    <cfRule type="containsText" dxfId="1968" priority="2214" operator="containsText" text="Deleted">
      <formula>NOT(ISERROR(SEARCH("Deleted",I42)))</formula>
    </cfRule>
    <cfRule type="containsText" dxfId="1967" priority="2215" operator="containsText" text="In Danger of Falling Behind Target">
      <formula>NOT(ISERROR(SEARCH("In Danger of Falling Behind Target",I42)))</formula>
    </cfRule>
    <cfRule type="containsText" dxfId="1966" priority="2216" operator="containsText" text="Not yet due">
      <formula>NOT(ISERROR(SEARCH("Not yet due",I42)))</formula>
    </cfRule>
    <cfRule type="containsText" dxfId="1965" priority="2217" operator="containsText" text="Completed Behind Schedule">
      <formula>NOT(ISERROR(SEARCH("Completed Behind Schedule",I42)))</formula>
    </cfRule>
    <cfRule type="containsText" dxfId="1964" priority="2218" operator="containsText" text="Off Target">
      <formula>NOT(ISERROR(SEARCH("Off Target",I42)))</formula>
    </cfRule>
    <cfRule type="containsText" dxfId="1963" priority="2219" operator="containsText" text="In Danger of Falling Behind Target">
      <formula>NOT(ISERROR(SEARCH("In Danger of Falling Behind Target",I42)))</formula>
    </cfRule>
    <cfRule type="containsText" dxfId="1962" priority="2220" operator="containsText" text="On Track to be Achieved">
      <formula>NOT(ISERROR(SEARCH("On Track to be Achieved",I42)))</formula>
    </cfRule>
    <cfRule type="containsText" dxfId="1961" priority="2221" operator="containsText" text="Fully Achieved">
      <formula>NOT(ISERROR(SEARCH("Fully Achieved",I42)))</formula>
    </cfRule>
    <cfRule type="containsText" dxfId="1960" priority="2222" operator="containsText" text="Update not Provided">
      <formula>NOT(ISERROR(SEARCH("Update not Provided",I42)))</formula>
    </cfRule>
    <cfRule type="containsText" dxfId="1959" priority="2223" operator="containsText" text="Not yet due">
      <formula>NOT(ISERROR(SEARCH("Not yet due",I42)))</formula>
    </cfRule>
    <cfRule type="containsText" dxfId="1958" priority="2224" operator="containsText" text="Completed Behind Schedule">
      <formula>NOT(ISERROR(SEARCH("Completed Behind Schedule",I42)))</formula>
    </cfRule>
    <cfRule type="containsText" dxfId="1957" priority="2225" operator="containsText" text="Off Target">
      <formula>NOT(ISERROR(SEARCH("Off Target",I42)))</formula>
    </cfRule>
    <cfRule type="containsText" dxfId="1956" priority="2226" operator="containsText" text="In Danger of Falling Behind Target">
      <formula>NOT(ISERROR(SEARCH("In Danger of Falling Behind Target",I42)))</formula>
    </cfRule>
    <cfRule type="containsText" dxfId="1955" priority="2227" operator="containsText" text="On Track to be Achieved">
      <formula>NOT(ISERROR(SEARCH("On Track to be Achieved",I42)))</formula>
    </cfRule>
    <cfRule type="containsText" dxfId="1954" priority="2228" operator="containsText" text="Fully Achieved">
      <formula>NOT(ISERROR(SEARCH("Fully Achieved",I42)))</formula>
    </cfRule>
    <cfRule type="containsText" dxfId="1953" priority="2229" operator="containsText" text="Fully Achieved">
      <formula>NOT(ISERROR(SEARCH("Fully Achieved",I42)))</formula>
    </cfRule>
    <cfRule type="containsText" dxfId="1952" priority="2230" operator="containsText" text="Fully Achieved">
      <formula>NOT(ISERROR(SEARCH("Fully Achieved",I42)))</formula>
    </cfRule>
    <cfRule type="containsText" dxfId="1951" priority="2231" operator="containsText" text="Deferred">
      <formula>NOT(ISERROR(SEARCH("Deferred",I42)))</formula>
    </cfRule>
    <cfRule type="containsText" dxfId="1950" priority="2232" operator="containsText" text="Deleted">
      <formula>NOT(ISERROR(SEARCH("Deleted",I42)))</formula>
    </cfRule>
    <cfRule type="containsText" dxfId="1949" priority="2233" operator="containsText" text="In Danger of Falling Behind Target">
      <formula>NOT(ISERROR(SEARCH("In Danger of Falling Behind Target",I42)))</formula>
    </cfRule>
    <cfRule type="containsText" dxfId="1948" priority="2234" operator="containsText" text="Not yet due">
      <formula>NOT(ISERROR(SEARCH("Not yet due",I42)))</formula>
    </cfRule>
    <cfRule type="containsText" dxfId="1947" priority="2235" operator="containsText" text="Update not Provided">
      <formula>NOT(ISERROR(SEARCH("Update not Provided",I42)))</formula>
    </cfRule>
  </conditionalFormatting>
  <conditionalFormatting sqref="I43:I49">
    <cfRule type="containsText" dxfId="1946" priority="2164" operator="containsText" text="On track to be achieved">
      <formula>NOT(ISERROR(SEARCH("On track to be achieved",I43)))</formula>
    </cfRule>
    <cfRule type="containsText" dxfId="1945" priority="2165" operator="containsText" text="Deferred">
      <formula>NOT(ISERROR(SEARCH("Deferred",I43)))</formula>
    </cfRule>
    <cfRule type="containsText" dxfId="1944" priority="2166" operator="containsText" text="Deleted">
      <formula>NOT(ISERROR(SEARCH("Deleted",I43)))</formula>
    </cfRule>
    <cfRule type="containsText" dxfId="1943" priority="2167" operator="containsText" text="In Danger of Falling Behind Target">
      <formula>NOT(ISERROR(SEARCH("In Danger of Falling Behind Target",I43)))</formula>
    </cfRule>
    <cfRule type="containsText" dxfId="1942" priority="2168" operator="containsText" text="Not yet due">
      <formula>NOT(ISERROR(SEARCH("Not yet due",I43)))</formula>
    </cfRule>
    <cfRule type="containsText" dxfId="1941" priority="2169" operator="containsText" text="Update not Provided">
      <formula>NOT(ISERROR(SEARCH("Update not Provided",I43)))</formula>
    </cfRule>
    <cfRule type="containsText" dxfId="1940" priority="2170" operator="containsText" text="Not yet due">
      <formula>NOT(ISERROR(SEARCH("Not yet due",I43)))</formula>
    </cfRule>
    <cfRule type="containsText" dxfId="1939" priority="2171" operator="containsText" text="Completed Behind Schedule">
      <formula>NOT(ISERROR(SEARCH("Completed Behind Schedule",I43)))</formula>
    </cfRule>
    <cfRule type="containsText" dxfId="1938" priority="2172" operator="containsText" text="Off Target">
      <formula>NOT(ISERROR(SEARCH("Off Target",I43)))</formula>
    </cfRule>
    <cfRule type="containsText" dxfId="1937" priority="2173" operator="containsText" text="On Track to be Achieved">
      <formula>NOT(ISERROR(SEARCH("On Track to be Achieved",I43)))</formula>
    </cfRule>
    <cfRule type="containsText" dxfId="1936" priority="2174" operator="containsText" text="Fully Achieved">
      <formula>NOT(ISERROR(SEARCH("Fully Achieved",I43)))</formula>
    </cfRule>
    <cfRule type="containsText" dxfId="1935" priority="2175" operator="containsText" text="Not yet due">
      <formula>NOT(ISERROR(SEARCH("Not yet due",I43)))</formula>
    </cfRule>
    <cfRule type="containsText" dxfId="1934" priority="2176" operator="containsText" text="Not Yet Due">
      <formula>NOT(ISERROR(SEARCH("Not Yet Due",I43)))</formula>
    </cfRule>
    <cfRule type="containsText" dxfId="1933" priority="2177" operator="containsText" text="Deferred">
      <formula>NOT(ISERROR(SEARCH("Deferred",I43)))</formula>
    </cfRule>
    <cfRule type="containsText" dxfId="1932" priority="2178" operator="containsText" text="Deleted">
      <formula>NOT(ISERROR(SEARCH("Deleted",I43)))</formula>
    </cfRule>
    <cfRule type="containsText" dxfId="1931" priority="2179" operator="containsText" text="In Danger of Falling Behind Target">
      <formula>NOT(ISERROR(SEARCH("In Danger of Falling Behind Target",I43)))</formula>
    </cfRule>
    <cfRule type="containsText" dxfId="1930" priority="2180" operator="containsText" text="Not yet due">
      <formula>NOT(ISERROR(SEARCH("Not yet due",I43)))</formula>
    </cfRule>
    <cfRule type="containsText" dxfId="1929" priority="2181" operator="containsText" text="Completed Behind Schedule">
      <formula>NOT(ISERROR(SEARCH("Completed Behind Schedule",I43)))</formula>
    </cfRule>
    <cfRule type="containsText" dxfId="1928" priority="2182" operator="containsText" text="Off Target">
      <formula>NOT(ISERROR(SEARCH("Off Target",I43)))</formula>
    </cfRule>
    <cfRule type="containsText" dxfId="1927" priority="2183" operator="containsText" text="In Danger of Falling Behind Target">
      <formula>NOT(ISERROR(SEARCH("In Danger of Falling Behind Target",I43)))</formula>
    </cfRule>
    <cfRule type="containsText" dxfId="1926" priority="2184" operator="containsText" text="On Track to be Achieved">
      <formula>NOT(ISERROR(SEARCH("On Track to be Achieved",I43)))</formula>
    </cfRule>
    <cfRule type="containsText" dxfId="1925" priority="2185" operator="containsText" text="Fully Achieved">
      <formula>NOT(ISERROR(SEARCH("Fully Achieved",I43)))</formula>
    </cfRule>
    <cfRule type="containsText" dxfId="1924" priority="2186" operator="containsText" text="Update not Provided">
      <formula>NOT(ISERROR(SEARCH("Update not Provided",I43)))</formula>
    </cfRule>
    <cfRule type="containsText" dxfId="1923" priority="2187" operator="containsText" text="Not yet due">
      <formula>NOT(ISERROR(SEARCH("Not yet due",I43)))</formula>
    </cfRule>
    <cfRule type="containsText" dxfId="1922" priority="2188" operator="containsText" text="Completed Behind Schedule">
      <formula>NOT(ISERROR(SEARCH("Completed Behind Schedule",I43)))</formula>
    </cfRule>
    <cfRule type="containsText" dxfId="1921" priority="2189" operator="containsText" text="Off Target">
      <formula>NOT(ISERROR(SEARCH("Off Target",I43)))</formula>
    </cfRule>
    <cfRule type="containsText" dxfId="1920" priority="2190" operator="containsText" text="In Danger of Falling Behind Target">
      <formula>NOT(ISERROR(SEARCH("In Danger of Falling Behind Target",I43)))</formula>
    </cfRule>
    <cfRule type="containsText" dxfId="1919" priority="2191" operator="containsText" text="On Track to be Achieved">
      <formula>NOT(ISERROR(SEARCH("On Track to be Achieved",I43)))</formula>
    </cfRule>
    <cfRule type="containsText" dxfId="1918" priority="2192" operator="containsText" text="Fully Achieved">
      <formula>NOT(ISERROR(SEARCH("Fully Achieved",I43)))</formula>
    </cfRule>
    <cfRule type="containsText" dxfId="1917" priority="2193" operator="containsText" text="Fully Achieved">
      <formula>NOT(ISERROR(SEARCH("Fully Achieved",I43)))</formula>
    </cfRule>
    <cfRule type="containsText" dxfId="1916" priority="2194" operator="containsText" text="Fully Achieved">
      <formula>NOT(ISERROR(SEARCH("Fully Achieved",I43)))</formula>
    </cfRule>
    <cfRule type="containsText" dxfId="1915" priority="2195" operator="containsText" text="Deferred">
      <formula>NOT(ISERROR(SEARCH("Deferred",I43)))</formula>
    </cfRule>
    <cfRule type="containsText" dxfId="1914" priority="2196" operator="containsText" text="Deleted">
      <formula>NOT(ISERROR(SEARCH("Deleted",I43)))</formula>
    </cfRule>
    <cfRule type="containsText" dxfId="1913" priority="2197" operator="containsText" text="In Danger of Falling Behind Target">
      <formula>NOT(ISERROR(SEARCH("In Danger of Falling Behind Target",I43)))</formula>
    </cfRule>
    <cfRule type="containsText" dxfId="1912" priority="2198" operator="containsText" text="Not yet due">
      <formula>NOT(ISERROR(SEARCH("Not yet due",I43)))</formula>
    </cfRule>
    <cfRule type="containsText" dxfId="1911" priority="2199" operator="containsText" text="Update not Provided">
      <formula>NOT(ISERROR(SEARCH("Update not Provided",I43)))</formula>
    </cfRule>
  </conditionalFormatting>
  <conditionalFormatting sqref="I50">
    <cfRule type="containsText" dxfId="1910" priority="2128" operator="containsText" text="On track to be achieved">
      <formula>NOT(ISERROR(SEARCH("On track to be achieved",I50)))</formula>
    </cfRule>
    <cfRule type="containsText" dxfId="1909" priority="2129" operator="containsText" text="Deferred">
      <formula>NOT(ISERROR(SEARCH("Deferred",I50)))</formula>
    </cfRule>
    <cfRule type="containsText" dxfId="1908" priority="2130" operator="containsText" text="Deleted">
      <formula>NOT(ISERROR(SEARCH("Deleted",I50)))</formula>
    </cfRule>
    <cfRule type="containsText" dxfId="1907" priority="2131" operator="containsText" text="In Danger of Falling Behind Target">
      <formula>NOT(ISERROR(SEARCH("In Danger of Falling Behind Target",I50)))</formula>
    </cfRule>
    <cfRule type="containsText" dxfId="1906" priority="2132" operator="containsText" text="Not yet due">
      <formula>NOT(ISERROR(SEARCH("Not yet due",I50)))</formula>
    </cfRule>
    <cfRule type="containsText" dxfId="1905" priority="2133" operator="containsText" text="Update not Provided">
      <formula>NOT(ISERROR(SEARCH("Update not Provided",I50)))</formula>
    </cfRule>
    <cfRule type="containsText" dxfId="1904" priority="2134" operator="containsText" text="Not yet due">
      <formula>NOT(ISERROR(SEARCH("Not yet due",I50)))</formula>
    </cfRule>
    <cfRule type="containsText" dxfId="1903" priority="2135" operator="containsText" text="Completed Behind Schedule">
      <formula>NOT(ISERROR(SEARCH("Completed Behind Schedule",I50)))</formula>
    </cfRule>
    <cfRule type="containsText" dxfId="1902" priority="2136" operator="containsText" text="Off Target">
      <formula>NOT(ISERROR(SEARCH("Off Target",I50)))</formula>
    </cfRule>
    <cfRule type="containsText" dxfId="1901" priority="2137" operator="containsText" text="On Track to be Achieved">
      <formula>NOT(ISERROR(SEARCH("On Track to be Achieved",I50)))</formula>
    </cfRule>
    <cfRule type="containsText" dxfId="1900" priority="2138" operator="containsText" text="Fully Achieved">
      <formula>NOT(ISERROR(SEARCH("Fully Achieved",I50)))</formula>
    </cfRule>
    <cfRule type="containsText" dxfId="1899" priority="2139" operator="containsText" text="Not yet due">
      <formula>NOT(ISERROR(SEARCH("Not yet due",I50)))</formula>
    </cfRule>
    <cfRule type="containsText" dxfId="1898" priority="2140" operator="containsText" text="Not Yet Due">
      <formula>NOT(ISERROR(SEARCH("Not Yet Due",I50)))</formula>
    </cfRule>
    <cfRule type="containsText" dxfId="1897" priority="2141" operator="containsText" text="Deferred">
      <formula>NOT(ISERROR(SEARCH("Deferred",I50)))</formula>
    </cfRule>
    <cfRule type="containsText" dxfId="1896" priority="2142" operator="containsText" text="Deleted">
      <formula>NOT(ISERROR(SEARCH("Deleted",I50)))</formula>
    </cfRule>
    <cfRule type="containsText" dxfId="1895" priority="2143" operator="containsText" text="In Danger of Falling Behind Target">
      <formula>NOT(ISERROR(SEARCH("In Danger of Falling Behind Target",I50)))</formula>
    </cfRule>
    <cfRule type="containsText" dxfId="1894" priority="2144" operator="containsText" text="Not yet due">
      <formula>NOT(ISERROR(SEARCH("Not yet due",I50)))</formula>
    </cfRule>
    <cfRule type="containsText" dxfId="1893" priority="2145" operator="containsText" text="Completed Behind Schedule">
      <formula>NOT(ISERROR(SEARCH("Completed Behind Schedule",I50)))</formula>
    </cfRule>
    <cfRule type="containsText" dxfId="1892" priority="2146" operator="containsText" text="Off Target">
      <formula>NOT(ISERROR(SEARCH("Off Target",I50)))</formula>
    </cfRule>
    <cfRule type="containsText" dxfId="1891" priority="2147" operator="containsText" text="In Danger of Falling Behind Target">
      <formula>NOT(ISERROR(SEARCH("In Danger of Falling Behind Target",I50)))</formula>
    </cfRule>
    <cfRule type="containsText" dxfId="1890" priority="2148" operator="containsText" text="On Track to be Achieved">
      <formula>NOT(ISERROR(SEARCH("On Track to be Achieved",I50)))</formula>
    </cfRule>
    <cfRule type="containsText" dxfId="1889" priority="2149" operator="containsText" text="Fully Achieved">
      <formula>NOT(ISERROR(SEARCH("Fully Achieved",I50)))</formula>
    </cfRule>
    <cfRule type="containsText" dxfId="1888" priority="2150" operator="containsText" text="Update not Provided">
      <formula>NOT(ISERROR(SEARCH("Update not Provided",I50)))</formula>
    </cfRule>
    <cfRule type="containsText" dxfId="1887" priority="2151" operator="containsText" text="Not yet due">
      <formula>NOT(ISERROR(SEARCH("Not yet due",I50)))</formula>
    </cfRule>
    <cfRule type="containsText" dxfId="1886" priority="2152" operator="containsText" text="Completed Behind Schedule">
      <formula>NOT(ISERROR(SEARCH("Completed Behind Schedule",I50)))</formula>
    </cfRule>
    <cfRule type="containsText" dxfId="1885" priority="2153" operator="containsText" text="Off Target">
      <formula>NOT(ISERROR(SEARCH("Off Target",I50)))</formula>
    </cfRule>
    <cfRule type="containsText" dxfId="1884" priority="2154" operator="containsText" text="In Danger of Falling Behind Target">
      <formula>NOT(ISERROR(SEARCH("In Danger of Falling Behind Target",I50)))</formula>
    </cfRule>
    <cfRule type="containsText" dxfId="1883" priority="2155" operator="containsText" text="On Track to be Achieved">
      <formula>NOT(ISERROR(SEARCH("On Track to be Achieved",I50)))</formula>
    </cfRule>
    <cfRule type="containsText" dxfId="1882" priority="2156" operator="containsText" text="Fully Achieved">
      <formula>NOT(ISERROR(SEARCH("Fully Achieved",I50)))</formula>
    </cfRule>
    <cfRule type="containsText" dxfId="1881" priority="2157" operator="containsText" text="Fully Achieved">
      <formula>NOT(ISERROR(SEARCH("Fully Achieved",I50)))</formula>
    </cfRule>
    <cfRule type="containsText" dxfId="1880" priority="2158" operator="containsText" text="Fully Achieved">
      <formula>NOT(ISERROR(SEARCH("Fully Achieved",I50)))</formula>
    </cfRule>
    <cfRule type="containsText" dxfId="1879" priority="2159" operator="containsText" text="Deferred">
      <formula>NOT(ISERROR(SEARCH("Deferred",I50)))</formula>
    </cfRule>
    <cfRule type="containsText" dxfId="1878" priority="2160" operator="containsText" text="Deleted">
      <formula>NOT(ISERROR(SEARCH("Deleted",I50)))</formula>
    </cfRule>
    <cfRule type="containsText" dxfId="1877" priority="2161" operator="containsText" text="In Danger of Falling Behind Target">
      <formula>NOT(ISERROR(SEARCH("In Danger of Falling Behind Target",I50)))</formula>
    </cfRule>
    <cfRule type="containsText" dxfId="1876" priority="2162" operator="containsText" text="Not yet due">
      <formula>NOT(ISERROR(SEARCH("Not yet due",I50)))</formula>
    </cfRule>
    <cfRule type="containsText" dxfId="1875" priority="2163" operator="containsText" text="Update not Provided">
      <formula>NOT(ISERROR(SEARCH("Update not Provided",I50)))</formula>
    </cfRule>
  </conditionalFormatting>
  <conditionalFormatting sqref="I50">
    <cfRule type="containsText" dxfId="1874" priority="2092" operator="containsText" text="On track to be achieved">
      <formula>NOT(ISERROR(SEARCH("On track to be achieved",I50)))</formula>
    </cfRule>
    <cfRule type="containsText" dxfId="1873" priority="2093" operator="containsText" text="Deferred">
      <formula>NOT(ISERROR(SEARCH("Deferred",I50)))</formula>
    </cfRule>
    <cfRule type="containsText" dxfId="1872" priority="2094" operator="containsText" text="Deleted">
      <formula>NOT(ISERROR(SEARCH("Deleted",I50)))</formula>
    </cfRule>
    <cfRule type="containsText" dxfId="1871" priority="2095" operator="containsText" text="In Danger of Falling Behind Target">
      <formula>NOT(ISERROR(SEARCH("In Danger of Falling Behind Target",I50)))</formula>
    </cfRule>
    <cfRule type="containsText" dxfId="1870" priority="2096" operator="containsText" text="Not yet due">
      <formula>NOT(ISERROR(SEARCH("Not yet due",I50)))</formula>
    </cfRule>
    <cfRule type="containsText" dxfId="1869" priority="2097" operator="containsText" text="Update not Provided">
      <formula>NOT(ISERROR(SEARCH("Update not Provided",I50)))</formula>
    </cfRule>
    <cfRule type="containsText" dxfId="1868" priority="2098" operator="containsText" text="Not yet due">
      <formula>NOT(ISERROR(SEARCH("Not yet due",I50)))</formula>
    </cfRule>
    <cfRule type="containsText" dxfId="1867" priority="2099" operator="containsText" text="Completed Behind Schedule">
      <formula>NOT(ISERROR(SEARCH("Completed Behind Schedule",I50)))</formula>
    </cfRule>
    <cfRule type="containsText" dxfId="1866" priority="2100" operator="containsText" text="Off Target">
      <formula>NOT(ISERROR(SEARCH("Off Target",I50)))</formula>
    </cfRule>
    <cfRule type="containsText" dxfId="1865" priority="2101" operator="containsText" text="On Track to be Achieved">
      <formula>NOT(ISERROR(SEARCH("On Track to be Achieved",I50)))</formula>
    </cfRule>
    <cfRule type="containsText" dxfId="1864" priority="2102" operator="containsText" text="Fully Achieved">
      <formula>NOT(ISERROR(SEARCH("Fully Achieved",I50)))</formula>
    </cfRule>
    <cfRule type="containsText" dxfId="1863" priority="2103" operator="containsText" text="Not yet due">
      <formula>NOT(ISERROR(SEARCH("Not yet due",I50)))</formula>
    </cfRule>
    <cfRule type="containsText" dxfId="1862" priority="2104" operator="containsText" text="Not Yet Due">
      <formula>NOT(ISERROR(SEARCH("Not Yet Due",I50)))</formula>
    </cfRule>
    <cfRule type="containsText" dxfId="1861" priority="2105" operator="containsText" text="Deferred">
      <formula>NOT(ISERROR(SEARCH("Deferred",I50)))</formula>
    </cfRule>
    <cfRule type="containsText" dxfId="1860" priority="2106" operator="containsText" text="Deleted">
      <formula>NOT(ISERROR(SEARCH("Deleted",I50)))</formula>
    </cfRule>
    <cfRule type="containsText" dxfId="1859" priority="2107" operator="containsText" text="In Danger of Falling Behind Target">
      <formula>NOT(ISERROR(SEARCH("In Danger of Falling Behind Target",I50)))</formula>
    </cfRule>
    <cfRule type="containsText" dxfId="1858" priority="2108" operator="containsText" text="Not yet due">
      <formula>NOT(ISERROR(SEARCH("Not yet due",I50)))</formula>
    </cfRule>
    <cfRule type="containsText" dxfId="1857" priority="2109" operator="containsText" text="Completed Behind Schedule">
      <formula>NOT(ISERROR(SEARCH("Completed Behind Schedule",I50)))</formula>
    </cfRule>
    <cfRule type="containsText" dxfId="1856" priority="2110" operator="containsText" text="Off Target">
      <formula>NOT(ISERROR(SEARCH("Off Target",I50)))</formula>
    </cfRule>
    <cfRule type="containsText" dxfId="1855" priority="2111" operator="containsText" text="In Danger of Falling Behind Target">
      <formula>NOT(ISERROR(SEARCH("In Danger of Falling Behind Target",I50)))</formula>
    </cfRule>
    <cfRule type="containsText" dxfId="1854" priority="2112" operator="containsText" text="On Track to be Achieved">
      <formula>NOT(ISERROR(SEARCH("On Track to be Achieved",I50)))</formula>
    </cfRule>
    <cfRule type="containsText" dxfId="1853" priority="2113" operator="containsText" text="Fully Achieved">
      <formula>NOT(ISERROR(SEARCH("Fully Achieved",I50)))</formula>
    </cfRule>
    <cfRule type="containsText" dxfId="1852" priority="2114" operator="containsText" text="Update not Provided">
      <formula>NOT(ISERROR(SEARCH("Update not Provided",I50)))</formula>
    </cfRule>
    <cfRule type="containsText" dxfId="1851" priority="2115" operator="containsText" text="Not yet due">
      <formula>NOT(ISERROR(SEARCH("Not yet due",I50)))</formula>
    </cfRule>
    <cfRule type="containsText" dxfId="1850" priority="2116" operator="containsText" text="Completed Behind Schedule">
      <formula>NOT(ISERROR(SEARCH("Completed Behind Schedule",I50)))</formula>
    </cfRule>
    <cfRule type="containsText" dxfId="1849" priority="2117" operator="containsText" text="Off Target">
      <formula>NOT(ISERROR(SEARCH("Off Target",I50)))</formula>
    </cfRule>
    <cfRule type="containsText" dxfId="1848" priority="2118" operator="containsText" text="In Danger of Falling Behind Target">
      <formula>NOT(ISERROR(SEARCH("In Danger of Falling Behind Target",I50)))</formula>
    </cfRule>
    <cfRule type="containsText" dxfId="1847" priority="2119" operator="containsText" text="On Track to be Achieved">
      <formula>NOT(ISERROR(SEARCH("On Track to be Achieved",I50)))</formula>
    </cfRule>
    <cfRule type="containsText" dxfId="1846" priority="2120" operator="containsText" text="Fully Achieved">
      <formula>NOT(ISERROR(SEARCH("Fully Achieved",I50)))</formula>
    </cfRule>
    <cfRule type="containsText" dxfId="1845" priority="2121" operator="containsText" text="Fully Achieved">
      <formula>NOT(ISERROR(SEARCH("Fully Achieved",I50)))</formula>
    </cfRule>
    <cfRule type="containsText" dxfId="1844" priority="2122" operator="containsText" text="Fully Achieved">
      <formula>NOT(ISERROR(SEARCH("Fully Achieved",I50)))</formula>
    </cfRule>
    <cfRule type="containsText" dxfId="1843" priority="2123" operator="containsText" text="Deferred">
      <formula>NOT(ISERROR(SEARCH("Deferred",I50)))</formula>
    </cfRule>
    <cfRule type="containsText" dxfId="1842" priority="2124" operator="containsText" text="Deleted">
      <formula>NOT(ISERROR(SEARCH("Deleted",I50)))</formula>
    </cfRule>
    <cfRule type="containsText" dxfId="1841" priority="2125" operator="containsText" text="In Danger of Falling Behind Target">
      <formula>NOT(ISERROR(SEARCH("In Danger of Falling Behind Target",I50)))</formula>
    </cfRule>
    <cfRule type="containsText" dxfId="1840" priority="2126" operator="containsText" text="Not yet due">
      <formula>NOT(ISERROR(SEARCH("Not yet due",I50)))</formula>
    </cfRule>
    <cfRule type="containsText" dxfId="1839" priority="2127" operator="containsText" text="Update not Provided">
      <formula>NOT(ISERROR(SEARCH("Update not Provided",I50)))</formula>
    </cfRule>
  </conditionalFormatting>
  <conditionalFormatting sqref="I50">
    <cfRule type="containsText" dxfId="1838" priority="2056" operator="containsText" text="On track to be achieved">
      <formula>NOT(ISERROR(SEARCH("On track to be achieved",I50)))</formula>
    </cfRule>
    <cfRule type="containsText" dxfId="1837" priority="2057" operator="containsText" text="Deferred">
      <formula>NOT(ISERROR(SEARCH("Deferred",I50)))</formula>
    </cfRule>
    <cfRule type="containsText" dxfId="1836" priority="2058" operator="containsText" text="Deleted">
      <formula>NOT(ISERROR(SEARCH("Deleted",I50)))</formula>
    </cfRule>
    <cfRule type="containsText" dxfId="1835" priority="2059" operator="containsText" text="In Danger of Falling Behind Target">
      <formula>NOT(ISERROR(SEARCH("In Danger of Falling Behind Target",I50)))</formula>
    </cfRule>
    <cfRule type="containsText" dxfId="1834" priority="2060" operator="containsText" text="Not yet due">
      <formula>NOT(ISERROR(SEARCH("Not yet due",I50)))</formula>
    </cfRule>
    <cfRule type="containsText" dxfId="1833" priority="2061" operator="containsText" text="Update not Provided">
      <formula>NOT(ISERROR(SEARCH("Update not Provided",I50)))</formula>
    </cfRule>
    <cfRule type="containsText" dxfId="1832" priority="2062" operator="containsText" text="Not yet due">
      <formula>NOT(ISERROR(SEARCH("Not yet due",I50)))</formula>
    </cfRule>
    <cfRule type="containsText" dxfId="1831" priority="2063" operator="containsText" text="Completed Behind Schedule">
      <formula>NOT(ISERROR(SEARCH("Completed Behind Schedule",I50)))</formula>
    </cfRule>
    <cfRule type="containsText" dxfId="1830" priority="2064" operator="containsText" text="Off Target">
      <formula>NOT(ISERROR(SEARCH("Off Target",I50)))</formula>
    </cfRule>
    <cfRule type="containsText" dxfId="1829" priority="2065" operator="containsText" text="On Track to be Achieved">
      <formula>NOT(ISERROR(SEARCH("On Track to be Achieved",I50)))</formula>
    </cfRule>
    <cfRule type="containsText" dxfId="1828" priority="2066" operator="containsText" text="Fully Achieved">
      <formula>NOT(ISERROR(SEARCH("Fully Achieved",I50)))</formula>
    </cfRule>
    <cfRule type="containsText" dxfId="1827" priority="2067" operator="containsText" text="Not yet due">
      <formula>NOT(ISERROR(SEARCH("Not yet due",I50)))</formula>
    </cfRule>
    <cfRule type="containsText" dxfId="1826" priority="2068" operator="containsText" text="Not Yet Due">
      <formula>NOT(ISERROR(SEARCH("Not Yet Due",I50)))</formula>
    </cfRule>
    <cfRule type="containsText" dxfId="1825" priority="2069" operator="containsText" text="Deferred">
      <formula>NOT(ISERROR(SEARCH("Deferred",I50)))</formula>
    </cfRule>
    <cfRule type="containsText" dxfId="1824" priority="2070" operator="containsText" text="Deleted">
      <formula>NOT(ISERROR(SEARCH("Deleted",I50)))</formula>
    </cfRule>
    <cfRule type="containsText" dxfId="1823" priority="2071" operator="containsText" text="In Danger of Falling Behind Target">
      <formula>NOT(ISERROR(SEARCH("In Danger of Falling Behind Target",I50)))</formula>
    </cfRule>
    <cfRule type="containsText" dxfId="1822" priority="2072" operator="containsText" text="Not yet due">
      <formula>NOT(ISERROR(SEARCH("Not yet due",I50)))</formula>
    </cfRule>
    <cfRule type="containsText" dxfId="1821" priority="2073" operator="containsText" text="Completed Behind Schedule">
      <formula>NOT(ISERROR(SEARCH("Completed Behind Schedule",I50)))</formula>
    </cfRule>
    <cfRule type="containsText" dxfId="1820" priority="2074" operator="containsText" text="Off Target">
      <formula>NOT(ISERROR(SEARCH("Off Target",I50)))</formula>
    </cfRule>
    <cfRule type="containsText" dxfId="1819" priority="2075" operator="containsText" text="In Danger of Falling Behind Target">
      <formula>NOT(ISERROR(SEARCH("In Danger of Falling Behind Target",I50)))</formula>
    </cfRule>
    <cfRule type="containsText" dxfId="1818" priority="2076" operator="containsText" text="On Track to be Achieved">
      <formula>NOT(ISERROR(SEARCH("On Track to be Achieved",I50)))</formula>
    </cfRule>
    <cfRule type="containsText" dxfId="1817" priority="2077" operator="containsText" text="Fully Achieved">
      <formula>NOT(ISERROR(SEARCH("Fully Achieved",I50)))</formula>
    </cfRule>
    <cfRule type="containsText" dxfId="1816" priority="2078" operator="containsText" text="Update not Provided">
      <formula>NOT(ISERROR(SEARCH("Update not Provided",I50)))</formula>
    </cfRule>
    <cfRule type="containsText" dxfId="1815" priority="2079" operator="containsText" text="Not yet due">
      <formula>NOT(ISERROR(SEARCH("Not yet due",I50)))</formula>
    </cfRule>
    <cfRule type="containsText" dxfId="1814" priority="2080" operator="containsText" text="Completed Behind Schedule">
      <formula>NOT(ISERROR(SEARCH("Completed Behind Schedule",I50)))</formula>
    </cfRule>
    <cfRule type="containsText" dxfId="1813" priority="2081" operator="containsText" text="Off Target">
      <formula>NOT(ISERROR(SEARCH("Off Target",I50)))</formula>
    </cfRule>
    <cfRule type="containsText" dxfId="1812" priority="2082" operator="containsText" text="In Danger of Falling Behind Target">
      <formula>NOT(ISERROR(SEARCH("In Danger of Falling Behind Target",I50)))</formula>
    </cfRule>
    <cfRule type="containsText" dxfId="1811" priority="2083" operator="containsText" text="On Track to be Achieved">
      <formula>NOT(ISERROR(SEARCH("On Track to be Achieved",I50)))</formula>
    </cfRule>
    <cfRule type="containsText" dxfId="1810" priority="2084" operator="containsText" text="Fully Achieved">
      <formula>NOT(ISERROR(SEARCH("Fully Achieved",I50)))</formula>
    </cfRule>
    <cfRule type="containsText" dxfId="1809" priority="2085" operator="containsText" text="Fully Achieved">
      <formula>NOT(ISERROR(SEARCH("Fully Achieved",I50)))</formula>
    </cfRule>
    <cfRule type="containsText" dxfId="1808" priority="2086" operator="containsText" text="Fully Achieved">
      <formula>NOT(ISERROR(SEARCH("Fully Achieved",I50)))</formula>
    </cfRule>
    <cfRule type="containsText" dxfId="1807" priority="2087" operator="containsText" text="Deferred">
      <formula>NOT(ISERROR(SEARCH("Deferred",I50)))</formula>
    </cfRule>
    <cfRule type="containsText" dxfId="1806" priority="2088" operator="containsText" text="Deleted">
      <formula>NOT(ISERROR(SEARCH("Deleted",I50)))</formula>
    </cfRule>
    <cfRule type="containsText" dxfId="1805" priority="2089" operator="containsText" text="In Danger of Falling Behind Target">
      <formula>NOT(ISERROR(SEARCH("In Danger of Falling Behind Target",I50)))</formula>
    </cfRule>
    <cfRule type="containsText" dxfId="1804" priority="2090" operator="containsText" text="Not yet due">
      <formula>NOT(ISERROR(SEARCH("Not yet due",I50)))</formula>
    </cfRule>
    <cfRule type="containsText" dxfId="1803" priority="2091" operator="containsText" text="Update not Provided">
      <formula>NOT(ISERROR(SEARCH("Update not Provided",I50)))</formula>
    </cfRule>
  </conditionalFormatting>
  <conditionalFormatting sqref="I51:I60">
    <cfRule type="containsText" dxfId="1802" priority="2020" operator="containsText" text="On track to be achieved">
      <formula>NOT(ISERROR(SEARCH("On track to be achieved",I51)))</formula>
    </cfRule>
    <cfRule type="containsText" dxfId="1801" priority="2021" operator="containsText" text="Deferred">
      <formula>NOT(ISERROR(SEARCH("Deferred",I51)))</formula>
    </cfRule>
    <cfRule type="containsText" dxfId="1800" priority="2022" operator="containsText" text="Deleted">
      <formula>NOT(ISERROR(SEARCH("Deleted",I51)))</formula>
    </cfRule>
    <cfRule type="containsText" dxfId="1799" priority="2023" operator="containsText" text="In Danger of Falling Behind Target">
      <formula>NOT(ISERROR(SEARCH("In Danger of Falling Behind Target",I51)))</formula>
    </cfRule>
    <cfRule type="containsText" dxfId="1798" priority="2024" operator="containsText" text="Not yet due">
      <formula>NOT(ISERROR(SEARCH("Not yet due",I51)))</formula>
    </cfRule>
    <cfRule type="containsText" dxfId="1797" priority="2025" operator="containsText" text="Update not Provided">
      <formula>NOT(ISERROR(SEARCH("Update not Provided",I51)))</formula>
    </cfRule>
    <cfRule type="containsText" dxfId="1796" priority="2026" operator="containsText" text="Not yet due">
      <formula>NOT(ISERROR(SEARCH("Not yet due",I51)))</formula>
    </cfRule>
    <cfRule type="containsText" dxfId="1795" priority="2027" operator="containsText" text="Completed Behind Schedule">
      <formula>NOT(ISERROR(SEARCH("Completed Behind Schedule",I51)))</formula>
    </cfRule>
    <cfRule type="containsText" dxfId="1794" priority="2028" operator="containsText" text="Off Target">
      <formula>NOT(ISERROR(SEARCH("Off Target",I51)))</formula>
    </cfRule>
    <cfRule type="containsText" dxfId="1793" priority="2029" operator="containsText" text="On Track to be Achieved">
      <formula>NOT(ISERROR(SEARCH("On Track to be Achieved",I51)))</formula>
    </cfRule>
    <cfRule type="containsText" dxfId="1792" priority="2030" operator="containsText" text="Fully Achieved">
      <formula>NOT(ISERROR(SEARCH("Fully Achieved",I51)))</formula>
    </cfRule>
    <cfRule type="containsText" dxfId="1791" priority="2031" operator="containsText" text="Not yet due">
      <formula>NOT(ISERROR(SEARCH("Not yet due",I51)))</formula>
    </cfRule>
    <cfRule type="containsText" dxfId="1790" priority="2032" operator="containsText" text="Not Yet Due">
      <formula>NOT(ISERROR(SEARCH("Not Yet Due",I51)))</formula>
    </cfRule>
    <cfRule type="containsText" dxfId="1789" priority="2033" operator="containsText" text="Deferred">
      <formula>NOT(ISERROR(SEARCH("Deferred",I51)))</formula>
    </cfRule>
    <cfRule type="containsText" dxfId="1788" priority="2034" operator="containsText" text="Deleted">
      <formula>NOT(ISERROR(SEARCH("Deleted",I51)))</formula>
    </cfRule>
    <cfRule type="containsText" dxfId="1787" priority="2035" operator="containsText" text="In Danger of Falling Behind Target">
      <formula>NOT(ISERROR(SEARCH("In Danger of Falling Behind Target",I51)))</formula>
    </cfRule>
    <cfRule type="containsText" dxfId="1786" priority="2036" operator="containsText" text="Not yet due">
      <formula>NOT(ISERROR(SEARCH("Not yet due",I51)))</formula>
    </cfRule>
    <cfRule type="containsText" dxfId="1785" priority="2037" operator="containsText" text="Completed Behind Schedule">
      <formula>NOT(ISERROR(SEARCH("Completed Behind Schedule",I51)))</formula>
    </cfRule>
    <cfRule type="containsText" dxfId="1784" priority="2038" operator="containsText" text="Off Target">
      <formula>NOT(ISERROR(SEARCH("Off Target",I51)))</formula>
    </cfRule>
    <cfRule type="containsText" dxfId="1783" priority="2039" operator="containsText" text="In Danger of Falling Behind Target">
      <formula>NOT(ISERROR(SEARCH("In Danger of Falling Behind Target",I51)))</formula>
    </cfRule>
    <cfRule type="containsText" dxfId="1782" priority="2040" operator="containsText" text="On Track to be Achieved">
      <formula>NOT(ISERROR(SEARCH("On Track to be Achieved",I51)))</formula>
    </cfRule>
    <cfRule type="containsText" dxfId="1781" priority="2041" operator="containsText" text="Fully Achieved">
      <formula>NOT(ISERROR(SEARCH("Fully Achieved",I51)))</formula>
    </cfRule>
    <cfRule type="containsText" dxfId="1780" priority="2042" operator="containsText" text="Update not Provided">
      <formula>NOT(ISERROR(SEARCH("Update not Provided",I51)))</formula>
    </cfRule>
    <cfRule type="containsText" dxfId="1779" priority="2043" operator="containsText" text="Not yet due">
      <formula>NOT(ISERROR(SEARCH("Not yet due",I51)))</formula>
    </cfRule>
    <cfRule type="containsText" dxfId="1778" priority="2044" operator="containsText" text="Completed Behind Schedule">
      <formula>NOT(ISERROR(SEARCH("Completed Behind Schedule",I51)))</formula>
    </cfRule>
    <cfRule type="containsText" dxfId="1777" priority="2045" operator="containsText" text="Off Target">
      <formula>NOT(ISERROR(SEARCH("Off Target",I51)))</formula>
    </cfRule>
    <cfRule type="containsText" dxfId="1776" priority="2046" operator="containsText" text="In Danger of Falling Behind Target">
      <formula>NOT(ISERROR(SEARCH("In Danger of Falling Behind Target",I51)))</formula>
    </cfRule>
    <cfRule type="containsText" dxfId="1775" priority="2047" operator="containsText" text="On Track to be Achieved">
      <formula>NOT(ISERROR(SEARCH("On Track to be Achieved",I51)))</formula>
    </cfRule>
    <cfRule type="containsText" dxfId="1774" priority="2048" operator="containsText" text="Fully Achieved">
      <formula>NOT(ISERROR(SEARCH("Fully Achieved",I51)))</formula>
    </cfRule>
    <cfRule type="containsText" dxfId="1773" priority="2049" operator="containsText" text="Fully Achieved">
      <formula>NOT(ISERROR(SEARCH("Fully Achieved",I51)))</formula>
    </cfRule>
    <cfRule type="containsText" dxfId="1772" priority="2050" operator="containsText" text="Fully Achieved">
      <formula>NOT(ISERROR(SEARCH("Fully Achieved",I51)))</formula>
    </cfRule>
    <cfRule type="containsText" dxfId="1771" priority="2051" operator="containsText" text="Deferred">
      <formula>NOT(ISERROR(SEARCH("Deferred",I51)))</formula>
    </cfRule>
    <cfRule type="containsText" dxfId="1770" priority="2052" operator="containsText" text="Deleted">
      <formula>NOT(ISERROR(SEARCH("Deleted",I51)))</formula>
    </cfRule>
    <cfRule type="containsText" dxfId="1769" priority="2053" operator="containsText" text="In Danger of Falling Behind Target">
      <formula>NOT(ISERROR(SEARCH("In Danger of Falling Behind Target",I51)))</formula>
    </cfRule>
    <cfRule type="containsText" dxfId="1768" priority="2054" operator="containsText" text="Not yet due">
      <formula>NOT(ISERROR(SEARCH("Not yet due",I51)))</formula>
    </cfRule>
    <cfRule type="containsText" dxfId="1767" priority="2055" operator="containsText" text="Update not Provided">
      <formula>NOT(ISERROR(SEARCH("Update not Provided",I51)))</formula>
    </cfRule>
  </conditionalFormatting>
  <conditionalFormatting sqref="I62:I68">
    <cfRule type="containsText" dxfId="1766" priority="1984" operator="containsText" text="On track to be achieved">
      <formula>NOT(ISERROR(SEARCH("On track to be achieved",I62)))</formula>
    </cfRule>
    <cfRule type="containsText" dxfId="1765" priority="1985" operator="containsText" text="Deferred">
      <formula>NOT(ISERROR(SEARCH("Deferred",I62)))</formula>
    </cfRule>
    <cfRule type="containsText" dxfId="1764" priority="1986" operator="containsText" text="Deleted">
      <formula>NOT(ISERROR(SEARCH("Deleted",I62)))</formula>
    </cfRule>
    <cfRule type="containsText" dxfId="1763" priority="1987" operator="containsText" text="In Danger of Falling Behind Target">
      <formula>NOT(ISERROR(SEARCH("In Danger of Falling Behind Target",I62)))</formula>
    </cfRule>
    <cfRule type="containsText" dxfId="1762" priority="1988" operator="containsText" text="Not yet due">
      <formula>NOT(ISERROR(SEARCH("Not yet due",I62)))</formula>
    </cfRule>
    <cfRule type="containsText" dxfId="1761" priority="1989" operator="containsText" text="Update not Provided">
      <formula>NOT(ISERROR(SEARCH("Update not Provided",I62)))</formula>
    </cfRule>
    <cfRule type="containsText" dxfId="1760" priority="1990" operator="containsText" text="Not yet due">
      <formula>NOT(ISERROR(SEARCH("Not yet due",I62)))</formula>
    </cfRule>
    <cfRule type="containsText" dxfId="1759" priority="1991" operator="containsText" text="Completed Behind Schedule">
      <formula>NOT(ISERROR(SEARCH("Completed Behind Schedule",I62)))</formula>
    </cfRule>
    <cfRule type="containsText" dxfId="1758" priority="1992" operator="containsText" text="Off Target">
      <formula>NOT(ISERROR(SEARCH("Off Target",I62)))</formula>
    </cfRule>
    <cfRule type="containsText" dxfId="1757" priority="1993" operator="containsText" text="On Track to be Achieved">
      <formula>NOT(ISERROR(SEARCH("On Track to be Achieved",I62)))</formula>
    </cfRule>
    <cfRule type="containsText" dxfId="1756" priority="1994" operator="containsText" text="Fully Achieved">
      <formula>NOT(ISERROR(SEARCH("Fully Achieved",I62)))</formula>
    </cfRule>
    <cfRule type="containsText" dxfId="1755" priority="1995" operator="containsText" text="Not yet due">
      <formula>NOT(ISERROR(SEARCH("Not yet due",I62)))</formula>
    </cfRule>
    <cfRule type="containsText" dxfId="1754" priority="1996" operator="containsText" text="Not Yet Due">
      <formula>NOT(ISERROR(SEARCH("Not Yet Due",I62)))</formula>
    </cfRule>
    <cfRule type="containsText" dxfId="1753" priority="1997" operator="containsText" text="Deferred">
      <formula>NOT(ISERROR(SEARCH("Deferred",I62)))</formula>
    </cfRule>
    <cfRule type="containsText" dxfId="1752" priority="1998" operator="containsText" text="Deleted">
      <formula>NOT(ISERROR(SEARCH("Deleted",I62)))</formula>
    </cfRule>
    <cfRule type="containsText" dxfId="1751" priority="1999" operator="containsText" text="In Danger of Falling Behind Target">
      <formula>NOT(ISERROR(SEARCH("In Danger of Falling Behind Target",I62)))</formula>
    </cfRule>
    <cfRule type="containsText" dxfId="1750" priority="2000" operator="containsText" text="Not yet due">
      <formula>NOT(ISERROR(SEARCH("Not yet due",I62)))</formula>
    </cfRule>
    <cfRule type="containsText" dxfId="1749" priority="2001" operator="containsText" text="Completed Behind Schedule">
      <formula>NOT(ISERROR(SEARCH("Completed Behind Schedule",I62)))</formula>
    </cfRule>
    <cfRule type="containsText" dxfId="1748" priority="2002" operator="containsText" text="Off Target">
      <formula>NOT(ISERROR(SEARCH("Off Target",I62)))</formula>
    </cfRule>
    <cfRule type="containsText" dxfId="1747" priority="2003" operator="containsText" text="In Danger of Falling Behind Target">
      <formula>NOT(ISERROR(SEARCH("In Danger of Falling Behind Target",I62)))</formula>
    </cfRule>
    <cfRule type="containsText" dxfId="1746" priority="2004" operator="containsText" text="On Track to be Achieved">
      <formula>NOT(ISERROR(SEARCH("On Track to be Achieved",I62)))</formula>
    </cfRule>
    <cfRule type="containsText" dxfId="1745" priority="2005" operator="containsText" text="Fully Achieved">
      <formula>NOT(ISERROR(SEARCH("Fully Achieved",I62)))</formula>
    </cfRule>
    <cfRule type="containsText" dxfId="1744" priority="2006" operator="containsText" text="Update not Provided">
      <formula>NOT(ISERROR(SEARCH("Update not Provided",I62)))</formula>
    </cfRule>
    <cfRule type="containsText" dxfId="1743" priority="2007" operator="containsText" text="Not yet due">
      <formula>NOT(ISERROR(SEARCH("Not yet due",I62)))</formula>
    </cfRule>
    <cfRule type="containsText" dxfId="1742" priority="2008" operator="containsText" text="Completed Behind Schedule">
      <formula>NOT(ISERROR(SEARCH("Completed Behind Schedule",I62)))</formula>
    </cfRule>
    <cfRule type="containsText" dxfId="1741" priority="2009" operator="containsText" text="Off Target">
      <formula>NOT(ISERROR(SEARCH("Off Target",I62)))</formula>
    </cfRule>
    <cfRule type="containsText" dxfId="1740" priority="2010" operator="containsText" text="In Danger of Falling Behind Target">
      <formula>NOT(ISERROR(SEARCH("In Danger of Falling Behind Target",I62)))</formula>
    </cfRule>
    <cfRule type="containsText" dxfId="1739" priority="2011" operator="containsText" text="On Track to be Achieved">
      <formula>NOT(ISERROR(SEARCH("On Track to be Achieved",I62)))</formula>
    </cfRule>
    <cfRule type="containsText" dxfId="1738" priority="2012" operator="containsText" text="Fully Achieved">
      <formula>NOT(ISERROR(SEARCH("Fully Achieved",I62)))</formula>
    </cfRule>
    <cfRule type="containsText" dxfId="1737" priority="2013" operator="containsText" text="Fully Achieved">
      <formula>NOT(ISERROR(SEARCH("Fully Achieved",I62)))</formula>
    </cfRule>
    <cfRule type="containsText" dxfId="1736" priority="2014" operator="containsText" text="Fully Achieved">
      <formula>NOT(ISERROR(SEARCH("Fully Achieved",I62)))</formula>
    </cfRule>
    <cfRule type="containsText" dxfId="1735" priority="2015" operator="containsText" text="Deferred">
      <formula>NOT(ISERROR(SEARCH("Deferred",I62)))</formula>
    </cfRule>
    <cfRule type="containsText" dxfId="1734" priority="2016" operator="containsText" text="Deleted">
      <formula>NOT(ISERROR(SEARCH("Deleted",I62)))</formula>
    </cfRule>
    <cfRule type="containsText" dxfId="1733" priority="2017" operator="containsText" text="In Danger of Falling Behind Target">
      <formula>NOT(ISERROR(SEARCH("In Danger of Falling Behind Target",I62)))</formula>
    </cfRule>
    <cfRule type="containsText" dxfId="1732" priority="2018" operator="containsText" text="Not yet due">
      <formula>NOT(ISERROR(SEARCH("Not yet due",I62)))</formula>
    </cfRule>
    <cfRule type="containsText" dxfId="1731" priority="2019" operator="containsText" text="Update not Provided">
      <formula>NOT(ISERROR(SEARCH("Update not Provided",I62)))</formula>
    </cfRule>
  </conditionalFormatting>
  <conditionalFormatting sqref="I69">
    <cfRule type="containsText" dxfId="1730" priority="1948" operator="containsText" text="On track to be achieved">
      <formula>NOT(ISERROR(SEARCH("On track to be achieved",I69)))</formula>
    </cfRule>
    <cfRule type="containsText" dxfId="1729" priority="1949" operator="containsText" text="Deferred">
      <formula>NOT(ISERROR(SEARCH("Deferred",I69)))</formula>
    </cfRule>
    <cfRule type="containsText" dxfId="1728" priority="1950" operator="containsText" text="Deleted">
      <formula>NOT(ISERROR(SEARCH("Deleted",I69)))</formula>
    </cfRule>
    <cfRule type="containsText" dxfId="1727" priority="1951" operator="containsText" text="In Danger of Falling Behind Target">
      <formula>NOT(ISERROR(SEARCH("In Danger of Falling Behind Target",I69)))</formula>
    </cfRule>
    <cfRule type="containsText" dxfId="1726" priority="1952" operator="containsText" text="Not yet due">
      <formula>NOT(ISERROR(SEARCH("Not yet due",I69)))</formula>
    </cfRule>
    <cfRule type="containsText" dxfId="1725" priority="1953" operator="containsText" text="Update not Provided">
      <formula>NOT(ISERROR(SEARCH("Update not Provided",I69)))</formula>
    </cfRule>
    <cfRule type="containsText" dxfId="1724" priority="1954" operator="containsText" text="Not yet due">
      <formula>NOT(ISERROR(SEARCH("Not yet due",I69)))</formula>
    </cfRule>
    <cfRule type="containsText" dxfId="1723" priority="1955" operator="containsText" text="Completed Behind Schedule">
      <formula>NOT(ISERROR(SEARCH("Completed Behind Schedule",I69)))</formula>
    </cfRule>
    <cfRule type="containsText" dxfId="1722" priority="1956" operator="containsText" text="Off Target">
      <formula>NOT(ISERROR(SEARCH("Off Target",I69)))</formula>
    </cfRule>
    <cfRule type="containsText" dxfId="1721" priority="1957" operator="containsText" text="On Track to be Achieved">
      <formula>NOT(ISERROR(SEARCH("On Track to be Achieved",I69)))</formula>
    </cfRule>
    <cfRule type="containsText" dxfId="1720" priority="1958" operator="containsText" text="Fully Achieved">
      <formula>NOT(ISERROR(SEARCH("Fully Achieved",I69)))</formula>
    </cfRule>
    <cfRule type="containsText" dxfId="1719" priority="1959" operator="containsText" text="Not yet due">
      <formula>NOT(ISERROR(SEARCH("Not yet due",I69)))</formula>
    </cfRule>
    <cfRule type="containsText" dxfId="1718" priority="1960" operator="containsText" text="Not Yet Due">
      <formula>NOT(ISERROR(SEARCH("Not Yet Due",I69)))</formula>
    </cfRule>
    <cfRule type="containsText" dxfId="1717" priority="1961" operator="containsText" text="Deferred">
      <formula>NOT(ISERROR(SEARCH("Deferred",I69)))</formula>
    </cfRule>
    <cfRule type="containsText" dxfId="1716" priority="1962" operator="containsText" text="Deleted">
      <formula>NOT(ISERROR(SEARCH("Deleted",I69)))</formula>
    </cfRule>
    <cfRule type="containsText" dxfId="1715" priority="1963" operator="containsText" text="In Danger of Falling Behind Target">
      <formula>NOT(ISERROR(SEARCH("In Danger of Falling Behind Target",I69)))</formula>
    </cfRule>
    <cfRule type="containsText" dxfId="1714" priority="1964" operator="containsText" text="Not yet due">
      <formula>NOT(ISERROR(SEARCH("Not yet due",I69)))</formula>
    </cfRule>
    <cfRule type="containsText" dxfId="1713" priority="1965" operator="containsText" text="Completed Behind Schedule">
      <formula>NOT(ISERROR(SEARCH("Completed Behind Schedule",I69)))</formula>
    </cfRule>
    <cfRule type="containsText" dxfId="1712" priority="1966" operator="containsText" text="Off Target">
      <formula>NOT(ISERROR(SEARCH("Off Target",I69)))</formula>
    </cfRule>
    <cfRule type="containsText" dxfId="1711" priority="1967" operator="containsText" text="In Danger of Falling Behind Target">
      <formula>NOT(ISERROR(SEARCH("In Danger of Falling Behind Target",I69)))</formula>
    </cfRule>
    <cfRule type="containsText" dxfId="1710" priority="1968" operator="containsText" text="On Track to be Achieved">
      <formula>NOT(ISERROR(SEARCH("On Track to be Achieved",I69)))</formula>
    </cfRule>
    <cfRule type="containsText" dxfId="1709" priority="1969" operator="containsText" text="Fully Achieved">
      <formula>NOT(ISERROR(SEARCH("Fully Achieved",I69)))</formula>
    </cfRule>
    <cfRule type="containsText" dxfId="1708" priority="1970" operator="containsText" text="Update not Provided">
      <formula>NOT(ISERROR(SEARCH("Update not Provided",I69)))</formula>
    </cfRule>
    <cfRule type="containsText" dxfId="1707" priority="1971" operator="containsText" text="Not yet due">
      <formula>NOT(ISERROR(SEARCH("Not yet due",I69)))</formula>
    </cfRule>
    <cfRule type="containsText" dxfId="1706" priority="1972" operator="containsText" text="Completed Behind Schedule">
      <formula>NOT(ISERROR(SEARCH("Completed Behind Schedule",I69)))</formula>
    </cfRule>
    <cfRule type="containsText" dxfId="1705" priority="1973" operator="containsText" text="Off Target">
      <formula>NOT(ISERROR(SEARCH("Off Target",I69)))</formula>
    </cfRule>
    <cfRule type="containsText" dxfId="1704" priority="1974" operator="containsText" text="In Danger of Falling Behind Target">
      <formula>NOT(ISERROR(SEARCH("In Danger of Falling Behind Target",I69)))</formula>
    </cfRule>
    <cfRule type="containsText" dxfId="1703" priority="1975" operator="containsText" text="On Track to be Achieved">
      <formula>NOT(ISERROR(SEARCH("On Track to be Achieved",I69)))</formula>
    </cfRule>
    <cfRule type="containsText" dxfId="1702" priority="1976" operator="containsText" text="Fully Achieved">
      <formula>NOT(ISERROR(SEARCH("Fully Achieved",I69)))</formula>
    </cfRule>
    <cfRule type="containsText" dxfId="1701" priority="1977" operator="containsText" text="Fully Achieved">
      <formula>NOT(ISERROR(SEARCH("Fully Achieved",I69)))</formula>
    </cfRule>
    <cfRule type="containsText" dxfId="1700" priority="1978" operator="containsText" text="Fully Achieved">
      <formula>NOT(ISERROR(SEARCH("Fully Achieved",I69)))</formula>
    </cfRule>
    <cfRule type="containsText" dxfId="1699" priority="1979" operator="containsText" text="Deferred">
      <formula>NOT(ISERROR(SEARCH("Deferred",I69)))</formula>
    </cfRule>
    <cfRule type="containsText" dxfId="1698" priority="1980" operator="containsText" text="Deleted">
      <formula>NOT(ISERROR(SEARCH("Deleted",I69)))</formula>
    </cfRule>
    <cfRule type="containsText" dxfId="1697" priority="1981" operator="containsText" text="In Danger of Falling Behind Target">
      <formula>NOT(ISERROR(SEARCH("In Danger of Falling Behind Target",I69)))</formula>
    </cfRule>
    <cfRule type="containsText" dxfId="1696" priority="1982" operator="containsText" text="Not yet due">
      <formula>NOT(ISERROR(SEARCH("Not yet due",I69)))</formula>
    </cfRule>
    <cfRule type="containsText" dxfId="1695" priority="1983" operator="containsText" text="Update not Provided">
      <formula>NOT(ISERROR(SEARCH("Update not Provided",I69)))</formula>
    </cfRule>
  </conditionalFormatting>
  <conditionalFormatting sqref="I69">
    <cfRule type="containsText" dxfId="1694" priority="1912" operator="containsText" text="On track to be achieved">
      <formula>NOT(ISERROR(SEARCH("On track to be achieved",I69)))</formula>
    </cfRule>
    <cfRule type="containsText" dxfId="1693" priority="1913" operator="containsText" text="Deferred">
      <formula>NOT(ISERROR(SEARCH("Deferred",I69)))</formula>
    </cfRule>
    <cfRule type="containsText" dxfId="1692" priority="1914" operator="containsText" text="Deleted">
      <formula>NOT(ISERROR(SEARCH("Deleted",I69)))</formula>
    </cfRule>
    <cfRule type="containsText" dxfId="1691" priority="1915" operator="containsText" text="In Danger of Falling Behind Target">
      <formula>NOT(ISERROR(SEARCH("In Danger of Falling Behind Target",I69)))</formula>
    </cfRule>
    <cfRule type="containsText" dxfId="1690" priority="1916" operator="containsText" text="Not yet due">
      <formula>NOT(ISERROR(SEARCH("Not yet due",I69)))</formula>
    </cfRule>
    <cfRule type="containsText" dxfId="1689" priority="1917" operator="containsText" text="Update not Provided">
      <formula>NOT(ISERROR(SEARCH("Update not Provided",I69)))</formula>
    </cfRule>
    <cfRule type="containsText" dxfId="1688" priority="1918" operator="containsText" text="Not yet due">
      <formula>NOT(ISERROR(SEARCH("Not yet due",I69)))</formula>
    </cfRule>
    <cfRule type="containsText" dxfId="1687" priority="1919" operator="containsText" text="Completed Behind Schedule">
      <formula>NOT(ISERROR(SEARCH("Completed Behind Schedule",I69)))</formula>
    </cfRule>
    <cfRule type="containsText" dxfId="1686" priority="1920" operator="containsText" text="Off Target">
      <formula>NOT(ISERROR(SEARCH("Off Target",I69)))</formula>
    </cfRule>
    <cfRule type="containsText" dxfId="1685" priority="1921" operator="containsText" text="On Track to be Achieved">
      <formula>NOT(ISERROR(SEARCH("On Track to be Achieved",I69)))</formula>
    </cfRule>
    <cfRule type="containsText" dxfId="1684" priority="1922" operator="containsText" text="Fully Achieved">
      <formula>NOT(ISERROR(SEARCH("Fully Achieved",I69)))</formula>
    </cfRule>
    <cfRule type="containsText" dxfId="1683" priority="1923" operator="containsText" text="Not yet due">
      <formula>NOT(ISERROR(SEARCH("Not yet due",I69)))</formula>
    </cfRule>
    <cfRule type="containsText" dxfId="1682" priority="1924" operator="containsText" text="Not Yet Due">
      <formula>NOT(ISERROR(SEARCH("Not Yet Due",I69)))</formula>
    </cfRule>
    <cfRule type="containsText" dxfId="1681" priority="1925" operator="containsText" text="Deferred">
      <formula>NOT(ISERROR(SEARCH("Deferred",I69)))</formula>
    </cfRule>
    <cfRule type="containsText" dxfId="1680" priority="1926" operator="containsText" text="Deleted">
      <formula>NOT(ISERROR(SEARCH("Deleted",I69)))</formula>
    </cfRule>
    <cfRule type="containsText" dxfId="1679" priority="1927" operator="containsText" text="In Danger of Falling Behind Target">
      <formula>NOT(ISERROR(SEARCH("In Danger of Falling Behind Target",I69)))</formula>
    </cfRule>
    <cfRule type="containsText" dxfId="1678" priority="1928" operator="containsText" text="Not yet due">
      <formula>NOT(ISERROR(SEARCH("Not yet due",I69)))</formula>
    </cfRule>
    <cfRule type="containsText" dxfId="1677" priority="1929" operator="containsText" text="Completed Behind Schedule">
      <formula>NOT(ISERROR(SEARCH("Completed Behind Schedule",I69)))</formula>
    </cfRule>
    <cfRule type="containsText" dxfId="1676" priority="1930" operator="containsText" text="Off Target">
      <formula>NOT(ISERROR(SEARCH("Off Target",I69)))</formula>
    </cfRule>
    <cfRule type="containsText" dxfId="1675" priority="1931" operator="containsText" text="In Danger of Falling Behind Target">
      <formula>NOT(ISERROR(SEARCH("In Danger of Falling Behind Target",I69)))</formula>
    </cfRule>
    <cfRule type="containsText" dxfId="1674" priority="1932" operator="containsText" text="On Track to be Achieved">
      <formula>NOT(ISERROR(SEARCH("On Track to be Achieved",I69)))</formula>
    </cfRule>
    <cfRule type="containsText" dxfId="1673" priority="1933" operator="containsText" text="Fully Achieved">
      <formula>NOT(ISERROR(SEARCH("Fully Achieved",I69)))</formula>
    </cfRule>
    <cfRule type="containsText" dxfId="1672" priority="1934" operator="containsText" text="Update not Provided">
      <formula>NOT(ISERROR(SEARCH("Update not Provided",I69)))</formula>
    </cfRule>
    <cfRule type="containsText" dxfId="1671" priority="1935" operator="containsText" text="Not yet due">
      <formula>NOT(ISERROR(SEARCH("Not yet due",I69)))</formula>
    </cfRule>
    <cfRule type="containsText" dxfId="1670" priority="1936" operator="containsText" text="Completed Behind Schedule">
      <formula>NOT(ISERROR(SEARCH("Completed Behind Schedule",I69)))</formula>
    </cfRule>
    <cfRule type="containsText" dxfId="1669" priority="1937" operator="containsText" text="Off Target">
      <formula>NOT(ISERROR(SEARCH("Off Target",I69)))</formula>
    </cfRule>
    <cfRule type="containsText" dxfId="1668" priority="1938" operator="containsText" text="In Danger of Falling Behind Target">
      <formula>NOT(ISERROR(SEARCH("In Danger of Falling Behind Target",I69)))</formula>
    </cfRule>
    <cfRule type="containsText" dxfId="1667" priority="1939" operator="containsText" text="On Track to be Achieved">
      <formula>NOT(ISERROR(SEARCH("On Track to be Achieved",I69)))</formula>
    </cfRule>
    <cfRule type="containsText" dxfId="1666" priority="1940" operator="containsText" text="Fully Achieved">
      <formula>NOT(ISERROR(SEARCH("Fully Achieved",I69)))</formula>
    </cfRule>
    <cfRule type="containsText" dxfId="1665" priority="1941" operator="containsText" text="Fully Achieved">
      <formula>NOT(ISERROR(SEARCH("Fully Achieved",I69)))</formula>
    </cfRule>
    <cfRule type="containsText" dxfId="1664" priority="1942" operator="containsText" text="Fully Achieved">
      <formula>NOT(ISERROR(SEARCH("Fully Achieved",I69)))</formula>
    </cfRule>
    <cfRule type="containsText" dxfId="1663" priority="1943" operator="containsText" text="Deferred">
      <formula>NOT(ISERROR(SEARCH("Deferred",I69)))</formula>
    </cfRule>
    <cfRule type="containsText" dxfId="1662" priority="1944" operator="containsText" text="Deleted">
      <formula>NOT(ISERROR(SEARCH("Deleted",I69)))</formula>
    </cfRule>
    <cfRule type="containsText" dxfId="1661" priority="1945" operator="containsText" text="In Danger of Falling Behind Target">
      <formula>NOT(ISERROR(SEARCH("In Danger of Falling Behind Target",I69)))</formula>
    </cfRule>
    <cfRule type="containsText" dxfId="1660" priority="1946" operator="containsText" text="Not yet due">
      <formula>NOT(ISERROR(SEARCH("Not yet due",I69)))</formula>
    </cfRule>
    <cfRule type="containsText" dxfId="1659" priority="1947" operator="containsText" text="Update not Provided">
      <formula>NOT(ISERROR(SEARCH("Update not Provided",I69)))</formula>
    </cfRule>
  </conditionalFormatting>
  <conditionalFormatting sqref="I69">
    <cfRule type="containsText" dxfId="1658" priority="1876" operator="containsText" text="On track to be achieved">
      <formula>NOT(ISERROR(SEARCH("On track to be achieved",I69)))</formula>
    </cfRule>
    <cfRule type="containsText" dxfId="1657" priority="1877" operator="containsText" text="Deferred">
      <formula>NOT(ISERROR(SEARCH("Deferred",I69)))</formula>
    </cfRule>
    <cfRule type="containsText" dxfId="1656" priority="1878" operator="containsText" text="Deleted">
      <formula>NOT(ISERROR(SEARCH("Deleted",I69)))</formula>
    </cfRule>
    <cfRule type="containsText" dxfId="1655" priority="1879" operator="containsText" text="In Danger of Falling Behind Target">
      <formula>NOT(ISERROR(SEARCH("In Danger of Falling Behind Target",I69)))</formula>
    </cfRule>
    <cfRule type="containsText" dxfId="1654" priority="1880" operator="containsText" text="Not yet due">
      <formula>NOT(ISERROR(SEARCH("Not yet due",I69)))</formula>
    </cfRule>
    <cfRule type="containsText" dxfId="1653" priority="1881" operator="containsText" text="Update not Provided">
      <formula>NOT(ISERROR(SEARCH("Update not Provided",I69)))</formula>
    </cfRule>
    <cfRule type="containsText" dxfId="1652" priority="1882" operator="containsText" text="Not yet due">
      <formula>NOT(ISERROR(SEARCH("Not yet due",I69)))</formula>
    </cfRule>
    <cfRule type="containsText" dxfId="1651" priority="1883" operator="containsText" text="Completed Behind Schedule">
      <formula>NOT(ISERROR(SEARCH("Completed Behind Schedule",I69)))</formula>
    </cfRule>
    <cfRule type="containsText" dxfId="1650" priority="1884" operator="containsText" text="Off Target">
      <formula>NOT(ISERROR(SEARCH("Off Target",I69)))</formula>
    </cfRule>
    <cfRule type="containsText" dxfId="1649" priority="1885" operator="containsText" text="On Track to be Achieved">
      <formula>NOT(ISERROR(SEARCH("On Track to be Achieved",I69)))</formula>
    </cfRule>
    <cfRule type="containsText" dxfId="1648" priority="1886" operator="containsText" text="Fully Achieved">
      <formula>NOT(ISERROR(SEARCH("Fully Achieved",I69)))</formula>
    </cfRule>
    <cfRule type="containsText" dxfId="1647" priority="1887" operator="containsText" text="Not yet due">
      <formula>NOT(ISERROR(SEARCH("Not yet due",I69)))</formula>
    </cfRule>
    <cfRule type="containsText" dxfId="1646" priority="1888" operator="containsText" text="Not Yet Due">
      <formula>NOT(ISERROR(SEARCH("Not Yet Due",I69)))</formula>
    </cfRule>
    <cfRule type="containsText" dxfId="1645" priority="1889" operator="containsText" text="Deferred">
      <formula>NOT(ISERROR(SEARCH("Deferred",I69)))</formula>
    </cfRule>
    <cfRule type="containsText" dxfId="1644" priority="1890" operator="containsText" text="Deleted">
      <formula>NOT(ISERROR(SEARCH("Deleted",I69)))</formula>
    </cfRule>
    <cfRule type="containsText" dxfId="1643" priority="1891" operator="containsText" text="In Danger of Falling Behind Target">
      <formula>NOT(ISERROR(SEARCH("In Danger of Falling Behind Target",I69)))</formula>
    </cfRule>
    <cfRule type="containsText" dxfId="1642" priority="1892" operator="containsText" text="Not yet due">
      <formula>NOT(ISERROR(SEARCH("Not yet due",I69)))</formula>
    </cfRule>
    <cfRule type="containsText" dxfId="1641" priority="1893" operator="containsText" text="Completed Behind Schedule">
      <formula>NOT(ISERROR(SEARCH("Completed Behind Schedule",I69)))</formula>
    </cfRule>
    <cfRule type="containsText" dxfId="1640" priority="1894" operator="containsText" text="Off Target">
      <formula>NOT(ISERROR(SEARCH("Off Target",I69)))</formula>
    </cfRule>
    <cfRule type="containsText" dxfId="1639" priority="1895" operator="containsText" text="In Danger of Falling Behind Target">
      <formula>NOT(ISERROR(SEARCH("In Danger of Falling Behind Target",I69)))</formula>
    </cfRule>
    <cfRule type="containsText" dxfId="1638" priority="1896" operator="containsText" text="On Track to be Achieved">
      <formula>NOT(ISERROR(SEARCH("On Track to be Achieved",I69)))</formula>
    </cfRule>
    <cfRule type="containsText" dxfId="1637" priority="1897" operator="containsText" text="Fully Achieved">
      <formula>NOT(ISERROR(SEARCH("Fully Achieved",I69)))</formula>
    </cfRule>
    <cfRule type="containsText" dxfId="1636" priority="1898" operator="containsText" text="Update not Provided">
      <formula>NOT(ISERROR(SEARCH("Update not Provided",I69)))</formula>
    </cfRule>
    <cfRule type="containsText" dxfId="1635" priority="1899" operator="containsText" text="Not yet due">
      <formula>NOT(ISERROR(SEARCH("Not yet due",I69)))</formula>
    </cfRule>
    <cfRule type="containsText" dxfId="1634" priority="1900" operator="containsText" text="Completed Behind Schedule">
      <formula>NOT(ISERROR(SEARCH("Completed Behind Schedule",I69)))</formula>
    </cfRule>
    <cfRule type="containsText" dxfId="1633" priority="1901" operator="containsText" text="Off Target">
      <formula>NOT(ISERROR(SEARCH("Off Target",I69)))</formula>
    </cfRule>
    <cfRule type="containsText" dxfId="1632" priority="1902" operator="containsText" text="In Danger of Falling Behind Target">
      <formula>NOT(ISERROR(SEARCH("In Danger of Falling Behind Target",I69)))</formula>
    </cfRule>
    <cfRule type="containsText" dxfId="1631" priority="1903" operator="containsText" text="On Track to be Achieved">
      <formula>NOT(ISERROR(SEARCH("On Track to be Achieved",I69)))</formula>
    </cfRule>
    <cfRule type="containsText" dxfId="1630" priority="1904" operator="containsText" text="Fully Achieved">
      <formula>NOT(ISERROR(SEARCH("Fully Achieved",I69)))</formula>
    </cfRule>
    <cfRule type="containsText" dxfId="1629" priority="1905" operator="containsText" text="Fully Achieved">
      <formula>NOT(ISERROR(SEARCH("Fully Achieved",I69)))</formula>
    </cfRule>
    <cfRule type="containsText" dxfId="1628" priority="1906" operator="containsText" text="Fully Achieved">
      <formula>NOT(ISERROR(SEARCH("Fully Achieved",I69)))</formula>
    </cfRule>
    <cfRule type="containsText" dxfId="1627" priority="1907" operator="containsText" text="Deferred">
      <formula>NOT(ISERROR(SEARCH("Deferred",I69)))</formula>
    </cfRule>
    <cfRule type="containsText" dxfId="1626" priority="1908" operator="containsText" text="Deleted">
      <formula>NOT(ISERROR(SEARCH("Deleted",I69)))</formula>
    </cfRule>
    <cfRule type="containsText" dxfId="1625" priority="1909" operator="containsText" text="In Danger of Falling Behind Target">
      <formula>NOT(ISERROR(SEARCH("In Danger of Falling Behind Target",I69)))</formula>
    </cfRule>
    <cfRule type="containsText" dxfId="1624" priority="1910" operator="containsText" text="Not yet due">
      <formula>NOT(ISERROR(SEARCH("Not yet due",I69)))</formula>
    </cfRule>
    <cfRule type="containsText" dxfId="1623" priority="1911" operator="containsText" text="Update not Provided">
      <formula>NOT(ISERROR(SEARCH("Update not Provided",I69)))</formula>
    </cfRule>
  </conditionalFormatting>
  <conditionalFormatting sqref="I69">
    <cfRule type="containsText" dxfId="1622" priority="1840" operator="containsText" text="On track to be achieved">
      <formula>NOT(ISERROR(SEARCH("On track to be achieved",I69)))</formula>
    </cfRule>
    <cfRule type="containsText" dxfId="1621" priority="1841" operator="containsText" text="Deferred">
      <formula>NOT(ISERROR(SEARCH("Deferred",I69)))</formula>
    </cfRule>
    <cfRule type="containsText" dxfId="1620" priority="1842" operator="containsText" text="Deleted">
      <formula>NOT(ISERROR(SEARCH("Deleted",I69)))</formula>
    </cfRule>
    <cfRule type="containsText" dxfId="1619" priority="1843" operator="containsText" text="In Danger of Falling Behind Target">
      <formula>NOT(ISERROR(SEARCH("In Danger of Falling Behind Target",I69)))</formula>
    </cfRule>
    <cfRule type="containsText" dxfId="1618" priority="1844" operator="containsText" text="Not yet due">
      <formula>NOT(ISERROR(SEARCH("Not yet due",I69)))</formula>
    </cfRule>
    <cfRule type="containsText" dxfId="1617" priority="1845" operator="containsText" text="Update not Provided">
      <formula>NOT(ISERROR(SEARCH("Update not Provided",I69)))</formula>
    </cfRule>
    <cfRule type="containsText" dxfId="1616" priority="1846" operator="containsText" text="Not yet due">
      <formula>NOT(ISERROR(SEARCH("Not yet due",I69)))</formula>
    </cfRule>
    <cfRule type="containsText" dxfId="1615" priority="1847" operator="containsText" text="Completed Behind Schedule">
      <formula>NOT(ISERROR(SEARCH("Completed Behind Schedule",I69)))</formula>
    </cfRule>
    <cfRule type="containsText" dxfId="1614" priority="1848" operator="containsText" text="Off Target">
      <formula>NOT(ISERROR(SEARCH("Off Target",I69)))</formula>
    </cfRule>
    <cfRule type="containsText" dxfId="1613" priority="1849" operator="containsText" text="On Track to be Achieved">
      <formula>NOT(ISERROR(SEARCH("On Track to be Achieved",I69)))</formula>
    </cfRule>
    <cfRule type="containsText" dxfId="1612" priority="1850" operator="containsText" text="Fully Achieved">
      <formula>NOT(ISERROR(SEARCH("Fully Achieved",I69)))</formula>
    </cfRule>
    <cfRule type="containsText" dxfId="1611" priority="1851" operator="containsText" text="Not yet due">
      <formula>NOT(ISERROR(SEARCH("Not yet due",I69)))</formula>
    </cfRule>
    <cfRule type="containsText" dxfId="1610" priority="1852" operator="containsText" text="Not Yet Due">
      <formula>NOT(ISERROR(SEARCH("Not Yet Due",I69)))</formula>
    </cfRule>
    <cfRule type="containsText" dxfId="1609" priority="1853" operator="containsText" text="Deferred">
      <formula>NOT(ISERROR(SEARCH("Deferred",I69)))</formula>
    </cfRule>
    <cfRule type="containsText" dxfId="1608" priority="1854" operator="containsText" text="Deleted">
      <formula>NOT(ISERROR(SEARCH("Deleted",I69)))</formula>
    </cfRule>
    <cfRule type="containsText" dxfId="1607" priority="1855" operator="containsText" text="In Danger of Falling Behind Target">
      <formula>NOT(ISERROR(SEARCH("In Danger of Falling Behind Target",I69)))</formula>
    </cfRule>
    <cfRule type="containsText" dxfId="1606" priority="1856" operator="containsText" text="Not yet due">
      <formula>NOT(ISERROR(SEARCH("Not yet due",I69)))</formula>
    </cfRule>
    <cfRule type="containsText" dxfId="1605" priority="1857" operator="containsText" text="Completed Behind Schedule">
      <formula>NOT(ISERROR(SEARCH("Completed Behind Schedule",I69)))</formula>
    </cfRule>
    <cfRule type="containsText" dxfId="1604" priority="1858" operator="containsText" text="Off Target">
      <formula>NOT(ISERROR(SEARCH("Off Target",I69)))</formula>
    </cfRule>
    <cfRule type="containsText" dxfId="1603" priority="1859" operator="containsText" text="In Danger of Falling Behind Target">
      <formula>NOT(ISERROR(SEARCH("In Danger of Falling Behind Target",I69)))</formula>
    </cfRule>
    <cfRule type="containsText" dxfId="1602" priority="1860" operator="containsText" text="On Track to be Achieved">
      <formula>NOT(ISERROR(SEARCH("On Track to be Achieved",I69)))</formula>
    </cfRule>
    <cfRule type="containsText" dxfId="1601" priority="1861" operator="containsText" text="Fully Achieved">
      <formula>NOT(ISERROR(SEARCH("Fully Achieved",I69)))</formula>
    </cfRule>
    <cfRule type="containsText" dxfId="1600" priority="1862" operator="containsText" text="Update not Provided">
      <formula>NOT(ISERROR(SEARCH("Update not Provided",I69)))</formula>
    </cfRule>
    <cfRule type="containsText" dxfId="1599" priority="1863" operator="containsText" text="Not yet due">
      <formula>NOT(ISERROR(SEARCH("Not yet due",I69)))</formula>
    </cfRule>
    <cfRule type="containsText" dxfId="1598" priority="1864" operator="containsText" text="Completed Behind Schedule">
      <formula>NOT(ISERROR(SEARCH("Completed Behind Schedule",I69)))</formula>
    </cfRule>
    <cfRule type="containsText" dxfId="1597" priority="1865" operator="containsText" text="Off Target">
      <formula>NOT(ISERROR(SEARCH("Off Target",I69)))</formula>
    </cfRule>
    <cfRule type="containsText" dxfId="1596" priority="1866" operator="containsText" text="In Danger of Falling Behind Target">
      <formula>NOT(ISERROR(SEARCH("In Danger of Falling Behind Target",I69)))</formula>
    </cfRule>
    <cfRule type="containsText" dxfId="1595" priority="1867" operator="containsText" text="On Track to be Achieved">
      <formula>NOT(ISERROR(SEARCH("On Track to be Achieved",I69)))</formula>
    </cfRule>
    <cfRule type="containsText" dxfId="1594" priority="1868" operator="containsText" text="Fully Achieved">
      <formula>NOT(ISERROR(SEARCH("Fully Achieved",I69)))</formula>
    </cfRule>
    <cfRule type="containsText" dxfId="1593" priority="1869" operator="containsText" text="Fully Achieved">
      <formula>NOT(ISERROR(SEARCH("Fully Achieved",I69)))</formula>
    </cfRule>
    <cfRule type="containsText" dxfId="1592" priority="1870" operator="containsText" text="Fully Achieved">
      <formula>NOT(ISERROR(SEARCH("Fully Achieved",I69)))</formula>
    </cfRule>
    <cfRule type="containsText" dxfId="1591" priority="1871" operator="containsText" text="Deferred">
      <formula>NOT(ISERROR(SEARCH("Deferred",I69)))</formula>
    </cfRule>
    <cfRule type="containsText" dxfId="1590" priority="1872" operator="containsText" text="Deleted">
      <formula>NOT(ISERROR(SEARCH("Deleted",I69)))</formula>
    </cfRule>
    <cfRule type="containsText" dxfId="1589" priority="1873" operator="containsText" text="In Danger of Falling Behind Target">
      <formula>NOT(ISERROR(SEARCH("In Danger of Falling Behind Target",I69)))</formula>
    </cfRule>
    <cfRule type="containsText" dxfId="1588" priority="1874" operator="containsText" text="Not yet due">
      <formula>NOT(ISERROR(SEARCH("Not yet due",I69)))</formula>
    </cfRule>
    <cfRule type="containsText" dxfId="1587" priority="1875" operator="containsText" text="Update not Provided">
      <formula>NOT(ISERROR(SEARCH("Update not Provided",I69)))</formula>
    </cfRule>
  </conditionalFormatting>
  <conditionalFormatting sqref="I70">
    <cfRule type="containsText" dxfId="1586" priority="1804" operator="containsText" text="On track to be achieved">
      <formula>NOT(ISERROR(SEARCH("On track to be achieved",I70)))</formula>
    </cfRule>
    <cfRule type="containsText" dxfId="1585" priority="1805" operator="containsText" text="Deferred">
      <formula>NOT(ISERROR(SEARCH("Deferred",I70)))</formula>
    </cfRule>
    <cfRule type="containsText" dxfId="1584" priority="1806" operator="containsText" text="Deleted">
      <formula>NOT(ISERROR(SEARCH("Deleted",I70)))</formula>
    </cfRule>
    <cfRule type="containsText" dxfId="1583" priority="1807" operator="containsText" text="In Danger of Falling Behind Target">
      <formula>NOT(ISERROR(SEARCH("In Danger of Falling Behind Target",I70)))</formula>
    </cfRule>
    <cfRule type="containsText" dxfId="1582" priority="1808" operator="containsText" text="Not yet due">
      <formula>NOT(ISERROR(SEARCH("Not yet due",I70)))</formula>
    </cfRule>
    <cfRule type="containsText" dxfId="1581" priority="1809" operator="containsText" text="Update not Provided">
      <formula>NOT(ISERROR(SEARCH("Update not Provided",I70)))</formula>
    </cfRule>
    <cfRule type="containsText" dxfId="1580" priority="1810" operator="containsText" text="Not yet due">
      <formula>NOT(ISERROR(SEARCH("Not yet due",I70)))</formula>
    </cfRule>
    <cfRule type="containsText" dxfId="1579" priority="1811" operator="containsText" text="Completed Behind Schedule">
      <formula>NOT(ISERROR(SEARCH("Completed Behind Schedule",I70)))</formula>
    </cfRule>
    <cfRule type="containsText" dxfId="1578" priority="1812" operator="containsText" text="Off Target">
      <formula>NOT(ISERROR(SEARCH("Off Target",I70)))</formula>
    </cfRule>
    <cfRule type="containsText" dxfId="1577" priority="1813" operator="containsText" text="On Track to be Achieved">
      <formula>NOT(ISERROR(SEARCH("On Track to be Achieved",I70)))</formula>
    </cfRule>
    <cfRule type="containsText" dxfId="1576" priority="1814" operator="containsText" text="Fully Achieved">
      <formula>NOT(ISERROR(SEARCH("Fully Achieved",I70)))</formula>
    </cfRule>
    <cfRule type="containsText" dxfId="1575" priority="1815" operator="containsText" text="Not yet due">
      <formula>NOT(ISERROR(SEARCH("Not yet due",I70)))</formula>
    </cfRule>
    <cfRule type="containsText" dxfId="1574" priority="1816" operator="containsText" text="Not Yet Due">
      <formula>NOT(ISERROR(SEARCH("Not Yet Due",I70)))</formula>
    </cfRule>
    <cfRule type="containsText" dxfId="1573" priority="1817" operator="containsText" text="Deferred">
      <formula>NOT(ISERROR(SEARCH("Deferred",I70)))</formula>
    </cfRule>
    <cfRule type="containsText" dxfId="1572" priority="1818" operator="containsText" text="Deleted">
      <formula>NOT(ISERROR(SEARCH("Deleted",I70)))</formula>
    </cfRule>
    <cfRule type="containsText" dxfId="1571" priority="1819" operator="containsText" text="In Danger of Falling Behind Target">
      <formula>NOT(ISERROR(SEARCH("In Danger of Falling Behind Target",I70)))</formula>
    </cfRule>
    <cfRule type="containsText" dxfId="1570" priority="1820" operator="containsText" text="Not yet due">
      <formula>NOT(ISERROR(SEARCH("Not yet due",I70)))</formula>
    </cfRule>
    <cfRule type="containsText" dxfId="1569" priority="1821" operator="containsText" text="Completed Behind Schedule">
      <formula>NOT(ISERROR(SEARCH("Completed Behind Schedule",I70)))</formula>
    </cfRule>
    <cfRule type="containsText" dxfId="1568" priority="1822" operator="containsText" text="Off Target">
      <formula>NOT(ISERROR(SEARCH("Off Target",I70)))</formula>
    </cfRule>
    <cfRule type="containsText" dxfId="1567" priority="1823" operator="containsText" text="In Danger of Falling Behind Target">
      <formula>NOT(ISERROR(SEARCH("In Danger of Falling Behind Target",I70)))</formula>
    </cfRule>
    <cfRule type="containsText" dxfId="1566" priority="1824" operator="containsText" text="On Track to be Achieved">
      <formula>NOT(ISERROR(SEARCH("On Track to be Achieved",I70)))</formula>
    </cfRule>
    <cfRule type="containsText" dxfId="1565" priority="1825" operator="containsText" text="Fully Achieved">
      <formula>NOT(ISERROR(SEARCH("Fully Achieved",I70)))</formula>
    </cfRule>
    <cfRule type="containsText" dxfId="1564" priority="1826" operator="containsText" text="Update not Provided">
      <formula>NOT(ISERROR(SEARCH("Update not Provided",I70)))</formula>
    </cfRule>
    <cfRule type="containsText" dxfId="1563" priority="1827" operator="containsText" text="Not yet due">
      <formula>NOT(ISERROR(SEARCH("Not yet due",I70)))</formula>
    </cfRule>
    <cfRule type="containsText" dxfId="1562" priority="1828" operator="containsText" text="Completed Behind Schedule">
      <formula>NOT(ISERROR(SEARCH("Completed Behind Schedule",I70)))</formula>
    </cfRule>
    <cfRule type="containsText" dxfId="1561" priority="1829" operator="containsText" text="Off Target">
      <formula>NOT(ISERROR(SEARCH("Off Target",I70)))</formula>
    </cfRule>
    <cfRule type="containsText" dxfId="1560" priority="1830" operator="containsText" text="In Danger of Falling Behind Target">
      <formula>NOT(ISERROR(SEARCH("In Danger of Falling Behind Target",I70)))</formula>
    </cfRule>
    <cfRule type="containsText" dxfId="1559" priority="1831" operator="containsText" text="On Track to be Achieved">
      <formula>NOT(ISERROR(SEARCH("On Track to be Achieved",I70)))</formula>
    </cfRule>
    <cfRule type="containsText" dxfId="1558" priority="1832" operator="containsText" text="Fully Achieved">
      <formula>NOT(ISERROR(SEARCH("Fully Achieved",I70)))</formula>
    </cfRule>
    <cfRule type="containsText" dxfId="1557" priority="1833" operator="containsText" text="Fully Achieved">
      <formula>NOT(ISERROR(SEARCH("Fully Achieved",I70)))</formula>
    </cfRule>
    <cfRule type="containsText" dxfId="1556" priority="1834" operator="containsText" text="Fully Achieved">
      <formula>NOT(ISERROR(SEARCH("Fully Achieved",I70)))</formula>
    </cfRule>
    <cfRule type="containsText" dxfId="1555" priority="1835" operator="containsText" text="Deferred">
      <formula>NOT(ISERROR(SEARCH("Deferred",I70)))</formula>
    </cfRule>
    <cfRule type="containsText" dxfId="1554" priority="1836" operator="containsText" text="Deleted">
      <formula>NOT(ISERROR(SEARCH("Deleted",I70)))</formula>
    </cfRule>
    <cfRule type="containsText" dxfId="1553" priority="1837" operator="containsText" text="In Danger of Falling Behind Target">
      <formula>NOT(ISERROR(SEARCH("In Danger of Falling Behind Target",I70)))</formula>
    </cfRule>
    <cfRule type="containsText" dxfId="1552" priority="1838" operator="containsText" text="Not yet due">
      <formula>NOT(ISERROR(SEARCH("Not yet due",I70)))</formula>
    </cfRule>
    <cfRule type="containsText" dxfId="1551" priority="1839" operator="containsText" text="Update not Provided">
      <formula>NOT(ISERROR(SEARCH("Update not Provided",I70)))</formula>
    </cfRule>
  </conditionalFormatting>
  <conditionalFormatting sqref="I70">
    <cfRule type="containsText" dxfId="1550" priority="1768" operator="containsText" text="On track to be achieved">
      <formula>NOT(ISERROR(SEARCH("On track to be achieved",I70)))</formula>
    </cfRule>
    <cfRule type="containsText" dxfId="1549" priority="1769" operator="containsText" text="Deferred">
      <formula>NOT(ISERROR(SEARCH("Deferred",I70)))</formula>
    </cfRule>
    <cfRule type="containsText" dxfId="1548" priority="1770" operator="containsText" text="Deleted">
      <formula>NOT(ISERROR(SEARCH("Deleted",I70)))</formula>
    </cfRule>
    <cfRule type="containsText" dxfId="1547" priority="1771" operator="containsText" text="In Danger of Falling Behind Target">
      <formula>NOT(ISERROR(SEARCH("In Danger of Falling Behind Target",I70)))</formula>
    </cfRule>
    <cfRule type="containsText" dxfId="1546" priority="1772" operator="containsText" text="Not yet due">
      <formula>NOT(ISERROR(SEARCH("Not yet due",I70)))</formula>
    </cfRule>
    <cfRule type="containsText" dxfId="1545" priority="1773" operator="containsText" text="Update not Provided">
      <formula>NOT(ISERROR(SEARCH("Update not Provided",I70)))</formula>
    </cfRule>
    <cfRule type="containsText" dxfId="1544" priority="1774" operator="containsText" text="Not yet due">
      <formula>NOT(ISERROR(SEARCH("Not yet due",I70)))</formula>
    </cfRule>
    <cfRule type="containsText" dxfId="1543" priority="1775" operator="containsText" text="Completed Behind Schedule">
      <formula>NOT(ISERROR(SEARCH("Completed Behind Schedule",I70)))</formula>
    </cfRule>
    <cfRule type="containsText" dxfId="1542" priority="1776" operator="containsText" text="Off Target">
      <formula>NOT(ISERROR(SEARCH("Off Target",I70)))</formula>
    </cfRule>
    <cfRule type="containsText" dxfId="1541" priority="1777" operator="containsText" text="On Track to be Achieved">
      <formula>NOT(ISERROR(SEARCH("On Track to be Achieved",I70)))</formula>
    </cfRule>
    <cfRule type="containsText" dxfId="1540" priority="1778" operator="containsText" text="Fully Achieved">
      <formula>NOT(ISERROR(SEARCH("Fully Achieved",I70)))</formula>
    </cfRule>
    <cfRule type="containsText" dxfId="1539" priority="1779" operator="containsText" text="Not yet due">
      <formula>NOT(ISERROR(SEARCH("Not yet due",I70)))</formula>
    </cfRule>
    <cfRule type="containsText" dxfId="1538" priority="1780" operator="containsText" text="Not Yet Due">
      <formula>NOT(ISERROR(SEARCH("Not Yet Due",I70)))</formula>
    </cfRule>
    <cfRule type="containsText" dxfId="1537" priority="1781" operator="containsText" text="Deferred">
      <formula>NOT(ISERROR(SEARCH("Deferred",I70)))</formula>
    </cfRule>
    <cfRule type="containsText" dxfId="1536" priority="1782" operator="containsText" text="Deleted">
      <formula>NOT(ISERROR(SEARCH("Deleted",I70)))</formula>
    </cfRule>
    <cfRule type="containsText" dxfId="1535" priority="1783" operator="containsText" text="In Danger of Falling Behind Target">
      <formula>NOT(ISERROR(SEARCH("In Danger of Falling Behind Target",I70)))</formula>
    </cfRule>
    <cfRule type="containsText" dxfId="1534" priority="1784" operator="containsText" text="Not yet due">
      <formula>NOT(ISERROR(SEARCH("Not yet due",I70)))</formula>
    </cfRule>
    <cfRule type="containsText" dxfId="1533" priority="1785" operator="containsText" text="Completed Behind Schedule">
      <formula>NOT(ISERROR(SEARCH("Completed Behind Schedule",I70)))</formula>
    </cfRule>
    <cfRule type="containsText" dxfId="1532" priority="1786" operator="containsText" text="Off Target">
      <formula>NOT(ISERROR(SEARCH("Off Target",I70)))</formula>
    </cfRule>
    <cfRule type="containsText" dxfId="1531" priority="1787" operator="containsText" text="In Danger of Falling Behind Target">
      <formula>NOT(ISERROR(SEARCH("In Danger of Falling Behind Target",I70)))</formula>
    </cfRule>
    <cfRule type="containsText" dxfId="1530" priority="1788" operator="containsText" text="On Track to be Achieved">
      <formula>NOT(ISERROR(SEARCH("On Track to be Achieved",I70)))</formula>
    </cfRule>
    <cfRule type="containsText" dxfId="1529" priority="1789" operator="containsText" text="Fully Achieved">
      <formula>NOT(ISERROR(SEARCH("Fully Achieved",I70)))</formula>
    </cfRule>
    <cfRule type="containsText" dxfId="1528" priority="1790" operator="containsText" text="Update not Provided">
      <formula>NOT(ISERROR(SEARCH("Update not Provided",I70)))</formula>
    </cfRule>
    <cfRule type="containsText" dxfId="1527" priority="1791" operator="containsText" text="Not yet due">
      <formula>NOT(ISERROR(SEARCH("Not yet due",I70)))</formula>
    </cfRule>
    <cfRule type="containsText" dxfId="1526" priority="1792" operator="containsText" text="Completed Behind Schedule">
      <formula>NOT(ISERROR(SEARCH("Completed Behind Schedule",I70)))</formula>
    </cfRule>
    <cfRule type="containsText" dxfId="1525" priority="1793" operator="containsText" text="Off Target">
      <formula>NOT(ISERROR(SEARCH("Off Target",I70)))</formula>
    </cfRule>
    <cfRule type="containsText" dxfId="1524" priority="1794" operator="containsText" text="In Danger of Falling Behind Target">
      <formula>NOT(ISERROR(SEARCH("In Danger of Falling Behind Target",I70)))</formula>
    </cfRule>
    <cfRule type="containsText" dxfId="1523" priority="1795" operator="containsText" text="On Track to be Achieved">
      <formula>NOT(ISERROR(SEARCH("On Track to be Achieved",I70)))</formula>
    </cfRule>
    <cfRule type="containsText" dxfId="1522" priority="1796" operator="containsText" text="Fully Achieved">
      <formula>NOT(ISERROR(SEARCH("Fully Achieved",I70)))</formula>
    </cfRule>
    <cfRule type="containsText" dxfId="1521" priority="1797" operator="containsText" text="Fully Achieved">
      <formula>NOT(ISERROR(SEARCH("Fully Achieved",I70)))</formula>
    </cfRule>
    <cfRule type="containsText" dxfId="1520" priority="1798" operator="containsText" text="Fully Achieved">
      <formula>NOT(ISERROR(SEARCH("Fully Achieved",I70)))</formula>
    </cfRule>
    <cfRule type="containsText" dxfId="1519" priority="1799" operator="containsText" text="Deferred">
      <formula>NOT(ISERROR(SEARCH("Deferred",I70)))</formula>
    </cfRule>
    <cfRule type="containsText" dxfId="1518" priority="1800" operator="containsText" text="Deleted">
      <formula>NOT(ISERROR(SEARCH("Deleted",I70)))</formula>
    </cfRule>
    <cfRule type="containsText" dxfId="1517" priority="1801" operator="containsText" text="In Danger of Falling Behind Target">
      <formula>NOT(ISERROR(SEARCH("In Danger of Falling Behind Target",I70)))</formula>
    </cfRule>
    <cfRule type="containsText" dxfId="1516" priority="1802" operator="containsText" text="Not yet due">
      <formula>NOT(ISERROR(SEARCH("Not yet due",I70)))</formula>
    </cfRule>
    <cfRule type="containsText" dxfId="1515" priority="1803" operator="containsText" text="Update not Provided">
      <formula>NOT(ISERROR(SEARCH("Update not Provided",I70)))</formula>
    </cfRule>
  </conditionalFormatting>
  <conditionalFormatting sqref="I70">
    <cfRule type="containsText" dxfId="1514" priority="1732" operator="containsText" text="On track to be achieved">
      <formula>NOT(ISERROR(SEARCH("On track to be achieved",I70)))</formula>
    </cfRule>
    <cfRule type="containsText" dxfId="1513" priority="1733" operator="containsText" text="Deferred">
      <formula>NOT(ISERROR(SEARCH("Deferred",I70)))</formula>
    </cfRule>
    <cfRule type="containsText" dxfId="1512" priority="1734" operator="containsText" text="Deleted">
      <formula>NOT(ISERROR(SEARCH("Deleted",I70)))</formula>
    </cfRule>
    <cfRule type="containsText" dxfId="1511" priority="1735" operator="containsText" text="In Danger of Falling Behind Target">
      <formula>NOT(ISERROR(SEARCH("In Danger of Falling Behind Target",I70)))</formula>
    </cfRule>
    <cfRule type="containsText" dxfId="1510" priority="1736" operator="containsText" text="Not yet due">
      <formula>NOT(ISERROR(SEARCH("Not yet due",I70)))</formula>
    </cfRule>
    <cfRule type="containsText" dxfId="1509" priority="1737" operator="containsText" text="Update not Provided">
      <formula>NOT(ISERROR(SEARCH("Update not Provided",I70)))</formula>
    </cfRule>
    <cfRule type="containsText" dxfId="1508" priority="1738" operator="containsText" text="Not yet due">
      <formula>NOT(ISERROR(SEARCH("Not yet due",I70)))</formula>
    </cfRule>
    <cfRule type="containsText" dxfId="1507" priority="1739" operator="containsText" text="Completed Behind Schedule">
      <formula>NOT(ISERROR(SEARCH("Completed Behind Schedule",I70)))</formula>
    </cfRule>
    <cfRule type="containsText" dxfId="1506" priority="1740" operator="containsText" text="Off Target">
      <formula>NOT(ISERROR(SEARCH("Off Target",I70)))</formula>
    </cfRule>
    <cfRule type="containsText" dxfId="1505" priority="1741" operator="containsText" text="On Track to be Achieved">
      <formula>NOT(ISERROR(SEARCH("On Track to be Achieved",I70)))</formula>
    </cfRule>
    <cfRule type="containsText" dxfId="1504" priority="1742" operator="containsText" text="Fully Achieved">
      <formula>NOT(ISERROR(SEARCH("Fully Achieved",I70)))</formula>
    </cfRule>
    <cfRule type="containsText" dxfId="1503" priority="1743" operator="containsText" text="Not yet due">
      <formula>NOT(ISERROR(SEARCH("Not yet due",I70)))</formula>
    </cfRule>
    <cfRule type="containsText" dxfId="1502" priority="1744" operator="containsText" text="Not Yet Due">
      <formula>NOT(ISERROR(SEARCH("Not Yet Due",I70)))</formula>
    </cfRule>
    <cfRule type="containsText" dxfId="1501" priority="1745" operator="containsText" text="Deferred">
      <formula>NOT(ISERROR(SEARCH("Deferred",I70)))</formula>
    </cfRule>
    <cfRule type="containsText" dxfId="1500" priority="1746" operator="containsText" text="Deleted">
      <formula>NOT(ISERROR(SEARCH("Deleted",I70)))</formula>
    </cfRule>
    <cfRule type="containsText" dxfId="1499" priority="1747" operator="containsText" text="In Danger of Falling Behind Target">
      <formula>NOT(ISERROR(SEARCH("In Danger of Falling Behind Target",I70)))</formula>
    </cfRule>
    <cfRule type="containsText" dxfId="1498" priority="1748" operator="containsText" text="Not yet due">
      <formula>NOT(ISERROR(SEARCH("Not yet due",I70)))</formula>
    </cfRule>
    <cfRule type="containsText" dxfId="1497" priority="1749" operator="containsText" text="Completed Behind Schedule">
      <formula>NOT(ISERROR(SEARCH("Completed Behind Schedule",I70)))</formula>
    </cfRule>
    <cfRule type="containsText" dxfId="1496" priority="1750" operator="containsText" text="Off Target">
      <formula>NOT(ISERROR(SEARCH("Off Target",I70)))</formula>
    </cfRule>
    <cfRule type="containsText" dxfId="1495" priority="1751" operator="containsText" text="In Danger of Falling Behind Target">
      <formula>NOT(ISERROR(SEARCH("In Danger of Falling Behind Target",I70)))</formula>
    </cfRule>
    <cfRule type="containsText" dxfId="1494" priority="1752" operator="containsText" text="On Track to be Achieved">
      <formula>NOT(ISERROR(SEARCH("On Track to be Achieved",I70)))</formula>
    </cfRule>
    <cfRule type="containsText" dxfId="1493" priority="1753" operator="containsText" text="Fully Achieved">
      <formula>NOT(ISERROR(SEARCH("Fully Achieved",I70)))</formula>
    </cfRule>
    <cfRule type="containsText" dxfId="1492" priority="1754" operator="containsText" text="Update not Provided">
      <formula>NOT(ISERROR(SEARCH("Update not Provided",I70)))</formula>
    </cfRule>
    <cfRule type="containsText" dxfId="1491" priority="1755" operator="containsText" text="Not yet due">
      <formula>NOT(ISERROR(SEARCH("Not yet due",I70)))</formula>
    </cfRule>
    <cfRule type="containsText" dxfId="1490" priority="1756" operator="containsText" text="Completed Behind Schedule">
      <formula>NOT(ISERROR(SEARCH("Completed Behind Schedule",I70)))</formula>
    </cfRule>
    <cfRule type="containsText" dxfId="1489" priority="1757" operator="containsText" text="Off Target">
      <formula>NOT(ISERROR(SEARCH("Off Target",I70)))</formula>
    </cfRule>
    <cfRule type="containsText" dxfId="1488" priority="1758" operator="containsText" text="In Danger of Falling Behind Target">
      <formula>NOT(ISERROR(SEARCH("In Danger of Falling Behind Target",I70)))</formula>
    </cfRule>
    <cfRule type="containsText" dxfId="1487" priority="1759" operator="containsText" text="On Track to be Achieved">
      <formula>NOT(ISERROR(SEARCH("On Track to be Achieved",I70)))</formula>
    </cfRule>
    <cfRule type="containsText" dxfId="1486" priority="1760" operator="containsText" text="Fully Achieved">
      <formula>NOT(ISERROR(SEARCH("Fully Achieved",I70)))</formula>
    </cfRule>
    <cfRule type="containsText" dxfId="1485" priority="1761" operator="containsText" text="Fully Achieved">
      <formula>NOT(ISERROR(SEARCH("Fully Achieved",I70)))</formula>
    </cfRule>
    <cfRule type="containsText" dxfId="1484" priority="1762" operator="containsText" text="Fully Achieved">
      <formula>NOT(ISERROR(SEARCH("Fully Achieved",I70)))</formula>
    </cfRule>
    <cfRule type="containsText" dxfId="1483" priority="1763" operator="containsText" text="Deferred">
      <formula>NOT(ISERROR(SEARCH("Deferred",I70)))</formula>
    </cfRule>
    <cfRule type="containsText" dxfId="1482" priority="1764" operator="containsText" text="Deleted">
      <formula>NOT(ISERROR(SEARCH("Deleted",I70)))</formula>
    </cfRule>
    <cfRule type="containsText" dxfId="1481" priority="1765" operator="containsText" text="In Danger of Falling Behind Target">
      <formula>NOT(ISERROR(SEARCH("In Danger of Falling Behind Target",I70)))</formula>
    </cfRule>
    <cfRule type="containsText" dxfId="1480" priority="1766" operator="containsText" text="Not yet due">
      <formula>NOT(ISERROR(SEARCH("Not yet due",I70)))</formula>
    </cfRule>
    <cfRule type="containsText" dxfId="1479" priority="1767" operator="containsText" text="Update not Provided">
      <formula>NOT(ISERROR(SEARCH("Update not Provided",I70)))</formula>
    </cfRule>
  </conditionalFormatting>
  <conditionalFormatting sqref="I70">
    <cfRule type="containsText" dxfId="1478" priority="1696" operator="containsText" text="On track to be achieved">
      <formula>NOT(ISERROR(SEARCH("On track to be achieved",I70)))</formula>
    </cfRule>
    <cfRule type="containsText" dxfId="1477" priority="1697" operator="containsText" text="Deferred">
      <formula>NOT(ISERROR(SEARCH("Deferred",I70)))</formula>
    </cfRule>
    <cfRule type="containsText" dxfId="1476" priority="1698" operator="containsText" text="Deleted">
      <formula>NOT(ISERROR(SEARCH("Deleted",I70)))</formula>
    </cfRule>
    <cfRule type="containsText" dxfId="1475" priority="1699" operator="containsText" text="In Danger of Falling Behind Target">
      <formula>NOT(ISERROR(SEARCH("In Danger of Falling Behind Target",I70)))</formula>
    </cfRule>
    <cfRule type="containsText" dxfId="1474" priority="1700" operator="containsText" text="Not yet due">
      <formula>NOT(ISERROR(SEARCH("Not yet due",I70)))</formula>
    </cfRule>
    <cfRule type="containsText" dxfId="1473" priority="1701" operator="containsText" text="Update not Provided">
      <formula>NOT(ISERROR(SEARCH("Update not Provided",I70)))</formula>
    </cfRule>
    <cfRule type="containsText" dxfId="1472" priority="1702" operator="containsText" text="Not yet due">
      <formula>NOT(ISERROR(SEARCH("Not yet due",I70)))</formula>
    </cfRule>
    <cfRule type="containsText" dxfId="1471" priority="1703" operator="containsText" text="Completed Behind Schedule">
      <formula>NOT(ISERROR(SEARCH("Completed Behind Schedule",I70)))</formula>
    </cfRule>
    <cfRule type="containsText" dxfId="1470" priority="1704" operator="containsText" text="Off Target">
      <formula>NOT(ISERROR(SEARCH("Off Target",I70)))</formula>
    </cfRule>
    <cfRule type="containsText" dxfId="1469" priority="1705" operator="containsText" text="On Track to be Achieved">
      <formula>NOT(ISERROR(SEARCH("On Track to be Achieved",I70)))</formula>
    </cfRule>
    <cfRule type="containsText" dxfId="1468" priority="1706" operator="containsText" text="Fully Achieved">
      <formula>NOT(ISERROR(SEARCH("Fully Achieved",I70)))</formula>
    </cfRule>
    <cfRule type="containsText" dxfId="1467" priority="1707" operator="containsText" text="Not yet due">
      <formula>NOT(ISERROR(SEARCH("Not yet due",I70)))</formula>
    </cfRule>
    <cfRule type="containsText" dxfId="1466" priority="1708" operator="containsText" text="Not Yet Due">
      <formula>NOT(ISERROR(SEARCH("Not Yet Due",I70)))</formula>
    </cfRule>
    <cfRule type="containsText" dxfId="1465" priority="1709" operator="containsText" text="Deferred">
      <formula>NOT(ISERROR(SEARCH("Deferred",I70)))</formula>
    </cfRule>
    <cfRule type="containsText" dxfId="1464" priority="1710" operator="containsText" text="Deleted">
      <formula>NOT(ISERROR(SEARCH("Deleted",I70)))</formula>
    </cfRule>
    <cfRule type="containsText" dxfId="1463" priority="1711" operator="containsText" text="In Danger of Falling Behind Target">
      <formula>NOT(ISERROR(SEARCH("In Danger of Falling Behind Target",I70)))</formula>
    </cfRule>
    <cfRule type="containsText" dxfId="1462" priority="1712" operator="containsText" text="Not yet due">
      <formula>NOT(ISERROR(SEARCH("Not yet due",I70)))</formula>
    </cfRule>
    <cfRule type="containsText" dxfId="1461" priority="1713" operator="containsText" text="Completed Behind Schedule">
      <formula>NOT(ISERROR(SEARCH("Completed Behind Schedule",I70)))</formula>
    </cfRule>
    <cfRule type="containsText" dxfId="1460" priority="1714" operator="containsText" text="Off Target">
      <formula>NOT(ISERROR(SEARCH("Off Target",I70)))</formula>
    </cfRule>
    <cfRule type="containsText" dxfId="1459" priority="1715" operator="containsText" text="In Danger of Falling Behind Target">
      <formula>NOT(ISERROR(SEARCH("In Danger of Falling Behind Target",I70)))</formula>
    </cfRule>
    <cfRule type="containsText" dxfId="1458" priority="1716" operator="containsText" text="On Track to be Achieved">
      <formula>NOT(ISERROR(SEARCH("On Track to be Achieved",I70)))</formula>
    </cfRule>
    <cfRule type="containsText" dxfId="1457" priority="1717" operator="containsText" text="Fully Achieved">
      <formula>NOT(ISERROR(SEARCH("Fully Achieved",I70)))</formula>
    </cfRule>
    <cfRule type="containsText" dxfId="1456" priority="1718" operator="containsText" text="Update not Provided">
      <formula>NOT(ISERROR(SEARCH("Update not Provided",I70)))</formula>
    </cfRule>
    <cfRule type="containsText" dxfId="1455" priority="1719" operator="containsText" text="Not yet due">
      <formula>NOT(ISERROR(SEARCH("Not yet due",I70)))</formula>
    </cfRule>
    <cfRule type="containsText" dxfId="1454" priority="1720" operator="containsText" text="Completed Behind Schedule">
      <formula>NOT(ISERROR(SEARCH("Completed Behind Schedule",I70)))</formula>
    </cfRule>
    <cfRule type="containsText" dxfId="1453" priority="1721" operator="containsText" text="Off Target">
      <formula>NOT(ISERROR(SEARCH("Off Target",I70)))</formula>
    </cfRule>
    <cfRule type="containsText" dxfId="1452" priority="1722" operator="containsText" text="In Danger of Falling Behind Target">
      <formula>NOT(ISERROR(SEARCH("In Danger of Falling Behind Target",I70)))</formula>
    </cfRule>
    <cfRule type="containsText" dxfId="1451" priority="1723" operator="containsText" text="On Track to be Achieved">
      <formula>NOT(ISERROR(SEARCH("On Track to be Achieved",I70)))</formula>
    </cfRule>
    <cfRule type="containsText" dxfId="1450" priority="1724" operator="containsText" text="Fully Achieved">
      <formula>NOT(ISERROR(SEARCH("Fully Achieved",I70)))</formula>
    </cfRule>
    <cfRule type="containsText" dxfId="1449" priority="1725" operator="containsText" text="Fully Achieved">
      <formula>NOT(ISERROR(SEARCH("Fully Achieved",I70)))</formula>
    </cfRule>
    <cfRule type="containsText" dxfId="1448" priority="1726" operator="containsText" text="Fully Achieved">
      <formula>NOT(ISERROR(SEARCH("Fully Achieved",I70)))</formula>
    </cfRule>
    <cfRule type="containsText" dxfId="1447" priority="1727" operator="containsText" text="Deferred">
      <formula>NOT(ISERROR(SEARCH("Deferred",I70)))</formula>
    </cfRule>
    <cfRule type="containsText" dxfId="1446" priority="1728" operator="containsText" text="Deleted">
      <formula>NOT(ISERROR(SEARCH("Deleted",I70)))</formula>
    </cfRule>
    <cfRule type="containsText" dxfId="1445" priority="1729" operator="containsText" text="In Danger of Falling Behind Target">
      <formula>NOT(ISERROR(SEARCH("In Danger of Falling Behind Target",I70)))</formula>
    </cfRule>
    <cfRule type="containsText" dxfId="1444" priority="1730" operator="containsText" text="Not yet due">
      <formula>NOT(ISERROR(SEARCH("Not yet due",I70)))</formula>
    </cfRule>
    <cfRule type="containsText" dxfId="1443" priority="1731" operator="containsText" text="Update not Provided">
      <formula>NOT(ISERROR(SEARCH("Update not Provided",I70)))</formula>
    </cfRule>
  </conditionalFormatting>
  <conditionalFormatting sqref="I71">
    <cfRule type="containsText" dxfId="1442" priority="1660" operator="containsText" text="On track to be achieved">
      <formula>NOT(ISERROR(SEARCH("On track to be achieved",I71)))</formula>
    </cfRule>
    <cfRule type="containsText" dxfId="1441" priority="1661" operator="containsText" text="Deferred">
      <formula>NOT(ISERROR(SEARCH("Deferred",I71)))</formula>
    </cfRule>
    <cfRule type="containsText" dxfId="1440" priority="1662" operator="containsText" text="Deleted">
      <formula>NOT(ISERROR(SEARCH("Deleted",I71)))</formula>
    </cfRule>
    <cfRule type="containsText" dxfId="1439" priority="1663" operator="containsText" text="In Danger of Falling Behind Target">
      <formula>NOT(ISERROR(SEARCH("In Danger of Falling Behind Target",I71)))</formula>
    </cfRule>
    <cfRule type="containsText" dxfId="1438" priority="1664" operator="containsText" text="Not yet due">
      <formula>NOT(ISERROR(SEARCH("Not yet due",I71)))</formula>
    </cfRule>
    <cfRule type="containsText" dxfId="1437" priority="1665" operator="containsText" text="Update not Provided">
      <formula>NOT(ISERROR(SEARCH("Update not Provided",I71)))</formula>
    </cfRule>
    <cfRule type="containsText" dxfId="1436" priority="1666" operator="containsText" text="Not yet due">
      <formula>NOT(ISERROR(SEARCH("Not yet due",I71)))</formula>
    </cfRule>
    <cfRule type="containsText" dxfId="1435" priority="1667" operator="containsText" text="Completed Behind Schedule">
      <formula>NOT(ISERROR(SEARCH("Completed Behind Schedule",I71)))</formula>
    </cfRule>
    <cfRule type="containsText" dxfId="1434" priority="1668" operator="containsText" text="Off Target">
      <formula>NOT(ISERROR(SEARCH("Off Target",I71)))</formula>
    </cfRule>
    <cfRule type="containsText" dxfId="1433" priority="1669" operator="containsText" text="On Track to be Achieved">
      <formula>NOT(ISERROR(SEARCH("On Track to be Achieved",I71)))</formula>
    </cfRule>
    <cfRule type="containsText" dxfId="1432" priority="1670" operator="containsText" text="Fully Achieved">
      <formula>NOT(ISERROR(SEARCH("Fully Achieved",I71)))</formula>
    </cfRule>
    <cfRule type="containsText" dxfId="1431" priority="1671" operator="containsText" text="Not yet due">
      <formula>NOT(ISERROR(SEARCH("Not yet due",I71)))</formula>
    </cfRule>
    <cfRule type="containsText" dxfId="1430" priority="1672" operator="containsText" text="Not Yet Due">
      <formula>NOT(ISERROR(SEARCH("Not Yet Due",I71)))</formula>
    </cfRule>
    <cfRule type="containsText" dxfId="1429" priority="1673" operator="containsText" text="Deferred">
      <formula>NOT(ISERROR(SEARCH("Deferred",I71)))</formula>
    </cfRule>
    <cfRule type="containsText" dxfId="1428" priority="1674" operator="containsText" text="Deleted">
      <formula>NOT(ISERROR(SEARCH("Deleted",I71)))</formula>
    </cfRule>
    <cfRule type="containsText" dxfId="1427" priority="1675" operator="containsText" text="In Danger of Falling Behind Target">
      <formula>NOT(ISERROR(SEARCH("In Danger of Falling Behind Target",I71)))</formula>
    </cfRule>
    <cfRule type="containsText" dxfId="1426" priority="1676" operator="containsText" text="Not yet due">
      <formula>NOT(ISERROR(SEARCH("Not yet due",I71)))</formula>
    </cfRule>
    <cfRule type="containsText" dxfId="1425" priority="1677" operator="containsText" text="Completed Behind Schedule">
      <formula>NOT(ISERROR(SEARCH("Completed Behind Schedule",I71)))</formula>
    </cfRule>
    <cfRule type="containsText" dxfId="1424" priority="1678" operator="containsText" text="Off Target">
      <formula>NOT(ISERROR(SEARCH("Off Target",I71)))</formula>
    </cfRule>
    <cfRule type="containsText" dxfId="1423" priority="1679" operator="containsText" text="In Danger of Falling Behind Target">
      <formula>NOT(ISERROR(SEARCH("In Danger of Falling Behind Target",I71)))</formula>
    </cfRule>
    <cfRule type="containsText" dxfId="1422" priority="1680" operator="containsText" text="On Track to be Achieved">
      <formula>NOT(ISERROR(SEARCH("On Track to be Achieved",I71)))</formula>
    </cfRule>
    <cfRule type="containsText" dxfId="1421" priority="1681" operator="containsText" text="Fully Achieved">
      <formula>NOT(ISERROR(SEARCH("Fully Achieved",I71)))</formula>
    </cfRule>
    <cfRule type="containsText" dxfId="1420" priority="1682" operator="containsText" text="Update not Provided">
      <formula>NOT(ISERROR(SEARCH("Update not Provided",I71)))</formula>
    </cfRule>
    <cfRule type="containsText" dxfId="1419" priority="1683" operator="containsText" text="Not yet due">
      <formula>NOT(ISERROR(SEARCH("Not yet due",I71)))</formula>
    </cfRule>
    <cfRule type="containsText" dxfId="1418" priority="1684" operator="containsText" text="Completed Behind Schedule">
      <formula>NOT(ISERROR(SEARCH("Completed Behind Schedule",I71)))</formula>
    </cfRule>
    <cfRule type="containsText" dxfId="1417" priority="1685" operator="containsText" text="Off Target">
      <formula>NOT(ISERROR(SEARCH("Off Target",I71)))</formula>
    </cfRule>
    <cfRule type="containsText" dxfId="1416" priority="1686" operator="containsText" text="In Danger of Falling Behind Target">
      <formula>NOT(ISERROR(SEARCH("In Danger of Falling Behind Target",I71)))</formula>
    </cfRule>
    <cfRule type="containsText" dxfId="1415" priority="1687" operator="containsText" text="On Track to be Achieved">
      <formula>NOT(ISERROR(SEARCH("On Track to be Achieved",I71)))</formula>
    </cfRule>
    <cfRule type="containsText" dxfId="1414" priority="1688" operator="containsText" text="Fully Achieved">
      <formula>NOT(ISERROR(SEARCH("Fully Achieved",I71)))</formula>
    </cfRule>
    <cfRule type="containsText" dxfId="1413" priority="1689" operator="containsText" text="Fully Achieved">
      <formula>NOT(ISERROR(SEARCH("Fully Achieved",I71)))</formula>
    </cfRule>
    <cfRule type="containsText" dxfId="1412" priority="1690" operator="containsText" text="Fully Achieved">
      <formula>NOT(ISERROR(SEARCH("Fully Achieved",I71)))</formula>
    </cfRule>
    <cfRule type="containsText" dxfId="1411" priority="1691" operator="containsText" text="Deferred">
      <formula>NOT(ISERROR(SEARCH("Deferred",I71)))</formula>
    </cfRule>
    <cfRule type="containsText" dxfId="1410" priority="1692" operator="containsText" text="Deleted">
      <formula>NOT(ISERROR(SEARCH("Deleted",I71)))</formula>
    </cfRule>
    <cfRule type="containsText" dxfId="1409" priority="1693" operator="containsText" text="In Danger of Falling Behind Target">
      <formula>NOT(ISERROR(SEARCH("In Danger of Falling Behind Target",I71)))</formula>
    </cfRule>
    <cfRule type="containsText" dxfId="1408" priority="1694" operator="containsText" text="Not yet due">
      <formula>NOT(ISERROR(SEARCH("Not yet due",I71)))</formula>
    </cfRule>
    <cfRule type="containsText" dxfId="1407" priority="1695" operator="containsText" text="Update not Provided">
      <formula>NOT(ISERROR(SEARCH("Update not Provided",I71)))</formula>
    </cfRule>
  </conditionalFormatting>
  <conditionalFormatting sqref="I71">
    <cfRule type="containsText" dxfId="1406" priority="1624" operator="containsText" text="On track to be achieved">
      <formula>NOT(ISERROR(SEARCH("On track to be achieved",I71)))</formula>
    </cfRule>
    <cfRule type="containsText" dxfId="1405" priority="1625" operator="containsText" text="Deferred">
      <formula>NOT(ISERROR(SEARCH("Deferred",I71)))</formula>
    </cfRule>
    <cfRule type="containsText" dxfId="1404" priority="1626" operator="containsText" text="Deleted">
      <formula>NOT(ISERROR(SEARCH("Deleted",I71)))</formula>
    </cfRule>
    <cfRule type="containsText" dxfId="1403" priority="1627" operator="containsText" text="In Danger of Falling Behind Target">
      <formula>NOT(ISERROR(SEARCH("In Danger of Falling Behind Target",I71)))</formula>
    </cfRule>
    <cfRule type="containsText" dxfId="1402" priority="1628" operator="containsText" text="Not yet due">
      <formula>NOT(ISERROR(SEARCH("Not yet due",I71)))</formula>
    </cfRule>
    <cfRule type="containsText" dxfId="1401" priority="1629" operator="containsText" text="Update not Provided">
      <formula>NOT(ISERROR(SEARCH("Update not Provided",I71)))</formula>
    </cfRule>
    <cfRule type="containsText" dxfId="1400" priority="1630" operator="containsText" text="Not yet due">
      <formula>NOT(ISERROR(SEARCH("Not yet due",I71)))</formula>
    </cfRule>
    <cfRule type="containsText" dxfId="1399" priority="1631" operator="containsText" text="Completed Behind Schedule">
      <formula>NOT(ISERROR(SEARCH("Completed Behind Schedule",I71)))</formula>
    </cfRule>
    <cfRule type="containsText" dxfId="1398" priority="1632" operator="containsText" text="Off Target">
      <formula>NOT(ISERROR(SEARCH("Off Target",I71)))</formula>
    </cfRule>
    <cfRule type="containsText" dxfId="1397" priority="1633" operator="containsText" text="On Track to be Achieved">
      <formula>NOT(ISERROR(SEARCH("On Track to be Achieved",I71)))</formula>
    </cfRule>
    <cfRule type="containsText" dxfId="1396" priority="1634" operator="containsText" text="Fully Achieved">
      <formula>NOT(ISERROR(SEARCH("Fully Achieved",I71)))</formula>
    </cfRule>
    <cfRule type="containsText" dxfId="1395" priority="1635" operator="containsText" text="Not yet due">
      <formula>NOT(ISERROR(SEARCH("Not yet due",I71)))</formula>
    </cfRule>
    <cfRule type="containsText" dxfId="1394" priority="1636" operator="containsText" text="Not Yet Due">
      <formula>NOT(ISERROR(SEARCH("Not Yet Due",I71)))</formula>
    </cfRule>
    <cfRule type="containsText" dxfId="1393" priority="1637" operator="containsText" text="Deferred">
      <formula>NOT(ISERROR(SEARCH("Deferred",I71)))</formula>
    </cfRule>
    <cfRule type="containsText" dxfId="1392" priority="1638" operator="containsText" text="Deleted">
      <formula>NOT(ISERROR(SEARCH("Deleted",I71)))</formula>
    </cfRule>
    <cfRule type="containsText" dxfId="1391" priority="1639" operator="containsText" text="In Danger of Falling Behind Target">
      <formula>NOT(ISERROR(SEARCH("In Danger of Falling Behind Target",I71)))</formula>
    </cfRule>
    <cfRule type="containsText" dxfId="1390" priority="1640" operator="containsText" text="Not yet due">
      <formula>NOT(ISERROR(SEARCH("Not yet due",I71)))</formula>
    </cfRule>
    <cfRule type="containsText" dxfId="1389" priority="1641" operator="containsText" text="Completed Behind Schedule">
      <formula>NOT(ISERROR(SEARCH("Completed Behind Schedule",I71)))</formula>
    </cfRule>
    <cfRule type="containsText" dxfId="1388" priority="1642" operator="containsText" text="Off Target">
      <formula>NOT(ISERROR(SEARCH("Off Target",I71)))</formula>
    </cfRule>
    <cfRule type="containsText" dxfId="1387" priority="1643" operator="containsText" text="In Danger of Falling Behind Target">
      <formula>NOT(ISERROR(SEARCH("In Danger of Falling Behind Target",I71)))</formula>
    </cfRule>
    <cfRule type="containsText" dxfId="1386" priority="1644" operator="containsText" text="On Track to be Achieved">
      <formula>NOT(ISERROR(SEARCH("On Track to be Achieved",I71)))</formula>
    </cfRule>
    <cfRule type="containsText" dxfId="1385" priority="1645" operator="containsText" text="Fully Achieved">
      <formula>NOT(ISERROR(SEARCH("Fully Achieved",I71)))</formula>
    </cfRule>
    <cfRule type="containsText" dxfId="1384" priority="1646" operator="containsText" text="Update not Provided">
      <formula>NOT(ISERROR(SEARCH("Update not Provided",I71)))</formula>
    </cfRule>
    <cfRule type="containsText" dxfId="1383" priority="1647" operator="containsText" text="Not yet due">
      <formula>NOT(ISERROR(SEARCH("Not yet due",I71)))</formula>
    </cfRule>
    <cfRule type="containsText" dxfId="1382" priority="1648" operator="containsText" text="Completed Behind Schedule">
      <formula>NOT(ISERROR(SEARCH("Completed Behind Schedule",I71)))</formula>
    </cfRule>
    <cfRule type="containsText" dxfId="1381" priority="1649" operator="containsText" text="Off Target">
      <formula>NOT(ISERROR(SEARCH("Off Target",I71)))</formula>
    </cfRule>
    <cfRule type="containsText" dxfId="1380" priority="1650" operator="containsText" text="In Danger of Falling Behind Target">
      <formula>NOT(ISERROR(SEARCH("In Danger of Falling Behind Target",I71)))</formula>
    </cfRule>
    <cfRule type="containsText" dxfId="1379" priority="1651" operator="containsText" text="On Track to be Achieved">
      <formula>NOT(ISERROR(SEARCH("On Track to be Achieved",I71)))</formula>
    </cfRule>
    <cfRule type="containsText" dxfId="1378" priority="1652" operator="containsText" text="Fully Achieved">
      <formula>NOT(ISERROR(SEARCH("Fully Achieved",I71)))</formula>
    </cfRule>
    <cfRule type="containsText" dxfId="1377" priority="1653" operator="containsText" text="Fully Achieved">
      <formula>NOT(ISERROR(SEARCH("Fully Achieved",I71)))</formula>
    </cfRule>
    <cfRule type="containsText" dxfId="1376" priority="1654" operator="containsText" text="Fully Achieved">
      <formula>NOT(ISERROR(SEARCH("Fully Achieved",I71)))</formula>
    </cfRule>
    <cfRule type="containsText" dxfId="1375" priority="1655" operator="containsText" text="Deferred">
      <formula>NOT(ISERROR(SEARCH("Deferred",I71)))</formula>
    </cfRule>
    <cfRule type="containsText" dxfId="1374" priority="1656" operator="containsText" text="Deleted">
      <formula>NOT(ISERROR(SEARCH("Deleted",I71)))</formula>
    </cfRule>
    <cfRule type="containsText" dxfId="1373" priority="1657" operator="containsText" text="In Danger of Falling Behind Target">
      <formula>NOT(ISERROR(SEARCH("In Danger of Falling Behind Target",I71)))</formula>
    </cfRule>
    <cfRule type="containsText" dxfId="1372" priority="1658" operator="containsText" text="Not yet due">
      <formula>NOT(ISERROR(SEARCH("Not yet due",I71)))</formula>
    </cfRule>
    <cfRule type="containsText" dxfId="1371" priority="1659" operator="containsText" text="Update not Provided">
      <formula>NOT(ISERROR(SEARCH("Update not Provided",I71)))</formula>
    </cfRule>
  </conditionalFormatting>
  <conditionalFormatting sqref="I71">
    <cfRule type="containsText" dxfId="1370" priority="1588" operator="containsText" text="On track to be achieved">
      <formula>NOT(ISERROR(SEARCH("On track to be achieved",I71)))</formula>
    </cfRule>
    <cfRule type="containsText" dxfId="1369" priority="1589" operator="containsText" text="Deferred">
      <formula>NOT(ISERROR(SEARCH("Deferred",I71)))</formula>
    </cfRule>
    <cfRule type="containsText" dxfId="1368" priority="1590" operator="containsText" text="Deleted">
      <formula>NOT(ISERROR(SEARCH("Deleted",I71)))</formula>
    </cfRule>
    <cfRule type="containsText" dxfId="1367" priority="1591" operator="containsText" text="In Danger of Falling Behind Target">
      <formula>NOT(ISERROR(SEARCH("In Danger of Falling Behind Target",I71)))</formula>
    </cfRule>
    <cfRule type="containsText" dxfId="1366" priority="1592" operator="containsText" text="Not yet due">
      <formula>NOT(ISERROR(SEARCH("Not yet due",I71)))</formula>
    </cfRule>
    <cfRule type="containsText" dxfId="1365" priority="1593" operator="containsText" text="Update not Provided">
      <formula>NOT(ISERROR(SEARCH("Update not Provided",I71)))</formula>
    </cfRule>
    <cfRule type="containsText" dxfId="1364" priority="1594" operator="containsText" text="Not yet due">
      <formula>NOT(ISERROR(SEARCH("Not yet due",I71)))</formula>
    </cfRule>
    <cfRule type="containsText" dxfId="1363" priority="1595" operator="containsText" text="Completed Behind Schedule">
      <formula>NOT(ISERROR(SEARCH("Completed Behind Schedule",I71)))</formula>
    </cfRule>
    <cfRule type="containsText" dxfId="1362" priority="1596" operator="containsText" text="Off Target">
      <formula>NOT(ISERROR(SEARCH("Off Target",I71)))</formula>
    </cfRule>
    <cfRule type="containsText" dxfId="1361" priority="1597" operator="containsText" text="On Track to be Achieved">
      <formula>NOT(ISERROR(SEARCH("On Track to be Achieved",I71)))</formula>
    </cfRule>
    <cfRule type="containsText" dxfId="1360" priority="1598" operator="containsText" text="Fully Achieved">
      <formula>NOT(ISERROR(SEARCH("Fully Achieved",I71)))</formula>
    </cfRule>
    <cfRule type="containsText" dxfId="1359" priority="1599" operator="containsText" text="Not yet due">
      <formula>NOT(ISERROR(SEARCH("Not yet due",I71)))</formula>
    </cfRule>
    <cfRule type="containsText" dxfId="1358" priority="1600" operator="containsText" text="Not Yet Due">
      <formula>NOT(ISERROR(SEARCH("Not Yet Due",I71)))</formula>
    </cfRule>
    <cfRule type="containsText" dxfId="1357" priority="1601" operator="containsText" text="Deferred">
      <formula>NOT(ISERROR(SEARCH("Deferred",I71)))</formula>
    </cfRule>
    <cfRule type="containsText" dxfId="1356" priority="1602" operator="containsText" text="Deleted">
      <formula>NOT(ISERROR(SEARCH("Deleted",I71)))</formula>
    </cfRule>
    <cfRule type="containsText" dxfId="1355" priority="1603" operator="containsText" text="In Danger of Falling Behind Target">
      <formula>NOT(ISERROR(SEARCH("In Danger of Falling Behind Target",I71)))</formula>
    </cfRule>
    <cfRule type="containsText" dxfId="1354" priority="1604" operator="containsText" text="Not yet due">
      <formula>NOT(ISERROR(SEARCH("Not yet due",I71)))</formula>
    </cfRule>
    <cfRule type="containsText" dxfId="1353" priority="1605" operator="containsText" text="Completed Behind Schedule">
      <formula>NOT(ISERROR(SEARCH("Completed Behind Schedule",I71)))</formula>
    </cfRule>
    <cfRule type="containsText" dxfId="1352" priority="1606" operator="containsText" text="Off Target">
      <formula>NOT(ISERROR(SEARCH("Off Target",I71)))</formula>
    </cfRule>
    <cfRule type="containsText" dxfId="1351" priority="1607" operator="containsText" text="In Danger of Falling Behind Target">
      <formula>NOT(ISERROR(SEARCH("In Danger of Falling Behind Target",I71)))</formula>
    </cfRule>
    <cfRule type="containsText" dxfId="1350" priority="1608" operator="containsText" text="On Track to be Achieved">
      <formula>NOT(ISERROR(SEARCH("On Track to be Achieved",I71)))</formula>
    </cfRule>
    <cfRule type="containsText" dxfId="1349" priority="1609" operator="containsText" text="Fully Achieved">
      <formula>NOT(ISERROR(SEARCH("Fully Achieved",I71)))</formula>
    </cfRule>
    <cfRule type="containsText" dxfId="1348" priority="1610" operator="containsText" text="Update not Provided">
      <formula>NOT(ISERROR(SEARCH("Update not Provided",I71)))</formula>
    </cfRule>
    <cfRule type="containsText" dxfId="1347" priority="1611" operator="containsText" text="Not yet due">
      <formula>NOT(ISERROR(SEARCH("Not yet due",I71)))</formula>
    </cfRule>
    <cfRule type="containsText" dxfId="1346" priority="1612" operator="containsText" text="Completed Behind Schedule">
      <formula>NOT(ISERROR(SEARCH("Completed Behind Schedule",I71)))</formula>
    </cfRule>
    <cfRule type="containsText" dxfId="1345" priority="1613" operator="containsText" text="Off Target">
      <formula>NOT(ISERROR(SEARCH("Off Target",I71)))</formula>
    </cfRule>
    <cfRule type="containsText" dxfId="1344" priority="1614" operator="containsText" text="In Danger of Falling Behind Target">
      <formula>NOT(ISERROR(SEARCH("In Danger of Falling Behind Target",I71)))</formula>
    </cfRule>
    <cfRule type="containsText" dxfId="1343" priority="1615" operator="containsText" text="On Track to be Achieved">
      <formula>NOT(ISERROR(SEARCH("On Track to be Achieved",I71)))</formula>
    </cfRule>
    <cfRule type="containsText" dxfId="1342" priority="1616" operator="containsText" text="Fully Achieved">
      <formula>NOT(ISERROR(SEARCH("Fully Achieved",I71)))</formula>
    </cfRule>
    <cfRule type="containsText" dxfId="1341" priority="1617" operator="containsText" text="Fully Achieved">
      <formula>NOT(ISERROR(SEARCH("Fully Achieved",I71)))</formula>
    </cfRule>
    <cfRule type="containsText" dxfId="1340" priority="1618" operator="containsText" text="Fully Achieved">
      <formula>NOT(ISERROR(SEARCH("Fully Achieved",I71)))</formula>
    </cfRule>
    <cfRule type="containsText" dxfId="1339" priority="1619" operator="containsText" text="Deferred">
      <formula>NOT(ISERROR(SEARCH("Deferred",I71)))</formula>
    </cfRule>
    <cfRule type="containsText" dxfId="1338" priority="1620" operator="containsText" text="Deleted">
      <formula>NOT(ISERROR(SEARCH("Deleted",I71)))</formula>
    </cfRule>
    <cfRule type="containsText" dxfId="1337" priority="1621" operator="containsText" text="In Danger of Falling Behind Target">
      <formula>NOT(ISERROR(SEARCH("In Danger of Falling Behind Target",I71)))</formula>
    </cfRule>
    <cfRule type="containsText" dxfId="1336" priority="1622" operator="containsText" text="Not yet due">
      <formula>NOT(ISERROR(SEARCH("Not yet due",I71)))</formula>
    </cfRule>
    <cfRule type="containsText" dxfId="1335" priority="1623" operator="containsText" text="Update not Provided">
      <formula>NOT(ISERROR(SEARCH("Update not Provided",I71)))</formula>
    </cfRule>
  </conditionalFormatting>
  <conditionalFormatting sqref="I71">
    <cfRule type="containsText" dxfId="1334" priority="1552" operator="containsText" text="On track to be achieved">
      <formula>NOT(ISERROR(SEARCH("On track to be achieved",I71)))</formula>
    </cfRule>
    <cfRule type="containsText" dxfId="1333" priority="1553" operator="containsText" text="Deferred">
      <formula>NOT(ISERROR(SEARCH("Deferred",I71)))</formula>
    </cfRule>
    <cfRule type="containsText" dxfId="1332" priority="1554" operator="containsText" text="Deleted">
      <formula>NOT(ISERROR(SEARCH("Deleted",I71)))</formula>
    </cfRule>
    <cfRule type="containsText" dxfId="1331" priority="1555" operator="containsText" text="In Danger of Falling Behind Target">
      <formula>NOT(ISERROR(SEARCH("In Danger of Falling Behind Target",I71)))</formula>
    </cfRule>
    <cfRule type="containsText" dxfId="1330" priority="1556" operator="containsText" text="Not yet due">
      <formula>NOT(ISERROR(SEARCH("Not yet due",I71)))</formula>
    </cfRule>
    <cfRule type="containsText" dxfId="1329" priority="1557" operator="containsText" text="Update not Provided">
      <formula>NOT(ISERROR(SEARCH("Update not Provided",I71)))</formula>
    </cfRule>
    <cfRule type="containsText" dxfId="1328" priority="1558" operator="containsText" text="Not yet due">
      <formula>NOT(ISERROR(SEARCH("Not yet due",I71)))</formula>
    </cfRule>
    <cfRule type="containsText" dxfId="1327" priority="1559" operator="containsText" text="Completed Behind Schedule">
      <formula>NOT(ISERROR(SEARCH("Completed Behind Schedule",I71)))</formula>
    </cfRule>
    <cfRule type="containsText" dxfId="1326" priority="1560" operator="containsText" text="Off Target">
      <formula>NOT(ISERROR(SEARCH("Off Target",I71)))</formula>
    </cfRule>
    <cfRule type="containsText" dxfId="1325" priority="1561" operator="containsText" text="On Track to be Achieved">
      <formula>NOT(ISERROR(SEARCH("On Track to be Achieved",I71)))</formula>
    </cfRule>
    <cfRule type="containsText" dxfId="1324" priority="1562" operator="containsText" text="Fully Achieved">
      <formula>NOT(ISERROR(SEARCH("Fully Achieved",I71)))</formula>
    </cfRule>
    <cfRule type="containsText" dxfId="1323" priority="1563" operator="containsText" text="Not yet due">
      <formula>NOT(ISERROR(SEARCH("Not yet due",I71)))</formula>
    </cfRule>
    <cfRule type="containsText" dxfId="1322" priority="1564" operator="containsText" text="Not Yet Due">
      <formula>NOT(ISERROR(SEARCH("Not Yet Due",I71)))</formula>
    </cfRule>
    <cfRule type="containsText" dxfId="1321" priority="1565" operator="containsText" text="Deferred">
      <formula>NOT(ISERROR(SEARCH("Deferred",I71)))</formula>
    </cfRule>
    <cfRule type="containsText" dxfId="1320" priority="1566" operator="containsText" text="Deleted">
      <formula>NOT(ISERROR(SEARCH("Deleted",I71)))</formula>
    </cfRule>
    <cfRule type="containsText" dxfId="1319" priority="1567" operator="containsText" text="In Danger of Falling Behind Target">
      <formula>NOT(ISERROR(SEARCH("In Danger of Falling Behind Target",I71)))</formula>
    </cfRule>
    <cfRule type="containsText" dxfId="1318" priority="1568" operator="containsText" text="Not yet due">
      <formula>NOT(ISERROR(SEARCH("Not yet due",I71)))</formula>
    </cfRule>
    <cfRule type="containsText" dxfId="1317" priority="1569" operator="containsText" text="Completed Behind Schedule">
      <formula>NOT(ISERROR(SEARCH("Completed Behind Schedule",I71)))</formula>
    </cfRule>
    <cfRule type="containsText" dxfId="1316" priority="1570" operator="containsText" text="Off Target">
      <formula>NOT(ISERROR(SEARCH("Off Target",I71)))</formula>
    </cfRule>
    <cfRule type="containsText" dxfId="1315" priority="1571" operator="containsText" text="In Danger of Falling Behind Target">
      <formula>NOT(ISERROR(SEARCH("In Danger of Falling Behind Target",I71)))</formula>
    </cfRule>
    <cfRule type="containsText" dxfId="1314" priority="1572" operator="containsText" text="On Track to be Achieved">
      <formula>NOT(ISERROR(SEARCH("On Track to be Achieved",I71)))</formula>
    </cfRule>
    <cfRule type="containsText" dxfId="1313" priority="1573" operator="containsText" text="Fully Achieved">
      <formula>NOT(ISERROR(SEARCH("Fully Achieved",I71)))</formula>
    </cfRule>
    <cfRule type="containsText" dxfId="1312" priority="1574" operator="containsText" text="Update not Provided">
      <formula>NOT(ISERROR(SEARCH("Update not Provided",I71)))</formula>
    </cfRule>
    <cfRule type="containsText" dxfId="1311" priority="1575" operator="containsText" text="Not yet due">
      <formula>NOT(ISERROR(SEARCH("Not yet due",I71)))</formula>
    </cfRule>
    <cfRule type="containsText" dxfId="1310" priority="1576" operator="containsText" text="Completed Behind Schedule">
      <formula>NOT(ISERROR(SEARCH("Completed Behind Schedule",I71)))</formula>
    </cfRule>
    <cfRule type="containsText" dxfId="1309" priority="1577" operator="containsText" text="Off Target">
      <formula>NOT(ISERROR(SEARCH("Off Target",I71)))</formula>
    </cfRule>
    <cfRule type="containsText" dxfId="1308" priority="1578" operator="containsText" text="In Danger of Falling Behind Target">
      <formula>NOT(ISERROR(SEARCH("In Danger of Falling Behind Target",I71)))</formula>
    </cfRule>
    <cfRule type="containsText" dxfId="1307" priority="1579" operator="containsText" text="On Track to be Achieved">
      <formula>NOT(ISERROR(SEARCH("On Track to be Achieved",I71)))</formula>
    </cfRule>
    <cfRule type="containsText" dxfId="1306" priority="1580" operator="containsText" text="Fully Achieved">
      <formula>NOT(ISERROR(SEARCH("Fully Achieved",I71)))</formula>
    </cfRule>
    <cfRule type="containsText" dxfId="1305" priority="1581" operator="containsText" text="Fully Achieved">
      <formula>NOT(ISERROR(SEARCH("Fully Achieved",I71)))</formula>
    </cfRule>
    <cfRule type="containsText" dxfId="1304" priority="1582" operator="containsText" text="Fully Achieved">
      <formula>NOT(ISERROR(SEARCH("Fully Achieved",I71)))</formula>
    </cfRule>
    <cfRule type="containsText" dxfId="1303" priority="1583" operator="containsText" text="Deferred">
      <formula>NOT(ISERROR(SEARCH("Deferred",I71)))</formula>
    </cfRule>
    <cfRule type="containsText" dxfId="1302" priority="1584" operator="containsText" text="Deleted">
      <formula>NOT(ISERROR(SEARCH("Deleted",I71)))</formula>
    </cfRule>
    <cfRule type="containsText" dxfId="1301" priority="1585" operator="containsText" text="In Danger of Falling Behind Target">
      <formula>NOT(ISERROR(SEARCH("In Danger of Falling Behind Target",I71)))</formula>
    </cfRule>
    <cfRule type="containsText" dxfId="1300" priority="1586" operator="containsText" text="Not yet due">
      <formula>NOT(ISERROR(SEARCH("Not yet due",I71)))</formula>
    </cfRule>
    <cfRule type="containsText" dxfId="1299" priority="1587" operator="containsText" text="Update not Provided">
      <formula>NOT(ISERROR(SEARCH("Update not Provided",I71)))</formula>
    </cfRule>
  </conditionalFormatting>
  <conditionalFormatting sqref="I72:I77">
    <cfRule type="containsText" dxfId="1298" priority="1516" operator="containsText" text="On track to be achieved">
      <formula>NOT(ISERROR(SEARCH("On track to be achieved",I72)))</formula>
    </cfRule>
    <cfRule type="containsText" dxfId="1297" priority="1517" operator="containsText" text="Deferred">
      <formula>NOT(ISERROR(SEARCH("Deferred",I72)))</formula>
    </cfRule>
    <cfRule type="containsText" dxfId="1296" priority="1518" operator="containsText" text="Deleted">
      <formula>NOT(ISERROR(SEARCH("Deleted",I72)))</formula>
    </cfRule>
    <cfRule type="containsText" dxfId="1295" priority="1519" operator="containsText" text="In Danger of Falling Behind Target">
      <formula>NOT(ISERROR(SEARCH("In Danger of Falling Behind Target",I72)))</formula>
    </cfRule>
    <cfRule type="containsText" dxfId="1294" priority="1520" operator="containsText" text="Not yet due">
      <formula>NOT(ISERROR(SEARCH("Not yet due",I72)))</formula>
    </cfRule>
    <cfRule type="containsText" dxfId="1293" priority="1521" operator="containsText" text="Update not Provided">
      <formula>NOT(ISERROR(SEARCH("Update not Provided",I72)))</formula>
    </cfRule>
    <cfRule type="containsText" dxfId="1292" priority="1522" operator="containsText" text="Not yet due">
      <formula>NOT(ISERROR(SEARCH("Not yet due",I72)))</formula>
    </cfRule>
    <cfRule type="containsText" dxfId="1291" priority="1523" operator="containsText" text="Completed Behind Schedule">
      <formula>NOT(ISERROR(SEARCH("Completed Behind Schedule",I72)))</formula>
    </cfRule>
    <cfRule type="containsText" dxfId="1290" priority="1524" operator="containsText" text="Off Target">
      <formula>NOT(ISERROR(SEARCH("Off Target",I72)))</formula>
    </cfRule>
    <cfRule type="containsText" dxfId="1289" priority="1525" operator="containsText" text="On Track to be Achieved">
      <formula>NOT(ISERROR(SEARCH("On Track to be Achieved",I72)))</formula>
    </cfRule>
    <cfRule type="containsText" dxfId="1288" priority="1526" operator="containsText" text="Fully Achieved">
      <formula>NOT(ISERROR(SEARCH("Fully Achieved",I72)))</formula>
    </cfRule>
    <cfRule type="containsText" dxfId="1287" priority="1527" operator="containsText" text="Not yet due">
      <formula>NOT(ISERROR(SEARCH("Not yet due",I72)))</formula>
    </cfRule>
    <cfRule type="containsText" dxfId="1286" priority="1528" operator="containsText" text="Not Yet Due">
      <formula>NOT(ISERROR(SEARCH("Not Yet Due",I72)))</formula>
    </cfRule>
    <cfRule type="containsText" dxfId="1285" priority="1529" operator="containsText" text="Deferred">
      <formula>NOT(ISERROR(SEARCH("Deferred",I72)))</formula>
    </cfRule>
    <cfRule type="containsText" dxfId="1284" priority="1530" operator="containsText" text="Deleted">
      <formula>NOT(ISERROR(SEARCH("Deleted",I72)))</formula>
    </cfRule>
    <cfRule type="containsText" dxfId="1283" priority="1531" operator="containsText" text="In Danger of Falling Behind Target">
      <formula>NOT(ISERROR(SEARCH("In Danger of Falling Behind Target",I72)))</formula>
    </cfRule>
    <cfRule type="containsText" dxfId="1282" priority="1532" operator="containsText" text="Not yet due">
      <formula>NOT(ISERROR(SEARCH("Not yet due",I72)))</formula>
    </cfRule>
    <cfRule type="containsText" dxfId="1281" priority="1533" operator="containsText" text="Completed Behind Schedule">
      <formula>NOT(ISERROR(SEARCH("Completed Behind Schedule",I72)))</formula>
    </cfRule>
    <cfRule type="containsText" dxfId="1280" priority="1534" operator="containsText" text="Off Target">
      <formula>NOT(ISERROR(SEARCH("Off Target",I72)))</formula>
    </cfRule>
    <cfRule type="containsText" dxfId="1279" priority="1535" operator="containsText" text="In Danger of Falling Behind Target">
      <formula>NOT(ISERROR(SEARCH("In Danger of Falling Behind Target",I72)))</formula>
    </cfRule>
    <cfRule type="containsText" dxfId="1278" priority="1536" operator="containsText" text="On Track to be Achieved">
      <formula>NOT(ISERROR(SEARCH("On Track to be Achieved",I72)))</formula>
    </cfRule>
    <cfRule type="containsText" dxfId="1277" priority="1537" operator="containsText" text="Fully Achieved">
      <formula>NOT(ISERROR(SEARCH("Fully Achieved",I72)))</formula>
    </cfRule>
    <cfRule type="containsText" dxfId="1276" priority="1538" operator="containsText" text="Update not Provided">
      <formula>NOT(ISERROR(SEARCH("Update not Provided",I72)))</formula>
    </cfRule>
    <cfRule type="containsText" dxfId="1275" priority="1539" operator="containsText" text="Not yet due">
      <formula>NOT(ISERROR(SEARCH("Not yet due",I72)))</formula>
    </cfRule>
    <cfRule type="containsText" dxfId="1274" priority="1540" operator="containsText" text="Completed Behind Schedule">
      <formula>NOT(ISERROR(SEARCH("Completed Behind Schedule",I72)))</formula>
    </cfRule>
    <cfRule type="containsText" dxfId="1273" priority="1541" operator="containsText" text="Off Target">
      <formula>NOT(ISERROR(SEARCH("Off Target",I72)))</formula>
    </cfRule>
    <cfRule type="containsText" dxfId="1272" priority="1542" operator="containsText" text="In Danger of Falling Behind Target">
      <formula>NOT(ISERROR(SEARCH("In Danger of Falling Behind Target",I72)))</formula>
    </cfRule>
    <cfRule type="containsText" dxfId="1271" priority="1543" operator="containsText" text="On Track to be Achieved">
      <formula>NOT(ISERROR(SEARCH("On Track to be Achieved",I72)))</formula>
    </cfRule>
    <cfRule type="containsText" dxfId="1270" priority="1544" operator="containsText" text="Fully Achieved">
      <formula>NOT(ISERROR(SEARCH("Fully Achieved",I72)))</formula>
    </cfRule>
    <cfRule type="containsText" dxfId="1269" priority="1545" operator="containsText" text="Fully Achieved">
      <formula>NOT(ISERROR(SEARCH("Fully Achieved",I72)))</formula>
    </cfRule>
    <cfRule type="containsText" dxfId="1268" priority="1546" operator="containsText" text="Fully Achieved">
      <formula>NOT(ISERROR(SEARCH("Fully Achieved",I72)))</formula>
    </cfRule>
    <cfRule type="containsText" dxfId="1267" priority="1547" operator="containsText" text="Deferred">
      <formula>NOT(ISERROR(SEARCH("Deferred",I72)))</formula>
    </cfRule>
    <cfRule type="containsText" dxfId="1266" priority="1548" operator="containsText" text="Deleted">
      <formula>NOT(ISERROR(SEARCH("Deleted",I72)))</formula>
    </cfRule>
    <cfRule type="containsText" dxfId="1265" priority="1549" operator="containsText" text="In Danger of Falling Behind Target">
      <formula>NOT(ISERROR(SEARCH("In Danger of Falling Behind Target",I72)))</formula>
    </cfRule>
    <cfRule type="containsText" dxfId="1264" priority="1550" operator="containsText" text="Not yet due">
      <formula>NOT(ISERROR(SEARCH("Not yet due",I72)))</formula>
    </cfRule>
    <cfRule type="containsText" dxfId="1263" priority="1551" operator="containsText" text="Update not Provided">
      <formula>NOT(ISERROR(SEARCH("Update not Provided",I72)))</formula>
    </cfRule>
  </conditionalFormatting>
  <conditionalFormatting sqref="I79:I81">
    <cfRule type="containsText" dxfId="1262" priority="1480" operator="containsText" text="On track to be achieved">
      <formula>NOT(ISERROR(SEARCH("On track to be achieved",I79)))</formula>
    </cfRule>
    <cfRule type="containsText" dxfId="1261" priority="1481" operator="containsText" text="Deferred">
      <formula>NOT(ISERROR(SEARCH("Deferred",I79)))</formula>
    </cfRule>
    <cfRule type="containsText" dxfId="1260" priority="1482" operator="containsText" text="Deleted">
      <formula>NOT(ISERROR(SEARCH("Deleted",I79)))</formula>
    </cfRule>
    <cfRule type="containsText" dxfId="1259" priority="1483" operator="containsText" text="In Danger of Falling Behind Target">
      <formula>NOT(ISERROR(SEARCH("In Danger of Falling Behind Target",I79)))</formula>
    </cfRule>
    <cfRule type="containsText" dxfId="1258" priority="1484" operator="containsText" text="Not yet due">
      <formula>NOT(ISERROR(SEARCH("Not yet due",I79)))</formula>
    </cfRule>
    <cfRule type="containsText" dxfId="1257" priority="1485" operator="containsText" text="Update not Provided">
      <formula>NOT(ISERROR(SEARCH("Update not Provided",I79)))</formula>
    </cfRule>
    <cfRule type="containsText" dxfId="1256" priority="1486" operator="containsText" text="Not yet due">
      <formula>NOT(ISERROR(SEARCH("Not yet due",I79)))</formula>
    </cfRule>
    <cfRule type="containsText" dxfId="1255" priority="1487" operator="containsText" text="Completed Behind Schedule">
      <formula>NOT(ISERROR(SEARCH("Completed Behind Schedule",I79)))</formula>
    </cfRule>
    <cfRule type="containsText" dxfId="1254" priority="1488" operator="containsText" text="Off Target">
      <formula>NOT(ISERROR(SEARCH("Off Target",I79)))</formula>
    </cfRule>
    <cfRule type="containsText" dxfId="1253" priority="1489" operator="containsText" text="On Track to be Achieved">
      <formula>NOT(ISERROR(SEARCH("On Track to be Achieved",I79)))</formula>
    </cfRule>
    <cfRule type="containsText" dxfId="1252" priority="1490" operator="containsText" text="Fully Achieved">
      <formula>NOT(ISERROR(SEARCH("Fully Achieved",I79)))</formula>
    </cfRule>
    <cfRule type="containsText" dxfId="1251" priority="1491" operator="containsText" text="Not yet due">
      <formula>NOT(ISERROR(SEARCH("Not yet due",I79)))</formula>
    </cfRule>
    <cfRule type="containsText" dxfId="1250" priority="1492" operator="containsText" text="Not Yet Due">
      <formula>NOT(ISERROR(SEARCH("Not Yet Due",I79)))</formula>
    </cfRule>
    <cfRule type="containsText" dxfId="1249" priority="1493" operator="containsText" text="Deferred">
      <formula>NOT(ISERROR(SEARCH("Deferred",I79)))</formula>
    </cfRule>
    <cfRule type="containsText" dxfId="1248" priority="1494" operator="containsText" text="Deleted">
      <formula>NOT(ISERROR(SEARCH("Deleted",I79)))</formula>
    </cfRule>
    <cfRule type="containsText" dxfId="1247" priority="1495" operator="containsText" text="In Danger of Falling Behind Target">
      <formula>NOT(ISERROR(SEARCH("In Danger of Falling Behind Target",I79)))</formula>
    </cfRule>
    <cfRule type="containsText" dxfId="1246" priority="1496" operator="containsText" text="Not yet due">
      <formula>NOT(ISERROR(SEARCH("Not yet due",I79)))</formula>
    </cfRule>
    <cfRule type="containsText" dxfId="1245" priority="1497" operator="containsText" text="Completed Behind Schedule">
      <formula>NOT(ISERROR(SEARCH("Completed Behind Schedule",I79)))</formula>
    </cfRule>
    <cfRule type="containsText" dxfId="1244" priority="1498" operator="containsText" text="Off Target">
      <formula>NOT(ISERROR(SEARCH("Off Target",I79)))</formula>
    </cfRule>
    <cfRule type="containsText" dxfId="1243" priority="1499" operator="containsText" text="In Danger of Falling Behind Target">
      <formula>NOT(ISERROR(SEARCH("In Danger of Falling Behind Target",I79)))</formula>
    </cfRule>
    <cfRule type="containsText" dxfId="1242" priority="1500" operator="containsText" text="On Track to be Achieved">
      <formula>NOT(ISERROR(SEARCH("On Track to be Achieved",I79)))</formula>
    </cfRule>
    <cfRule type="containsText" dxfId="1241" priority="1501" operator="containsText" text="Fully Achieved">
      <formula>NOT(ISERROR(SEARCH("Fully Achieved",I79)))</formula>
    </cfRule>
    <cfRule type="containsText" dxfId="1240" priority="1502" operator="containsText" text="Update not Provided">
      <formula>NOT(ISERROR(SEARCH("Update not Provided",I79)))</formula>
    </cfRule>
    <cfRule type="containsText" dxfId="1239" priority="1503" operator="containsText" text="Not yet due">
      <formula>NOT(ISERROR(SEARCH("Not yet due",I79)))</formula>
    </cfRule>
    <cfRule type="containsText" dxfId="1238" priority="1504" operator="containsText" text="Completed Behind Schedule">
      <formula>NOT(ISERROR(SEARCH("Completed Behind Schedule",I79)))</formula>
    </cfRule>
    <cfRule type="containsText" dxfId="1237" priority="1505" operator="containsText" text="Off Target">
      <formula>NOT(ISERROR(SEARCH("Off Target",I79)))</formula>
    </cfRule>
    <cfRule type="containsText" dxfId="1236" priority="1506" operator="containsText" text="In Danger of Falling Behind Target">
      <formula>NOT(ISERROR(SEARCH("In Danger of Falling Behind Target",I79)))</formula>
    </cfRule>
    <cfRule type="containsText" dxfId="1235" priority="1507" operator="containsText" text="On Track to be Achieved">
      <formula>NOT(ISERROR(SEARCH("On Track to be Achieved",I79)))</formula>
    </cfRule>
    <cfRule type="containsText" dxfId="1234" priority="1508" operator="containsText" text="Fully Achieved">
      <formula>NOT(ISERROR(SEARCH("Fully Achieved",I79)))</formula>
    </cfRule>
    <cfRule type="containsText" dxfId="1233" priority="1509" operator="containsText" text="Fully Achieved">
      <formula>NOT(ISERROR(SEARCH("Fully Achieved",I79)))</formula>
    </cfRule>
    <cfRule type="containsText" dxfId="1232" priority="1510" operator="containsText" text="Fully Achieved">
      <formula>NOT(ISERROR(SEARCH("Fully Achieved",I79)))</formula>
    </cfRule>
    <cfRule type="containsText" dxfId="1231" priority="1511" operator="containsText" text="Deferred">
      <formula>NOT(ISERROR(SEARCH("Deferred",I79)))</formula>
    </cfRule>
    <cfRule type="containsText" dxfId="1230" priority="1512" operator="containsText" text="Deleted">
      <formula>NOT(ISERROR(SEARCH("Deleted",I79)))</formula>
    </cfRule>
    <cfRule type="containsText" dxfId="1229" priority="1513" operator="containsText" text="In Danger of Falling Behind Target">
      <formula>NOT(ISERROR(SEARCH("In Danger of Falling Behind Target",I79)))</formula>
    </cfRule>
    <cfRule type="containsText" dxfId="1228" priority="1514" operator="containsText" text="Not yet due">
      <formula>NOT(ISERROR(SEARCH("Not yet due",I79)))</formula>
    </cfRule>
    <cfRule type="containsText" dxfId="1227" priority="1515" operator="containsText" text="Update not Provided">
      <formula>NOT(ISERROR(SEARCH("Update not Provided",I79)))</formula>
    </cfRule>
  </conditionalFormatting>
  <conditionalFormatting sqref="I82">
    <cfRule type="containsText" dxfId="1226" priority="1444" operator="containsText" text="On track to be achieved">
      <formula>NOT(ISERROR(SEARCH("On track to be achieved",I82)))</formula>
    </cfRule>
    <cfRule type="containsText" dxfId="1225" priority="1445" operator="containsText" text="Deferred">
      <formula>NOT(ISERROR(SEARCH("Deferred",I82)))</formula>
    </cfRule>
    <cfRule type="containsText" dxfId="1224" priority="1446" operator="containsText" text="Deleted">
      <formula>NOT(ISERROR(SEARCH("Deleted",I82)))</formula>
    </cfRule>
    <cfRule type="containsText" dxfId="1223" priority="1447" operator="containsText" text="In Danger of Falling Behind Target">
      <formula>NOT(ISERROR(SEARCH("In Danger of Falling Behind Target",I82)))</formula>
    </cfRule>
    <cfRule type="containsText" dxfId="1222" priority="1448" operator="containsText" text="Not yet due">
      <formula>NOT(ISERROR(SEARCH("Not yet due",I82)))</formula>
    </cfRule>
    <cfRule type="containsText" dxfId="1221" priority="1449" operator="containsText" text="Update not Provided">
      <formula>NOT(ISERROR(SEARCH("Update not Provided",I82)))</formula>
    </cfRule>
    <cfRule type="containsText" dxfId="1220" priority="1450" operator="containsText" text="Not yet due">
      <formula>NOT(ISERROR(SEARCH("Not yet due",I82)))</formula>
    </cfRule>
    <cfRule type="containsText" dxfId="1219" priority="1451" operator="containsText" text="Completed Behind Schedule">
      <formula>NOT(ISERROR(SEARCH("Completed Behind Schedule",I82)))</formula>
    </cfRule>
    <cfRule type="containsText" dxfId="1218" priority="1452" operator="containsText" text="Off Target">
      <formula>NOT(ISERROR(SEARCH("Off Target",I82)))</formula>
    </cfRule>
    <cfRule type="containsText" dxfId="1217" priority="1453" operator="containsText" text="On Track to be Achieved">
      <formula>NOT(ISERROR(SEARCH("On Track to be Achieved",I82)))</formula>
    </cfRule>
    <cfRule type="containsText" dxfId="1216" priority="1454" operator="containsText" text="Fully Achieved">
      <formula>NOT(ISERROR(SEARCH("Fully Achieved",I82)))</formula>
    </cfRule>
    <cfRule type="containsText" dxfId="1215" priority="1455" operator="containsText" text="Not yet due">
      <formula>NOT(ISERROR(SEARCH("Not yet due",I82)))</formula>
    </cfRule>
    <cfRule type="containsText" dxfId="1214" priority="1456" operator="containsText" text="Not Yet Due">
      <formula>NOT(ISERROR(SEARCH("Not Yet Due",I82)))</formula>
    </cfRule>
    <cfRule type="containsText" dxfId="1213" priority="1457" operator="containsText" text="Deferred">
      <formula>NOT(ISERROR(SEARCH("Deferred",I82)))</formula>
    </cfRule>
    <cfRule type="containsText" dxfId="1212" priority="1458" operator="containsText" text="Deleted">
      <formula>NOT(ISERROR(SEARCH("Deleted",I82)))</formula>
    </cfRule>
    <cfRule type="containsText" dxfId="1211" priority="1459" operator="containsText" text="In Danger of Falling Behind Target">
      <formula>NOT(ISERROR(SEARCH("In Danger of Falling Behind Target",I82)))</formula>
    </cfRule>
    <cfRule type="containsText" dxfId="1210" priority="1460" operator="containsText" text="Not yet due">
      <formula>NOT(ISERROR(SEARCH("Not yet due",I82)))</formula>
    </cfRule>
    <cfRule type="containsText" dxfId="1209" priority="1461" operator="containsText" text="Completed Behind Schedule">
      <formula>NOT(ISERROR(SEARCH("Completed Behind Schedule",I82)))</formula>
    </cfRule>
    <cfRule type="containsText" dxfId="1208" priority="1462" operator="containsText" text="Off Target">
      <formula>NOT(ISERROR(SEARCH("Off Target",I82)))</formula>
    </cfRule>
    <cfRule type="containsText" dxfId="1207" priority="1463" operator="containsText" text="In Danger of Falling Behind Target">
      <formula>NOT(ISERROR(SEARCH("In Danger of Falling Behind Target",I82)))</formula>
    </cfRule>
    <cfRule type="containsText" dxfId="1206" priority="1464" operator="containsText" text="On Track to be Achieved">
      <formula>NOT(ISERROR(SEARCH("On Track to be Achieved",I82)))</formula>
    </cfRule>
    <cfRule type="containsText" dxfId="1205" priority="1465" operator="containsText" text="Fully Achieved">
      <formula>NOT(ISERROR(SEARCH("Fully Achieved",I82)))</formula>
    </cfRule>
    <cfRule type="containsText" dxfId="1204" priority="1466" operator="containsText" text="Update not Provided">
      <formula>NOT(ISERROR(SEARCH("Update not Provided",I82)))</formula>
    </cfRule>
    <cfRule type="containsText" dxfId="1203" priority="1467" operator="containsText" text="Not yet due">
      <formula>NOT(ISERROR(SEARCH("Not yet due",I82)))</formula>
    </cfRule>
    <cfRule type="containsText" dxfId="1202" priority="1468" operator="containsText" text="Completed Behind Schedule">
      <formula>NOT(ISERROR(SEARCH("Completed Behind Schedule",I82)))</formula>
    </cfRule>
    <cfRule type="containsText" dxfId="1201" priority="1469" operator="containsText" text="Off Target">
      <formula>NOT(ISERROR(SEARCH("Off Target",I82)))</formula>
    </cfRule>
    <cfRule type="containsText" dxfId="1200" priority="1470" operator="containsText" text="In Danger of Falling Behind Target">
      <formula>NOT(ISERROR(SEARCH("In Danger of Falling Behind Target",I82)))</formula>
    </cfRule>
    <cfRule type="containsText" dxfId="1199" priority="1471" operator="containsText" text="On Track to be Achieved">
      <formula>NOT(ISERROR(SEARCH("On Track to be Achieved",I82)))</formula>
    </cfRule>
    <cfRule type="containsText" dxfId="1198" priority="1472" operator="containsText" text="Fully Achieved">
      <formula>NOT(ISERROR(SEARCH("Fully Achieved",I82)))</formula>
    </cfRule>
    <cfRule type="containsText" dxfId="1197" priority="1473" operator="containsText" text="Fully Achieved">
      <formula>NOT(ISERROR(SEARCH("Fully Achieved",I82)))</formula>
    </cfRule>
    <cfRule type="containsText" dxfId="1196" priority="1474" operator="containsText" text="Fully Achieved">
      <formula>NOT(ISERROR(SEARCH("Fully Achieved",I82)))</formula>
    </cfRule>
    <cfRule type="containsText" dxfId="1195" priority="1475" operator="containsText" text="Deferred">
      <formula>NOT(ISERROR(SEARCH("Deferred",I82)))</formula>
    </cfRule>
    <cfRule type="containsText" dxfId="1194" priority="1476" operator="containsText" text="Deleted">
      <formula>NOT(ISERROR(SEARCH("Deleted",I82)))</formula>
    </cfRule>
    <cfRule type="containsText" dxfId="1193" priority="1477" operator="containsText" text="In Danger of Falling Behind Target">
      <formula>NOT(ISERROR(SEARCH("In Danger of Falling Behind Target",I82)))</formula>
    </cfRule>
    <cfRule type="containsText" dxfId="1192" priority="1478" operator="containsText" text="Not yet due">
      <formula>NOT(ISERROR(SEARCH("Not yet due",I82)))</formula>
    </cfRule>
    <cfRule type="containsText" dxfId="1191" priority="1479" operator="containsText" text="Update not Provided">
      <formula>NOT(ISERROR(SEARCH("Update not Provided",I82)))</formula>
    </cfRule>
  </conditionalFormatting>
  <conditionalFormatting sqref="I84:I88">
    <cfRule type="containsText" dxfId="1190" priority="1408" operator="containsText" text="On track to be achieved">
      <formula>NOT(ISERROR(SEARCH("On track to be achieved",I84)))</formula>
    </cfRule>
    <cfRule type="containsText" dxfId="1189" priority="1409" operator="containsText" text="Deferred">
      <formula>NOT(ISERROR(SEARCH("Deferred",I84)))</formula>
    </cfRule>
    <cfRule type="containsText" dxfId="1188" priority="1410" operator="containsText" text="Deleted">
      <formula>NOT(ISERROR(SEARCH("Deleted",I84)))</formula>
    </cfRule>
    <cfRule type="containsText" dxfId="1187" priority="1411" operator="containsText" text="In Danger of Falling Behind Target">
      <formula>NOT(ISERROR(SEARCH("In Danger of Falling Behind Target",I84)))</formula>
    </cfRule>
    <cfRule type="containsText" dxfId="1186" priority="1412" operator="containsText" text="Not yet due">
      <formula>NOT(ISERROR(SEARCH("Not yet due",I84)))</formula>
    </cfRule>
    <cfRule type="containsText" dxfId="1185" priority="1413" operator="containsText" text="Update not Provided">
      <formula>NOT(ISERROR(SEARCH("Update not Provided",I84)))</formula>
    </cfRule>
    <cfRule type="containsText" dxfId="1184" priority="1414" operator="containsText" text="Not yet due">
      <formula>NOT(ISERROR(SEARCH("Not yet due",I84)))</formula>
    </cfRule>
    <cfRule type="containsText" dxfId="1183" priority="1415" operator="containsText" text="Completed Behind Schedule">
      <formula>NOT(ISERROR(SEARCH("Completed Behind Schedule",I84)))</formula>
    </cfRule>
    <cfRule type="containsText" dxfId="1182" priority="1416" operator="containsText" text="Off Target">
      <formula>NOT(ISERROR(SEARCH("Off Target",I84)))</formula>
    </cfRule>
    <cfRule type="containsText" dxfId="1181" priority="1417" operator="containsText" text="On Track to be Achieved">
      <formula>NOT(ISERROR(SEARCH("On Track to be Achieved",I84)))</formula>
    </cfRule>
    <cfRule type="containsText" dxfId="1180" priority="1418" operator="containsText" text="Fully Achieved">
      <formula>NOT(ISERROR(SEARCH("Fully Achieved",I84)))</formula>
    </cfRule>
    <cfRule type="containsText" dxfId="1179" priority="1419" operator="containsText" text="Not yet due">
      <formula>NOT(ISERROR(SEARCH("Not yet due",I84)))</formula>
    </cfRule>
    <cfRule type="containsText" dxfId="1178" priority="1420" operator="containsText" text="Not Yet Due">
      <formula>NOT(ISERROR(SEARCH("Not Yet Due",I84)))</formula>
    </cfRule>
    <cfRule type="containsText" dxfId="1177" priority="1421" operator="containsText" text="Deferred">
      <formula>NOT(ISERROR(SEARCH("Deferred",I84)))</formula>
    </cfRule>
    <cfRule type="containsText" dxfId="1176" priority="1422" operator="containsText" text="Deleted">
      <formula>NOT(ISERROR(SEARCH("Deleted",I84)))</formula>
    </cfRule>
    <cfRule type="containsText" dxfId="1175" priority="1423" operator="containsText" text="In Danger of Falling Behind Target">
      <formula>NOT(ISERROR(SEARCH("In Danger of Falling Behind Target",I84)))</formula>
    </cfRule>
    <cfRule type="containsText" dxfId="1174" priority="1424" operator="containsText" text="Not yet due">
      <formula>NOT(ISERROR(SEARCH("Not yet due",I84)))</formula>
    </cfRule>
    <cfRule type="containsText" dxfId="1173" priority="1425" operator="containsText" text="Completed Behind Schedule">
      <formula>NOT(ISERROR(SEARCH("Completed Behind Schedule",I84)))</formula>
    </cfRule>
    <cfRule type="containsText" dxfId="1172" priority="1426" operator="containsText" text="Off Target">
      <formula>NOT(ISERROR(SEARCH("Off Target",I84)))</formula>
    </cfRule>
    <cfRule type="containsText" dxfId="1171" priority="1427" operator="containsText" text="In Danger of Falling Behind Target">
      <formula>NOT(ISERROR(SEARCH("In Danger of Falling Behind Target",I84)))</formula>
    </cfRule>
    <cfRule type="containsText" dxfId="1170" priority="1428" operator="containsText" text="On Track to be Achieved">
      <formula>NOT(ISERROR(SEARCH("On Track to be Achieved",I84)))</formula>
    </cfRule>
    <cfRule type="containsText" dxfId="1169" priority="1429" operator="containsText" text="Fully Achieved">
      <formula>NOT(ISERROR(SEARCH("Fully Achieved",I84)))</formula>
    </cfRule>
    <cfRule type="containsText" dxfId="1168" priority="1430" operator="containsText" text="Update not Provided">
      <formula>NOT(ISERROR(SEARCH("Update not Provided",I84)))</formula>
    </cfRule>
    <cfRule type="containsText" dxfId="1167" priority="1431" operator="containsText" text="Not yet due">
      <formula>NOT(ISERROR(SEARCH("Not yet due",I84)))</formula>
    </cfRule>
    <cfRule type="containsText" dxfId="1166" priority="1432" operator="containsText" text="Completed Behind Schedule">
      <formula>NOT(ISERROR(SEARCH("Completed Behind Schedule",I84)))</formula>
    </cfRule>
    <cfRule type="containsText" dxfId="1165" priority="1433" operator="containsText" text="Off Target">
      <formula>NOT(ISERROR(SEARCH("Off Target",I84)))</formula>
    </cfRule>
    <cfRule type="containsText" dxfId="1164" priority="1434" operator="containsText" text="In Danger of Falling Behind Target">
      <formula>NOT(ISERROR(SEARCH("In Danger of Falling Behind Target",I84)))</formula>
    </cfRule>
    <cfRule type="containsText" dxfId="1163" priority="1435" operator="containsText" text="On Track to be Achieved">
      <formula>NOT(ISERROR(SEARCH("On Track to be Achieved",I84)))</formula>
    </cfRule>
    <cfRule type="containsText" dxfId="1162" priority="1436" operator="containsText" text="Fully Achieved">
      <formula>NOT(ISERROR(SEARCH("Fully Achieved",I84)))</formula>
    </cfRule>
    <cfRule type="containsText" dxfId="1161" priority="1437" operator="containsText" text="Fully Achieved">
      <formula>NOT(ISERROR(SEARCH("Fully Achieved",I84)))</formula>
    </cfRule>
    <cfRule type="containsText" dxfId="1160" priority="1438" operator="containsText" text="Fully Achieved">
      <formula>NOT(ISERROR(SEARCH("Fully Achieved",I84)))</formula>
    </cfRule>
    <cfRule type="containsText" dxfId="1159" priority="1439" operator="containsText" text="Deferred">
      <formula>NOT(ISERROR(SEARCH("Deferred",I84)))</formula>
    </cfRule>
    <cfRule type="containsText" dxfId="1158" priority="1440" operator="containsText" text="Deleted">
      <formula>NOT(ISERROR(SEARCH("Deleted",I84)))</formula>
    </cfRule>
    <cfRule type="containsText" dxfId="1157" priority="1441" operator="containsText" text="In Danger of Falling Behind Target">
      <formula>NOT(ISERROR(SEARCH("In Danger of Falling Behind Target",I84)))</formula>
    </cfRule>
    <cfRule type="containsText" dxfId="1156" priority="1442" operator="containsText" text="Not yet due">
      <formula>NOT(ISERROR(SEARCH("Not yet due",I84)))</formula>
    </cfRule>
    <cfRule type="containsText" dxfId="1155" priority="1443" operator="containsText" text="Update not Provided">
      <formula>NOT(ISERROR(SEARCH("Update not Provided",I84)))</formula>
    </cfRule>
  </conditionalFormatting>
  <conditionalFormatting sqref="I89:I91">
    <cfRule type="containsText" dxfId="1154" priority="1372" operator="containsText" text="On track to be achieved">
      <formula>NOT(ISERROR(SEARCH("On track to be achieved",I89)))</formula>
    </cfRule>
    <cfRule type="containsText" dxfId="1153" priority="1373" operator="containsText" text="Deferred">
      <formula>NOT(ISERROR(SEARCH("Deferred",I89)))</formula>
    </cfRule>
    <cfRule type="containsText" dxfId="1152" priority="1374" operator="containsText" text="Deleted">
      <formula>NOT(ISERROR(SEARCH("Deleted",I89)))</formula>
    </cfRule>
    <cfRule type="containsText" dxfId="1151" priority="1375" operator="containsText" text="In Danger of Falling Behind Target">
      <formula>NOT(ISERROR(SEARCH("In Danger of Falling Behind Target",I89)))</formula>
    </cfRule>
    <cfRule type="containsText" dxfId="1150" priority="1376" operator="containsText" text="Not yet due">
      <formula>NOT(ISERROR(SEARCH("Not yet due",I89)))</formula>
    </cfRule>
    <cfRule type="containsText" dxfId="1149" priority="1377" operator="containsText" text="Update not Provided">
      <formula>NOT(ISERROR(SEARCH("Update not Provided",I89)))</formula>
    </cfRule>
    <cfRule type="containsText" dxfId="1148" priority="1378" operator="containsText" text="Not yet due">
      <formula>NOT(ISERROR(SEARCH("Not yet due",I89)))</formula>
    </cfRule>
    <cfRule type="containsText" dxfId="1147" priority="1379" operator="containsText" text="Completed Behind Schedule">
      <formula>NOT(ISERROR(SEARCH("Completed Behind Schedule",I89)))</formula>
    </cfRule>
    <cfRule type="containsText" dxfId="1146" priority="1380" operator="containsText" text="Off Target">
      <formula>NOT(ISERROR(SEARCH("Off Target",I89)))</formula>
    </cfRule>
    <cfRule type="containsText" dxfId="1145" priority="1381" operator="containsText" text="On Track to be Achieved">
      <formula>NOT(ISERROR(SEARCH("On Track to be Achieved",I89)))</formula>
    </cfRule>
    <cfRule type="containsText" dxfId="1144" priority="1382" operator="containsText" text="Fully Achieved">
      <formula>NOT(ISERROR(SEARCH("Fully Achieved",I89)))</formula>
    </cfRule>
    <cfRule type="containsText" dxfId="1143" priority="1383" operator="containsText" text="Not yet due">
      <formula>NOT(ISERROR(SEARCH("Not yet due",I89)))</formula>
    </cfRule>
    <cfRule type="containsText" dxfId="1142" priority="1384" operator="containsText" text="Not Yet Due">
      <formula>NOT(ISERROR(SEARCH("Not Yet Due",I89)))</formula>
    </cfRule>
    <cfRule type="containsText" dxfId="1141" priority="1385" operator="containsText" text="Deferred">
      <formula>NOT(ISERROR(SEARCH("Deferred",I89)))</formula>
    </cfRule>
    <cfRule type="containsText" dxfId="1140" priority="1386" operator="containsText" text="Deleted">
      <formula>NOT(ISERROR(SEARCH("Deleted",I89)))</formula>
    </cfRule>
    <cfRule type="containsText" dxfId="1139" priority="1387" operator="containsText" text="In Danger of Falling Behind Target">
      <formula>NOT(ISERROR(SEARCH("In Danger of Falling Behind Target",I89)))</formula>
    </cfRule>
    <cfRule type="containsText" dxfId="1138" priority="1388" operator="containsText" text="Not yet due">
      <formula>NOT(ISERROR(SEARCH("Not yet due",I89)))</formula>
    </cfRule>
    <cfRule type="containsText" dxfId="1137" priority="1389" operator="containsText" text="Completed Behind Schedule">
      <formula>NOT(ISERROR(SEARCH("Completed Behind Schedule",I89)))</formula>
    </cfRule>
    <cfRule type="containsText" dxfId="1136" priority="1390" operator="containsText" text="Off Target">
      <formula>NOT(ISERROR(SEARCH("Off Target",I89)))</formula>
    </cfRule>
    <cfRule type="containsText" dxfId="1135" priority="1391" operator="containsText" text="In Danger of Falling Behind Target">
      <formula>NOT(ISERROR(SEARCH("In Danger of Falling Behind Target",I89)))</formula>
    </cfRule>
    <cfRule type="containsText" dxfId="1134" priority="1392" operator="containsText" text="On Track to be Achieved">
      <formula>NOT(ISERROR(SEARCH("On Track to be Achieved",I89)))</formula>
    </cfRule>
    <cfRule type="containsText" dxfId="1133" priority="1393" operator="containsText" text="Fully Achieved">
      <formula>NOT(ISERROR(SEARCH("Fully Achieved",I89)))</formula>
    </cfRule>
    <cfRule type="containsText" dxfId="1132" priority="1394" operator="containsText" text="Update not Provided">
      <formula>NOT(ISERROR(SEARCH("Update not Provided",I89)))</formula>
    </cfRule>
    <cfRule type="containsText" dxfId="1131" priority="1395" operator="containsText" text="Not yet due">
      <formula>NOT(ISERROR(SEARCH("Not yet due",I89)))</formula>
    </cfRule>
    <cfRule type="containsText" dxfId="1130" priority="1396" operator="containsText" text="Completed Behind Schedule">
      <formula>NOT(ISERROR(SEARCH("Completed Behind Schedule",I89)))</formula>
    </cfRule>
    <cfRule type="containsText" dxfId="1129" priority="1397" operator="containsText" text="Off Target">
      <formula>NOT(ISERROR(SEARCH("Off Target",I89)))</formula>
    </cfRule>
    <cfRule type="containsText" dxfId="1128" priority="1398" operator="containsText" text="In Danger of Falling Behind Target">
      <formula>NOT(ISERROR(SEARCH("In Danger of Falling Behind Target",I89)))</formula>
    </cfRule>
    <cfRule type="containsText" dxfId="1127" priority="1399" operator="containsText" text="On Track to be Achieved">
      <formula>NOT(ISERROR(SEARCH("On Track to be Achieved",I89)))</formula>
    </cfRule>
    <cfRule type="containsText" dxfId="1126" priority="1400" operator="containsText" text="Fully Achieved">
      <formula>NOT(ISERROR(SEARCH("Fully Achieved",I89)))</formula>
    </cfRule>
    <cfRule type="containsText" dxfId="1125" priority="1401" operator="containsText" text="Fully Achieved">
      <formula>NOT(ISERROR(SEARCH("Fully Achieved",I89)))</formula>
    </cfRule>
    <cfRule type="containsText" dxfId="1124" priority="1402" operator="containsText" text="Fully Achieved">
      <formula>NOT(ISERROR(SEARCH("Fully Achieved",I89)))</formula>
    </cfRule>
    <cfRule type="containsText" dxfId="1123" priority="1403" operator="containsText" text="Deferred">
      <formula>NOT(ISERROR(SEARCH("Deferred",I89)))</formula>
    </cfRule>
    <cfRule type="containsText" dxfId="1122" priority="1404" operator="containsText" text="Deleted">
      <formula>NOT(ISERROR(SEARCH("Deleted",I89)))</formula>
    </cfRule>
    <cfRule type="containsText" dxfId="1121" priority="1405" operator="containsText" text="In Danger of Falling Behind Target">
      <formula>NOT(ISERROR(SEARCH("In Danger of Falling Behind Target",I89)))</formula>
    </cfRule>
    <cfRule type="containsText" dxfId="1120" priority="1406" operator="containsText" text="Not yet due">
      <formula>NOT(ISERROR(SEARCH("Not yet due",I89)))</formula>
    </cfRule>
    <cfRule type="containsText" dxfId="1119" priority="1407" operator="containsText" text="Update not Provided">
      <formula>NOT(ISERROR(SEARCH("Update not Provided",I89)))</formula>
    </cfRule>
  </conditionalFormatting>
  <conditionalFormatting sqref="I92:I96">
    <cfRule type="containsText" dxfId="1118" priority="1336" operator="containsText" text="On track to be achieved">
      <formula>NOT(ISERROR(SEARCH("On track to be achieved",I92)))</formula>
    </cfRule>
    <cfRule type="containsText" dxfId="1117" priority="1337" operator="containsText" text="Deferred">
      <formula>NOT(ISERROR(SEARCH("Deferred",I92)))</formula>
    </cfRule>
    <cfRule type="containsText" dxfId="1116" priority="1338" operator="containsText" text="Deleted">
      <formula>NOT(ISERROR(SEARCH("Deleted",I92)))</formula>
    </cfRule>
    <cfRule type="containsText" dxfId="1115" priority="1339" operator="containsText" text="In Danger of Falling Behind Target">
      <formula>NOT(ISERROR(SEARCH("In Danger of Falling Behind Target",I92)))</formula>
    </cfRule>
    <cfRule type="containsText" dxfId="1114" priority="1340" operator="containsText" text="Not yet due">
      <formula>NOT(ISERROR(SEARCH("Not yet due",I92)))</formula>
    </cfRule>
    <cfRule type="containsText" dxfId="1113" priority="1341" operator="containsText" text="Update not Provided">
      <formula>NOT(ISERROR(SEARCH("Update not Provided",I92)))</formula>
    </cfRule>
    <cfRule type="containsText" dxfId="1112" priority="1342" operator="containsText" text="Not yet due">
      <formula>NOT(ISERROR(SEARCH("Not yet due",I92)))</formula>
    </cfRule>
    <cfRule type="containsText" dxfId="1111" priority="1343" operator="containsText" text="Completed Behind Schedule">
      <formula>NOT(ISERROR(SEARCH("Completed Behind Schedule",I92)))</formula>
    </cfRule>
    <cfRule type="containsText" dxfId="1110" priority="1344" operator="containsText" text="Off Target">
      <formula>NOT(ISERROR(SEARCH("Off Target",I92)))</formula>
    </cfRule>
    <cfRule type="containsText" dxfId="1109" priority="1345" operator="containsText" text="On Track to be Achieved">
      <formula>NOT(ISERROR(SEARCH("On Track to be Achieved",I92)))</formula>
    </cfRule>
    <cfRule type="containsText" dxfId="1108" priority="1346" operator="containsText" text="Fully Achieved">
      <formula>NOT(ISERROR(SEARCH("Fully Achieved",I92)))</formula>
    </cfRule>
    <cfRule type="containsText" dxfId="1107" priority="1347" operator="containsText" text="Not yet due">
      <formula>NOT(ISERROR(SEARCH("Not yet due",I92)))</formula>
    </cfRule>
    <cfRule type="containsText" dxfId="1106" priority="1348" operator="containsText" text="Not Yet Due">
      <formula>NOT(ISERROR(SEARCH("Not Yet Due",I92)))</formula>
    </cfRule>
    <cfRule type="containsText" dxfId="1105" priority="1349" operator="containsText" text="Deferred">
      <formula>NOT(ISERROR(SEARCH("Deferred",I92)))</formula>
    </cfRule>
    <cfRule type="containsText" dxfId="1104" priority="1350" operator="containsText" text="Deleted">
      <formula>NOT(ISERROR(SEARCH("Deleted",I92)))</formula>
    </cfRule>
    <cfRule type="containsText" dxfId="1103" priority="1351" operator="containsText" text="In Danger of Falling Behind Target">
      <formula>NOT(ISERROR(SEARCH("In Danger of Falling Behind Target",I92)))</formula>
    </cfRule>
    <cfRule type="containsText" dxfId="1102" priority="1352" operator="containsText" text="Not yet due">
      <formula>NOT(ISERROR(SEARCH("Not yet due",I92)))</formula>
    </cfRule>
    <cfRule type="containsText" dxfId="1101" priority="1353" operator="containsText" text="Completed Behind Schedule">
      <formula>NOT(ISERROR(SEARCH("Completed Behind Schedule",I92)))</formula>
    </cfRule>
    <cfRule type="containsText" dxfId="1100" priority="1354" operator="containsText" text="Off Target">
      <formula>NOT(ISERROR(SEARCH("Off Target",I92)))</formula>
    </cfRule>
    <cfRule type="containsText" dxfId="1099" priority="1355" operator="containsText" text="In Danger of Falling Behind Target">
      <formula>NOT(ISERROR(SEARCH("In Danger of Falling Behind Target",I92)))</formula>
    </cfRule>
    <cfRule type="containsText" dxfId="1098" priority="1356" operator="containsText" text="On Track to be Achieved">
      <formula>NOT(ISERROR(SEARCH("On Track to be Achieved",I92)))</formula>
    </cfRule>
    <cfRule type="containsText" dxfId="1097" priority="1357" operator="containsText" text="Fully Achieved">
      <formula>NOT(ISERROR(SEARCH("Fully Achieved",I92)))</formula>
    </cfRule>
    <cfRule type="containsText" dxfId="1096" priority="1358" operator="containsText" text="Update not Provided">
      <formula>NOT(ISERROR(SEARCH("Update not Provided",I92)))</formula>
    </cfRule>
    <cfRule type="containsText" dxfId="1095" priority="1359" operator="containsText" text="Not yet due">
      <formula>NOT(ISERROR(SEARCH("Not yet due",I92)))</formula>
    </cfRule>
    <cfRule type="containsText" dxfId="1094" priority="1360" operator="containsText" text="Completed Behind Schedule">
      <formula>NOT(ISERROR(SEARCH("Completed Behind Schedule",I92)))</formula>
    </cfRule>
    <cfRule type="containsText" dxfId="1093" priority="1361" operator="containsText" text="Off Target">
      <formula>NOT(ISERROR(SEARCH("Off Target",I92)))</formula>
    </cfRule>
    <cfRule type="containsText" dxfId="1092" priority="1362" operator="containsText" text="In Danger of Falling Behind Target">
      <formula>NOT(ISERROR(SEARCH("In Danger of Falling Behind Target",I92)))</formula>
    </cfRule>
    <cfRule type="containsText" dxfId="1091" priority="1363" operator="containsText" text="On Track to be Achieved">
      <formula>NOT(ISERROR(SEARCH("On Track to be Achieved",I92)))</formula>
    </cfRule>
    <cfRule type="containsText" dxfId="1090" priority="1364" operator="containsText" text="Fully Achieved">
      <formula>NOT(ISERROR(SEARCH("Fully Achieved",I92)))</formula>
    </cfRule>
    <cfRule type="containsText" dxfId="1089" priority="1365" operator="containsText" text="Fully Achieved">
      <formula>NOT(ISERROR(SEARCH("Fully Achieved",I92)))</formula>
    </cfRule>
    <cfRule type="containsText" dxfId="1088" priority="1366" operator="containsText" text="Fully Achieved">
      <formula>NOT(ISERROR(SEARCH("Fully Achieved",I92)))</formula>
    </cfRule>
    <cfRule type="containsText" dxfId="1087" priority="1367" operator="containsText" text="Deferred">
      <formula>NOT(ISERROR(SEARCH("Deferred",I92)))</formula>
    </cfRule>
    <cfRule type="containsText" dxfId="1086" priority="1368" operator="containsText" text="Deleted">
      <formula>NOT(ISERROR(SEARCH("Deleted",I92)))</formula>
    </cfRule>
    <cfRule type="containsText" dxfId="1085" priority="1369" operator="containsText" text="In Danger of Falling Behind Target">
      <formula>NOT(ISERROR(SEARCH("In Danger of Falling Behind Target",I92)))</formula>
    </cfRule>
    <cfRule type="containsText" dxfId="1084" priority="1370" operator="containsText" text="Not yet due">
      <formula>NOT(ISERROR(SEARCH("Not yet due",I92)))</formula>
    </cfRule>
    <cfRule type="containsText" dxfId="1083" priority="1371" operator="containsText" text="Update not Provided">
      <formula>NOT(ISERROR(SEARCH("Update not Provided",I92)))</formula>
    </cfRule>
  </conditionalFormatting>
  <conditionalFormatting sqref="I97:I98">
    <cfRule type="containsText" dxfId="1082" priority="1300" operator="containsText" text="On track to be achieved">
      <formula>NOT(ISERROR(SEARCH("On track to be achieved",I97)))</formula>
    </cfRule>
    <cfRule type="containsText" dxfId="1081" priority="1301" operator="containsText" text="Deferred">
      <formula>NOT(ISERROR(SEARCH("Deferred",I97)))</formula>
    </cfRule>
    <cfRule type="containsText" dxfId="1080" priority="1302" operator="containsText" text="Deleted">
      <formula>NOT(ISERROR(SEARCH("Deleted",I97)))</formula>
    </cfRule>
    <cfRule type="containsText" dxfId="1079" priority="1303" operator="containsText" text="In Danger of Falling Behind Target">
      <formula>NOT(ISERROR(SEARCH("In Danger of Falling Behind Target",I97)))</formula>
    </cfRule>
    <cfRule type="containsText" dxfId="1078" priority="1304" operator="containsText" text="Not yet due">
      <formula>NOT(ISERROR(SEARCH("Not yet due",I97)))</formula>
    </cfRule>
    <cfRule type="containsText" dxfId="1077" priority="1305" operator="containsText" text="Update not Provided">
      <formula>NOT(ISERROR(SEARCH("Update not Provided",I97)))</formula>
    </cfRule>
    <cfRule type="containsText" dxfId="1076" priority="1306" operator="containsText" text="Not yet due">
      <formula>NOT(ISERROR(SEARCH("Not yet due",I97)))</formula>
    </cfRule>
    <cfRule type="containsText" dxfId="1075" priority="1307" operator="containsText" text="Completed Behind Schedule">
      <formula>NOT(ISERROR(SEARCH("Completed Behind Schedule",I97)))</formula>
    </cfRule>
    <cfRule type="containsText" dxfId="1074" priority="1308" operator="containsText" text="Off Target">
      <formula>NOT(ISERROR(SEARCH("Off Target",I97)))</formula>
    </cfRule>
    <cfRule type="containsText" dxfId="1073" priority="1309" operator="containsText" text="On Track to be Achieved">
      <formula>NOT(ISERROR(SEARCH("On Track to be Achieved",I97)))</formula>
    </cfRule>
    <cfRule type="containsText" dxfId="1072" priority="1310" operator="containsText" text="Fully Achieved">
      <formula>NOT(ISERROR(SEARCH("Fully Achieved",I97)))</formula>
    </cfRule>
    <cfRule type="containsText" dxfId="1071" priority="1311" operator="containsText" text="Not yet due">
      <formula>NOT(ISERROR(SEARCH("Not yet due",I97)))</formula>
    </cfRule>
    <cfRule type="containsText" dxfId="1070" priority="1312" operator="containsText" text="Not Yet Due">
      <formula>NOT(ISERROR(SEARCH("Not Yet Due",I97)))</formula>
    </cfRule>
    <cfRule type="containsText" dxfId="1069" priority="1313" operator="containsText" text="Deferred">
      <formula>NOT(ISERROR(SEARCH("Deferred",I97)))</formula>
    </cfRule>
    <cfRule type="containsText" dxfId="1068" priority="1314" operator="containsText" text="Deleted">
      <formula>NOT(ISERROR(SEARCH("Deleted",I97)))</formula>
    </cfRule>
    <cfRule type="containsText" dxfId="1067" priority="1315" operator="containsText" text="In Danger of Falling Behind Target">
      <formula>NOT(ISERROR(SEARCH("In Danger of Falling Behind Target",I97)))</formula>
    </cfRule>
    <cfRule type="containsText" dxfId="1066" priority="1316" operator="containsText" text="Not yet due">
      <formula>NOT(ISERROR(SEARCH("Not yet due",I97)))</formula>
    </cfRule>
    <cfRule type="containsText" dxfId="1065" priority="1317" operator="containsText" text="Completed Behind Schedule">
      <formula>NOT(ISERROR(SEARCH("Completed Behind Schedule",I97)))</formula>
    </cfRule>
    <cfRule type="containsText" dxfId="1064" priority="1318" operator="containsText" text="Off Target">
      <formula>NOT(ISERROR(SEARCH("Off Target",I97)))</formula>
    </cfRule>
    <cfRule type="containsText" dxfId="1063" priority="1319" operator="containsText" text="In Danger of Falling Behind Target">
      <formula>NOT(ISERROR(SEARCH("In Danger of Falling Behind Target",I97)))</formula>
    </cfRule>
    <cfRule type="containsText" dxfId="1062" priority="1320" operator="containsText" text="On Track to be Achieved">
      <formula>NOT(ISERROR(SEARCH("On Track to be Achieved",I97)))</formula>
    </cfRule>
    <cfRule type="containsText" dxfId="1061" priority="1321" operator="containsText" text="Fully Achieved">
      <formula>NOT(ISERROR(SEARCH("Fully Achieved",I97)))</formula>
    </cfRule>
    <cfRule type="containsText" dxfId="1060" priority="1322" operator="containsText" text="Update not Provided">
      <formula>NOT(ISERROR(SEARCH("Update not Provided",I97)))</formula>
    </cfRule>
    <cfRule type="containsText" dxfId="1059" priority="1323" operator="containsText" text="Not yet due">
      <formula>NOT(ISERROR(SEARCH("Not yet due",I97)))</formula>
    </cfRule>
    <cfRule type="containsText" dxfId="1058" priority="1324" operator="containsText" text="Completed Behind Schedule">
      <formula>NOT(ISERROR(SEARCH("Completed Behind Schedule",I97)))</formula>
    </cfRule>
    <cfRule type="containsText" dxfId="1057" priority="1325" operator="containsText" text="Off Target">
      <formula>NOT(ISERROR(SEARCH("Off Target",I97)))</formula>
    </cfRule>
    <cfRule type="containsText" dxfId="1056" priority="1326" operator="containsText" text="In Danger of Falling Behind Target">
      <formula>NOT(ISERROR(SEARCH("In Danger of Falling Behind Target",I97)))</formula>
    </cfRule>
    <cfRule type="containsText" dxfId="1055" priority="1327" operator="containsText" text="On Track to be Achieved">
      <formula>NOT(ISERROR(SEARCH("On Track to be Achieved",I97)))</formula>
    </cfRule>
    <cfRule type="containsText" dxfId="1054" priority="1328" operator="containsText" text="Fully Achieved">
      <formula>NOT(ISERROR(SEARCH("Fully Achieved",I97)))</formula>
    </cfRule>
    <cfRule type="containsText" dxfId="1053" priority="1329" operator="containsText" text="Fully Achieved">
      <formula>NOT(ISERROR(SEARCH("Fully Achieved",I97)))</formula>
    </cfRule>
    <cfRule type="containsText" dxfId="1052" priority="1330" operator="containsText" text="Fully Achieved">
      <formula>NOT(ISERROR(SEARCH("Fully Achieved",I97)))</formula>
    </cfRule>
    <cfRule type="containsText" dxfId="1051" priority="1331" operator="containsText" text="Deferred">
      <formula>NOT(ISERROR(SEARCH("Deferred",I97)))</formula>
    </cfRule>
    <cfRule type="containsText" dxfId="1050" priority="1332" operator="containsText" text="Deleted">
      <formula>NOT(ISERROR(SEARCH("Deleted",I97)))</formula>
    </cfRule>
    <cfRule type="containsText" dxfId="1049" priority="1333" operator="containsText" text="In Danger of Falling Behind Target">
      <formula>NOT(ISERROR(SEARCH("In Danger of Falling Behind Target",I97)))</formula>
    </cfRule>
    <cfRule type="containsText" dxfId="1048" priority="1334" operator="containsText" text="Not yet due">
      <formula>NOT(ISERROR(SEARCH("Not yet due",I97)))</formula>
    </cfRule>
    <cfRule type="containsText" dxfId="1047" priority="1335" operator="containsText" text="Update not Provided">
      <formula>NOT(ISERROR(SEARCH("Update not Provided",I97)))</formula>
    </cfRule>
  </conditionalFormatting>
  <conditionalFormatting sqref="I99:I109">
    <cfRule type="containsText" dxfId="1046" priority="1264" operator="containsText" text="On track to be achieved">
      <formula>NOT(ISERROR(SEARCH("On track to be achieved",I99)))</formula>
    </cfRule>
    <cfRule type="containsText" dxfId="1045" priority="1265" operator="containsText" text="Deferred">
      <formula>NOT(ISERROR(SEARCH("Deferred",I99)))</formula>
    </cfRule>
    <cfRule type="containsText" dxfId="1044" priority="1266" operator="containsText" text="Deleted">
      <formula>NOT(ISERROR(SEARCH("Deleted",I99)))</formula>
    </cfRule>
    <cfRule type="containsText" dxfId="1043" priority="1267" operator="containsText" text="In Danger of Falling Behind Target">
      <formula>NOT(ISERROR(SEARCH("In Danger of Falling Behind Target",I99)))</formula>
    </cfRule>
    <cfRule type="containsText" dxfId="1042" priority="1268" operator="containsText" text="Not yet due">
      <formula>NOT(ISERROR(SEARCH("Not yet due",I99)))</formula>
    </cfRule>
    <cfRule type="containsText" dxfId="1041" priority="1269" operator="containsText" text="Update not Provided">
      <formula>NOT(ISERROR(SEARCH("Update not Provided",I99)))</formula>
    </cfRule>
    <cfRule type="containsText" dxfId="1040" priority="1270" operator="containsText" text="Not yet due">
      <formula>NOT(ISERROR(SEARCH("Not yet due",I99)))</formula>
    </cfRule>
    <cfRule type="containsText" dxfId="1039" priority="1271" operator="containsText" text="Completed Behind Schedule">
      <formula>NOT(ISERROR(SEARCH("Completed Behind Schedule",I99)))</formula>
    </cfRule>
    <cfRule type="containsText" dxfId="1038" priority="1272" operator="containsText" text="Off Target">
      <formula>NOT(ISERROR(SEARCH("Off Target",I99)))</formula>
    </cfRule>
    <cfRule type="containsText" dxfId="1037" priority="1273" operator="containsText" text="On Track to be Achieved">
      <formula>NOT(ISERROR(SEARCH("On Track to be Achieved",I99)))</formula>
    </cfRule>
    <cfRule type="containsText" dxfId="1036" priority="1274" operator="containsText" text="Fully Achieved">
      <formula>NOT(ISERROR(SEARCH("Fully Achieved",I99)))</formula>
    </cfRule>
    <cfRule type="containsText" dxfId="1035" priority="1275" operator="containsText" text="Not yet due">
      <formula>NOT(ISERROR(SEARCH("Not yet due",I99)))</formula>
    </cfRule>
    <cfRule type="containsText" dxfId="1034" priority="1276" operator="containsText" text="Not Yet Due">
      <formula>NOT(ISERROR(SEARCH("Not Yet Due",I99)))</formula>
    </cfRule>
    <cfRule type="containsText" dxfId="1033" priority="1277" operator="containsText" text="Deferred">
      <formula>NOT(ISERROR(SEARCH("Deferred",I99)))</formula>
    </cfRule>
    <cfRule type="containsText" dxfId="1032" priority="1278" operator="containsText" text="Deleted">
      <formula>NOT(ISERROR(SEARCH("Deleted",I99)))</formula>
    </cfRule>
    <cfRule type="containsText" dxfId="1031" priority="1279" operator="containsText" text="In Danger of Falling Behind Target">
      <formula>NOT(ISERROR(SEARCH("In Danger of Falling Behind Target",I99)))</formula>
    </cfRule>
    <cfRule type="containsText" dxfId="1030" priority="1280" operator="containsText" text="Not yet due">
      <formula>NOT(ISERROR(SEARCH("Not yet due",I99)))</formula>
    </cfRule>
    <cfRule type="containsText" dxfId="1029" priority="1281" operator="containsText" text="Completed Behind Schedule">
      <formula>NOT(ISERROR(SEARCH("Completed Behind Schedule",I99)))</formula>
    </cfRule>
    <cfRule type="containsText" dxfId="1028" priority="1282" operator="containsText" text="Off Target">
      <formula>NOT(ISERROR(SEARCH("Off Target",I99)))</formula>
    </cfRule>
    <cfRule type="containsText" dxfId="1027" priority="1283" operator="containsText" text="In Danger of Falling Behind Target">
      <formula>NOT(ISERROR(SEARCH("In Danger of Falling Behind Target",I99)))</formula>
    </cfRule>
    <cfRule type="containsText" dxfId="1026" priority="1284" operator="containsText" text="On Track to be Achieved">
      <formula>NOT(ISERROR(SEARCH("On Track to be Achieved",I99)))</formula>
    </cfRule>
    <cfRule type="containsText" dxfId="1025" priority="1285" operator="containsText" text="Fully Achieved">
      <formula>NOT(ISERROR(SEARCH("Fully Achieved",I99)))</formula>
    </cfRule>
    <cfRule type="containsText" dxfId="1024" priority="1286" operator="containsText" text="Update not Provided">
      <formula>NOT(ISERROR(SEARCH("Update not Provided",I99)))</formula>
    </cfRule>
    <cfRule type="containsText" dxfId="1023" priority="1287" operator="containsText" text="Not yet due">
      <formula>NOT(ISERROR(SEARCH("Not yet due",I99)))</formula>
    </cfRule>
    <cfRule type="containsText" dxfId="1022" priority="1288" operator="containsText" text="Completed Behind Schedule">
      <formula>NOT(ISERROR(SEARCH("Completed Behind Schedule",I99)))</formula>
    </cfRule>
    <cfRule type="containsText" dxfId="1021" priority="1289" operator="containsText" text="Off Target">
      <formula>NOT(ISERROR(SEARCH("Off Target",I99)))</formula>
    </cfRule>
    <cfRule type="containsText" dxfId="1020" priority="1290" operator="containsText" text="In Danger of Falling Behind Target">
      <formula>NOT(ISERROR(SEARCH("In Danger of Falling Behind Target",I99)))</formula>
    </cfRule>
    <cfRule type="containsText" dxfId="1019" priority="1291" operator="containsText" text="On Track to be Achieved">
      <formula>NOT(ISERROR(SEARCH("On Track to be Achieved",I99)))</formula>
    </cfRule>
    <cfRule type="containsText" dxfId="1018" priority="1292" operator="containsText" text="Fully Achieved">
      <formula>NOT(ISERROR(SEARCH("Fully Achieved",I99)))</formula>
    </cfRule>
    <cfRule type="containsText" dxfId="1017" priority="1293" operator="containsText" text="Fully Achieved">
      <formula>NOT(ISERROR(SEARCH("Fully Achieved",I99)))</formula>
    </cfRule>
    <cfRule type="containsText" dxfId="1016" priority="1294" operator="containsText" text="Fully Achieved">
      <formula>NOT(ISERROR(SEARCH("Fully Achieved",I99)))</formula>
    </cfRule>
    <cfRule type="containsText" dxfId="1015" priority="1295" operator="containsText" text="Deferred">
      <formula>NOT(ISERROR(SEARCH("Deferred",I99)))</formula>
    </cfRule>
    <cfRule type="containsText" dxfId="1014" priority="1296" operator="containsText" text="Deleted">
      <formula>NOT(ISERROR(SEARCH("Deleted",I99)))</formula>
    </cfRule>
    <cfRule type="containsText" dxfId="1013" priority="1297" operator="containsText" text="In Danger of Falling Behind Target">
      <formula>NOT(ISERROR(SEARCH("In Danger of Falling Behind Target",I99)))</formula>
    </cfRule>
    <cfRule type="containsText" dxfId="1012" priority="1298" operator="containsText" text="Not yet due">
      <formula>NOT(ISERROR(SEARCH("Not yet due",I99)))</formula>
    </cfRule>
    <cfRule type="containsText" dxfId="1011" priority="1299" operator="containsText" text="Update not Provided">
      <formula>NOT(ISERROR(SEARCH("Update not Provided",I99)))</formula>
    </cfRule>
  </conditionalFormatting>
  <conditionalFormatting sqref="J3:J110">
    <cfRule type="containsText" dxfId="1010" priority="1189" operator="containsText" text="reasonable tolerance">
      <formula>NOT(ISERROR(SEARCH("reasonable tolerance",J3)))</formula>
    </cfRule>
    <cfRule type="containsText" dxfId="1009" priority="1190" operator="containsText" text="significantly after">
      <formula>NOT(ISERROR(SEARCH("significantly after",J3)))</formula>
    </cfRule>
    <cfRule type="containsText" dxfId="1008" priority="1191" operator="containsText" text="10% tolerance">
      <formula>NOT(ISERROR(SEARCH("10% tolerance",J3)))</formula>
    </cfRule>
  </conditionalFormatting>
  <conditionalFormatting sqref="E4:E6">
    <cfRule type="containsText" dxfId="1007" priority="1153" operator="containsText" text="On track to be achieved">
      <formula>NOT(ISERROR(SEARCH("On track to be achieved",E4)))</formula>
    </cfRule>
    <cfRule type="containsText" dxfId="1006" priority="1154" operator="containsText" text="Deferred">
      <formula>NOT(ISERROR(SEARCH("Deferred",E4)))</formula>
    </cfRule>
    <cfRule type="containsText" dxfId="1005" priority="1155" operator="containsText" text="Deleted">
      <formula>NOT(ISERROR(SEARCH("Deleted",E4)))</formula>
    </cfRule>
    <cfRule type="containsText" dxfId="1004" priority="1156" operator="containsText" text="In Danger of Falling Behind Target">
      <formula>NOT(ISERROR(SEARCH("In Danger of Falling Behind Target",E4)))</formula>
    </cfRule>
    <cfRule type="containsText" dxfId="1003" priority="1157" operator="containsText" text="Not yet due">
      <formula>NOT(ISERROR(SEARCH("Not yet due",E4)))</formula>
    </cfRule>
    <cfRule type="containsText" dxfId="1002" priority="1158" operator="containsText" text="Update not Provided">
      <formula>NOT(ISERROR(SEARCH("Update not Provided",E4)))</formula>
    </cfRule>
    <cfRule type="containsText" dxfId="1001" priority="1159" operator="containsText" text="Not yet due">
      <formula>NOT(ISERROR(SEARCH("Not yet due",E4)))</formula>
    </cfRule>
    <cfRule type="containsText" dxfId="1000" priority="1160" operator="containsText" text="Completed Behind Schedule">
      <formula>NOT(ISERROR(SEARCH("Completed Behind Schedule",E4)))</formula>
    </cfRule>
    <cfRule type="containsText" dxfId="999" priority="1161" operator="containsText" text="Off Target">
      <formula>NOT(ISERROR(SEARCH("Off Target",E4)))</formula>
    </cfRule>
    <cfRule type="containsText" dxfId="998" priority="1162" operator="containsText" text="On Track to be Achieved">
      <formula>NOT(ISERROR(SEARCH("On Track to be Achieved",E4)))</formula>
    </cfRule>
    <cfRule type="containsText" dxfId="997" priority="1163" operator="containsText" text="Fully Achieved">
      <formula>NOT(ISERROR(SEARCH("Fully Achieved",E4)))</formula>
    </cfRule>
    <cfRule type="containsText" dxfId="996" priority="1164" operator="containsText" text="Not yet due">
      <formula>NOT(ISERROR(SEARCH("Not yet due",E4)))</formula>
    </cfRule>
    <cfRule type="containsText" dxfId="995" priority="1165" operator="containsText" text="Not Yet Due">
      <formula>NOT(ISERROR(SEARCH("Not Yet Due",E4)))</formula>
    </cfRule>
    <cfRule type="containsText" dxfId="994" priority="1166" operator="containsText" text="Deferred">
      <formula>NOT(ISERROR(SEARCH("Deferred",E4)))</formula>
    </cfRule>
    <cfRule type="containsText" dxfId="993" priority="1167" operator="containsText" text="Deleted">
      <formula>NOT(ISERROR(SEARCH("Deleted",E4)))</formula>
    </cfRule>
    <cfRule type="containsText" dxfId="992" priority="1168" operator="containsText" text="In Danger of Falling Behind Target">
      <formula>NOT(ISERROR(SEARCH("In Danger of Falling Behind Target",E4)))</formula>
    </cfRule>
    <cfRule type="containsText" dxfId="991" priority="1169" operator="containsText" text="Not yet due">
      <formula>NOT(ISERROR(SEARCH("Not yet due",E4)))</formula>
    </cfRule>
    <cfRule type="containsText" dxfId="990" priority="1170" operator="containsText" text="Completed Behind Schedule">
      <formula>NOT(ISERROR(SEARCH("Completed Behind Schedule",E4)))</formula>
    </cfRule>
    <cfRule type="containsText" dxfId="989" priority="1171" operator="containsText" text="Off Target">
      <formula>NOT(ISERROR(SEARCH("Off Target",E4)))</formula>
    </cfRule>
    <cfRule type="containsText" dxfId="988" priority="1172" operator="containsText" text="In Danger of Falling Behind Target">
      <formula>NOT(ISERROR(SEARCH("In Danger of Falling Behind Target",E4)))</formula>
    </cfRule>
    <cfRule type="containsText" dxfId="987" priority="1173" operator="containsText" text="On Track to be Achieved">
      <formula>NOT(ISERROR(SEARCH("On Track to be Achieved",E4)))</formula>
    </cfRule>
    <cfRule type="containsText" dxfId="986" priority="1174" operator="containsText" text="Fully Achieved">
      <formula>NOT(ISERROR(SEARCH("Fully Achieved",E4)))</formula>
    </cfRule>
    <cfRule type="containsText" dxfId="985" priority="1175" operator="containsText" text="Update not Provided">
      <formula>NOT(ISERROR(SEARCH("Update not Provided",E4)))</formula>
    </cfRule>
    <cfRule type="containsText" dxfId="984" priority="1176" operator="containsText" text="Not yet due">
      <formula>NOT(ISERROR(SEARCH("Not yet due",E4)))</formula>
    </cfRule>
    <cfRule type="containsText" dxfId="983" priority="1177" operator="containsText" text="Completed Behind Schedule">
      <formula>NOT(ISERROR(SEARCH("Completed Behind Schedule",E4)))</formula>
    </cfRule>
    <cfRule type="containsText" dxfId="982" priority="1178" operator="containsText" text="Off Target">
      <formula>NOT(ISERROR(SEARCH("Off Target",E4)))</formula>
    </cfRule>
    <cfRule type="containsText" dxfId="981" priority="1179" operator="containsText" text="In Danger of Falling Behind Target">
      <formula>NOT(ISERROR(SEARCH("In Danger of Falling Behind Target",E4)))</formula>
    </cfRule>
    <cfRule type="containsText" dxfId="980" priority="1180" operator="containsText" text="On Track to be Achieved">
      <formula>NOT(ISERROR(SEARCH("On Track to be Achieved",E4)))</formula>
    </cfRule>
    <cfRule type="containsText" dxfId="979" priority="1181" operator="containsText" text="Fully Achieved">
      <formula>NOT(ISERROR(SEARCH("Fully Achieved",E4)))</formula>
    </cfRule>
    <cfRule type="containsText" dxfId="978" priority="1182" operator="containsText" text="Fully Achieved">
      <formula>NOT(ISERROR(SEARCH("Fully Achieved",E4)))</formula>
    </cfRule>
    <cfRule type="containsText" dxfId="977" priority="1183" operator="containsText" text="Fully Achieved">
      <formula>NOT(ISERROR(SEARCH("Fully Achieved",E4)))</formula>
    </cfRule>
    <cfRule type="containsText" dxfId="976" priority="1184" operator="containsText" text="Deferred">
      <formula>NOT(ISERROR(SEARCH("Deferred",E4)))</formula>
    </cfRule>
    <cfRule type="containsText" dxfId="975" priority="1185" operator="containsText" text="Deleted">
      <formula>NOT(ISERROR(SEARCH("Deleted",E4)))</formula>
    </cfRule>
    <cfRule type="containsText" dxfId="974" priority="1186" operator="containsText" text="In Danger of Falling Behind Target">
      <formula>NOT(ISERROR(SEARCH("In Danger of Falling Behind Target",E4)))</formula>
    </cfRule>
    <cfRule type="containsText" dxfId="973" priority="1187" operator="containsText" text="Not yet due">
      <formula>NOT(ISERROR(SEARCH("Not yet due",E4)))</formula>
    </cfRule>
    <cfRule type="containsText" dxfId="972" priority="1188" operator="containsText" text="Update not Provided">
      <formula>NOT(ISERROR(SEARCH("Update not Provided",E4)))</formula>
    </cfRule>
  </conditionalFormatting>
  <conditionalFormatting sqref="E8">
    <cfRule type="containsText" dxfId="971" priority="1117" operator="containsText" text="On track to be achieved">
      <formula>NOT(ISERROR(SEARCH("On track to be achieved",E8)))</formula>
    </cfRule>
    <cfRule type="containsText" dxfId="970" priority="1118" operator="containsText" text="Deferred">
      <formula>NOT(ISERROR(SEARCH("Deferred",E8)))</formula>
    </cfRule>
    <cfRule type="containsText" dxfId="969" priority="1119" operator="containsText" text="Deleted">
      <formula>NOT(ISERROR(SEARCH("Deleted",E8)))</formula>
    </cfRule>
    <cfRule type="containsText" dxfId="968" priority="1120" operator="containsText" text="In Danger of Falling Behind Target">
      <formula>NOT(ISERROR(SEARCH("In Danger of Falling Behind Target",E8)))</formula>
    </cfRule>
    <cfRule type="containsText" dxfId="967" priority="1121" operator="containsText" text="Not yet due">
      <formula>NOT(ISERROR(SEARCH("Not yet due",E8)))</formula>
    </cfRule>
    <cfRule type="containsText" dxfId="966" priority="1122" operator="containsText" text="Update not Provided">
      <formula>NOT(ISERROR(SEARCH("Update not Provided",E8)))</formula>
    </cfRule>
    <cfRule type="containsText" dxfId="965" priority="1123" operator="containsText" text="Not yet due">
      <formula>NOT(ISERROR(SEARCH("Not yet due",E8)))</formula>
    </cfRule>
    <cfRule type="containsText" dxfId="964" priority="1124" operator="containsText" text="Completed Behind Schedule">
      <formula>NOT(ISERROR(SEARCH("Completed Behind Schedule",E8)))</formula>
    </cfRule>
    <cfRule type="containsText" dxfId="963" priority="1125" operator="containsText" text="Off Target">
      <formula>NOT(ISERROR(SEARCH("Off Target",E8)))</formula>
    </cfRule>
    <cfRule type="containsText" dxfId="962" priority="1126" operator="containsText" text="On Track to be Achieved">
      <formula>NOT(ISERROR(SEARCH("On Track to be Achieved",E8)))</formula>
    </cfRule>
    <cfRule type="containsText" dxfId="961" priority="1127" operator="containsText" text="Fully Achieved">
      <formula>NOT(ISERROR(SEARCH("Fully Achieved",E8)))</formula>
    </cfRule>
    <cfRule type="containsText" dxfId="960" priority="1128" operator="containsText" text="Not yet due">
      <formula>NOT(ISERROR(SEARCH("Not yet due",E8)))</formula>
    </cfRule>
    <cfRule type="containsText" dxfId="959" priority="1129" operator="containsText" text="Not Yet Due">
      <formula>NOT(ISERROR(SEARCH("Not Yet Due",E8)))</formula>
    </cfRule>
    <cfRule type="containsText" dxfId="958" priority="1130" operator="containsText" text="Deferred">
      <formula>NOT(ISERROR(SEARCH("Deferred",E8)))</formula>
    </cfRule>
    <cfRule type="containsText" dxfId="957" priority="1131" operator="containsText" text="Deleted">
      <formula>NOT(ISERROR(SEARCH("Deleted",E8)))</formula>
    </cfRule>
    <cfRule type="containsText" dxfId="956" priority="1132" operator="containsText" text="In Danger of Falling Behind Target">
      <formula>NOT(ISERROR(SEARCH("In Danger of Falling Behind Target",E8)))</formula>
    </cfRule>
    <cfRule type="containsText" dxfId="955" priority="1133" operator="containsText" text="Not yet due">
      <formula>NOT(ISERROR(SEARCH("Not yet due",E8)))</formula>
    </cfRule>
    <cfRule type="containsText" dxfId="954" priority="1134" operator="containsText" text="Completed Behind Schedule">
      <formula>NOT(ISERROR(SEARCH("Completed Behind Schedule",E8)))</formula>
    </cfRule>
    <cfRule type="containsText" dxfId="953" priority="1135" operator="containsText" text="Off Target">
      <formula>NOT(ISERROR(SEARCH("Off Target",E8)))</formula>
    </cfRule>
    <cfRule type="containsText" dxfId="952" priority="1136" operator="containsText" text="In Danger of Falling Behind Target">
      <formula>NOT(ISERROR(SEARCH("In Danger of Falling Behind Target",E8)))</formula>
    </cfRule>
    <cfRule type="containsText" dxfId="951" priority="1137" operator="containsText" text="On Track to be Achieved">
      <formula>NOT(ISERROR(SEARCH("On Track to be Achieved",E8)))</formula>
    </cfRule>
    <cfRule type="containsText" dxfId="950" priority="1138" operator="containsText" text="Fully Achieved">
      <formula>NOT(ISERROR(SEARCH("Fully Achieved",E8)))</formula>
    </cfRule>
    <cfRule type="containsText" dxfId="949" priority="1139" operator="containsText" text="Update not Provided">
      <formula>NOT(ISERROR(SEARCH("Update not Provided",E8)))</formula>
    </cfRule>
    <cfRule type="containsText" dxfId="948" priority="1140" operator="containsText" text="Not yet due">
      <formula>NOT(ISERROR(SEARCH("Not yet due",E8)))</formula>
    </cfRule>
    <cfRule type="containsText" dxfId="947" priority="1141" operator="containsText" text="Completed Behind Schedule">
      <formula>NOT(ISERROR(SEARCH("Completed Behind Schedule",E8)))</formula>
    </cfRule>
    <cfRule type="containsText" dxfId="946" priority="1142" operator="containsText" text="Off Target">
      <formula>NOT(ISERROR(SEARCH("Off Target",E8)))</formula>
    </cfRule>
    <cfRule type="containsText" dxfId="945" priority="1143" operator="containsText" text="In Danger of Falling Behind Target">
      <formula>NOT(ISERROR(SEARCH("In Danger of Falling Behind Target",E8)))</formula>
    </cfRule>
    <cfRule type="containsText" dxfId="944" priority="1144" operator="containsText" text="On Track to be Achieved">
      <formula>NOT(ISERROR(SEARCH("On Track to be Achieved",E8)))</formula>
    </cfRule>
    <cfRule type="containsText" dxfId="943" priority="1145" operator="containsText" text="Fully Achieved">
      <formula>NOT(ISERROR(SEARCH("Fully Achieved",E8)))</formula>
    </cfRule>
    <cfRule type="containsText" dxfId="942" priority="1146" operator="containsText" text="Fully Achieved">
      <formula>NOT(ISERROR(SEARCH("Fully Achieved",E8)))</formula>
    </cfRule>
    <cfRule type="containsText" dxfId="941" priority="1147" operator="containsText" text="Fully Achieved">
      <formula>NOT(ISERROR(SEARCH("Fully Achieved",E8)))</formula>
    </cfRule>
    <cfRule type="containsText" dxfId="940" priority="1148" operator="containsText" text="Deferred">
      <formula>NOT(ISERROR(SEARCH("Deferred",E8)))</formula>
    </cfRule>
    <cfRule type="containsText" dxfId="939" priority="1149" operator="containsText" text="Deleted">
      <formula>NOT(ISERROR(SEARCH("Deleted",E8)))</formula>
    </cfRule>
    <cfRule type="containsText" dxfId="938" priority="1150" operator="containsText" text="In Danger of Falling Behind Target">
      <formula>NOT(ISERROR(SEARCH("In Danger of Falling Behind Target",E8)))</formula>
    </cfRule>
    <cfRule type="containsText" dxfId="937" priority="1151" operator="containsText" text="Not yet due">
      <formula>NOT(ISERROR(SEARCH("Not yet due",E8)))</formula>
    </cfRule>
    <cfRule type="containsText" dxfId="936" priority="1152" operator="containsText" text="Update not Provided">
      <formula>NOT(ISERROR(SEARCH("Update not Provided",E8)))</formula>
    </cfRule>
  </conditionalFormatting>
  <conditionalFormatting sqref="E12:E18">
    <cfRule type="containsText" dxfId="935" priority="1081" operator="containsText" text="On track to be achieved">
      <formula>NOT(ISERROR(SEARCH("On track to be achieved",E12)))</formula>
    </cfRule>
    <cfRule type="containsText" dxfId="934" priority="1082" operator="containsText" text="Deferred">
      <formula>NOT(ISERROR(SEARCH("Deferred",E12)))</formula>
    </cfRule>
    <cfRule type="containsText" dxfId="933" priority="1083" operator="containsText" text="Deleted">
      <formula>NOT(ISERROR(SEARCH("Deleted",E12)))</formula>
    </cfRule>
    <cfRule type="containsText" dxfId="932" priority="1084" operator="containsText" text="In Danger of Falling Behind Target">
      <formula>NOT(ISERROR(SEARCH("In Danger of Falling Behind Target",E12)))</formula>
    </cfRule>
    <cfRule type="containsText" dxfId="931" priority="1085" operator="containsText" text="Not yet due">
      <formula>NOT(ISERROR(SEARCH("Not yet due",E12)))</formula>
    </cfRule>
    <cfRule type="containsText" dxfId="930" priority="1086" operator="containsText" text="Update not Provided">
      <formula>NOT(ISERROR(SEARCH("Update not Provided",E12)))</formula>
    </cfRule>
    <cfRule type="containsText" dxfId="929" priority="1087" operator="containsText" text="Not yet due">
      <formula>NOT(ISERROR(SEARCH("Not yet due",E12)))</formula>
    </cfRule>
    <cfRule type="containsText" dxfId="928" priority="1088" operator="containsText" text="Completed Behind Schedule">
      <formula>NOT(ISERROR(SEARCH("Completed Behind Schedule",E12)))</formula>
    </cfRule>
    <cfRule type="containsText" dxfId="927" priority="1089" operator="containsText" text="Off Target">
      <formula>NOT(ISERROR(SEARCH("Off Target",E12)))</formula>
    </cfRule>
    <cfRule type="containsText" dxfId="926" priority="1090" operator="containsText" text="On Track to be Achieved">
      <formula>NOT(ISERROR(SEARCH("On Track to be Achieved",E12)))</formula>
    </cfRule>
    <cfRule type="containsText" dxfId="925" priority="1091" operator="containsText" text="Fully Achieved">
      <formula>NOT(ISERROR(SEARCH("Fully Achieved",E12)))</formula>
    </cfRule>
    <cfRule type="containsText" dxfId="924" priority="1092" operator="containsText" text="Not yet due">
      <formula>NOT(ISERROR(SEARCH("Not yet due",E12)))</formula>
    </cfRule>
    <cfRule type="containsText" dxfId="923" priority="1093" operator="containsText" text="Not Yet Due">
      <formula>NOT(ISERROR(SEARCH("Not Yet Due",E12)))</formula>
    </cfRule>
    <cfRule type="containsText" dxfId="922" priority="1094" operator="containsText" text="Deferred">
      <formula>NOT(ISERROR(SEARCH("Deferred",E12)))</formula>
    </cfRule>
    <cfRule type="containsText" dxfId="921" priority="1095" operator="containsText" text="Deleted">
      <formula>NOT(ISERROR(SEARCH("Deleted",E12)))</formula>
    </cfRule>
    <cfRule type="containsText" dxfId="920" priority="1096" operator="containsText" text="In Danger of Falling Behind Target">
      <formula>NOT(ISERROR(SEARCH("In Danger of Falling Behind Target",E12)))</formula>
    </cfRule>
    <cfRule type="containsText" dxfId="919" priority="1097" operator="containsText" text="Not yet due">
      <formula>NOT(ISERROR(SEARCH("Not yet due",E12)))</formula>
    </cfRule>
    <cfRule type="containsText" dxfId="918" priority="1098" operator="containsText" text="Completed Behind Schedule">
      <formula>NOT(ISERROR(SEARCH("Completed Behind Schedule",E12)))</formula>
    </cfRule>
    <cfRule type="containsText" dxfId="917" priority="1099" operator="containsText" text="Off Target">
      <formula>NOT(ISERROR(SEARCH("Off Target",E12)))</formula>
    </cfRule>
    <cfRule type="containsText" dxfId="916" priority="1100" operator="containsText" text="In Danger of Falling Behind Target">
      <formula>NOT(ISERROR(SEARCH("In Danger of Falling Behind Target",E12)))</formula>
    </cfRule>
    <cfRule type="containsText" dxfId="915" priority="1101" operator="containsText" text="On Track to be Achieved">
      <formula>NOT(ISERROR(SEARCH("On Track to be Achieved",E12)))</formula>
    </cfRule>
    <cfRule type="containsText" dxfId="914" priority="1102" operator="containsText" text="Fully Achieved">
      <formula>NOT(ISERROR(SEARCH("Fully Achieved",E12)))</formula>
    </cfRule>
    <cfRule type="containsText" dxfId="913" priority="1103" operator="containsText" text="Update not Provided">
      <formula>NOT(ISERROR(SEARCH("Update not Provided",E12)))</formula>
    </cfRule>
    <cfRule type="containsText" dxfId="912" priority="1104" operator="containsText" text="Not yet due">
      <formula>NOT(ISERROR(SEARCH("Not yet due",E12)))</formula>
    </cfRule>
    <cfRule type="containsText" dxfId="911" priority="1105" operator="containsText" text="Completed Behind Schedule">
      <formula>NOT(ISERROR(SEARCH("Completed Behind Schedule",E12)))</formula>
    </cfRule>
    <cfRule type="containsText" dxfId="910" priority="1106" operator="containsText" text="Off Target">
      <formula>NOT(ISERROR(SEARCH("Off Target",E12)))</formula>
    </cfRule>
    <cfRule type="containsText" dxfId="909" priority="1107" operator="containsText" text="In Danger of Falling Behind Target">
      <formula>NOT(ISERROR(SEARCH("In Danger of Falling Behind Target",E12)))</formula>
    </cfRule>
    <cfRule type="containsText" dxfId="908" priority="1108" operator="containsText" text="On Track to be Achieved">
      <formula>NOT(ISERROR(SEARCH("On Track to be Achieved",E12)))</formula>
    </cfRule>
    <cfRule type="containsText" dxfId="907" priority="1109" operator="containsText" text="Fully Achieved">
      <formula>NOT(ISERROR(SEARCH("Fully Achieved",E12)))</formula>
    </cfRule>
    <cfRule type="containsText" dxfId="906" priority="1110" operator="containsText" text="Fully Achieved">
      <formula>NOT(ISERROR(SEARCH("Fully Achieved",E12)))</formula>
    </cfRule>
    <cfRule type="containsText" dxfId="905" priority="1111" operator="containsText" text="Fully Achieved">
      <formula>NOT(ISERROR(SEARCH("Fully Achieved",E12)))</formula>
    </cfRule>
    <cfRule type="containsText" dxfId="904" priority="1112" operator="containsText" text="Deferred">
      <formula>NOT(ISERROR(SEARCH("Deferred",E12)))</formula>
    </cfRule>
    <cfRule type="containsText" dxfId="903" priority="1113" operator="containsText" text="Deleted">
      <formula>NOT(ISERROR(SEARCH("Deleted",E12)))</formula>
    </cfRule>
    <cfRule type="containsText" dxfId="902" priority="1114" operator="containsText" text="In Danger of Falling Behind Target">
      <formula>NOT(ISERROR(SEARCH("In Danger of Falling Behind Target",E12)))</formula>
    </cfRule>
    <cfRule type="containsText" dxfId="901" priority="1115" operator="containsText" text="Not yet due">
      <formula>NOT(ISERROR(SEARCH("Not yet due",E12)))</formula>
    </cfRule>
    <cfRule type="containsText" dxfId="900" priority="1116" operator="containsText" text="Update not Provided">
      <formula>NOT(ISERROR(SEARCH("Update not Provided",E12)))</formula>
    </cfRule>
  </conditionalFormatting>
  <conditionalFormatting sqref="E21:E27">
    <cfRule type="containsText" dxfId="899" priority="1045" operator="containsText" text="On track to be achieved">
      <formula>NOT(ISERROR(SEARCH("On track to be achieved",E21)))</formula>
    </cfRule>
    <cfRule type="containsText" dxfId="898" priority="1046" operator="containsText" text="Deferred">
      <formula>NOT(ISERROR(SEARCH("Deferred",E21)))</formula>
    </cfRule>
    <cfRule type="containsText" dxfId="897" priority="1047" operator="containsText" text="Deleted">
      <formula>NOT(ISERROR(SEARCH("Deleted",E21)))</formula>
    </cfRule>
    <cfRule type="containsText" dxfId="896" priority="1048" operator="containsText" text="In Danger of Falling Behind Target">
      <formula>NOT(ISERROR(SEARCH("In Danger of Falling Behind Target",E21)))</formula>
    </cfRule>
    <cfRule type="containsText" dxfId="895" priority="1049" operator="containsText" text="Not yet due">
      <formula>NOT(ISERROR(SEARCH("Not yet due",E21)))</formula>
    </cfRule>
    <cfRule type="containsText" dxfId="894" priority="1050" operator="containsText" text="Update not Provided">
      <formula>NOT(ISERROR(SEARCH("Update not Provided",E21)))</formula>
    </cfRule>
    <cfRule type="containsText" dxfId="893" priority="1051" operator="containsText" text="Not yet due">
      <formula>NOT(ISERROR(SEARCH("Not yet due",E21)))</formula>
    </cfRule>
    <cfRule type="containsText" dxfId="892" priority="1052" operator="containsText" text="Completed Behind Schedule">
      <formula>NOT(ISERROR(SEARCH("Completed Behind Schedule",E21)))</formula>
    </cfRule>
    <cfRule type="containsText" dxfId="891" priority="1053" operator="containsText" text="Off Target">
      <formula>NOT(ISERROR(SEARCH("Off Target",E21)))</formula>
    </cfRule>
    <cfRule type="containsText" dxfId="890" priority="1054" operator="containsText" text="On Track to be Achieved">
      <formula>NOT(ISERROR(SEARCH("On Track to be Achieved",E21)))</formula>
    </cfRule>
    <cfRule type="containsText" dxfId="889" priority="1055" operator="containsText" text="Fully Achieved">
      <formula>NOT(ISERROR(SEARCH("Fully Achieved",E21)))</formula>
    </cfRule>
    <cfRule type="containsText" dxfId="888" priority="1056" operator="containsText" text="Not yet due">
      <formula>NOT(ISERROR(SEARCH("Not yet due",E21)))</formula>
    </cfRule>
    <cfRule type="containsText" dxfId="887" priority="1057" operator="containsText" text="Not Yet Due">
      <formula>NOT(ISERROR(SEARCH("Not Yet Due",E21)))</formula>
    </cfRule>
    <cfRule type="containsText" dxfId="886" priority="1058" operator="containsText" text="Deferred">
      <formula>NOT(ISERROR(SEARCH("Deferred",E21)))</formula>
    </cfRule>
    <cfRule type="containsText" dxfId="885" priority="1059" operator="containsText" text="Deleted">
      <formula>NOT(ISERROR(SEARCH("Deleted",E21)))</formula>
    </cfRule>
    <cfRule type="containsText" dxfId="884" priority="1060" operator="containsText" text="In Danger of Falling Behind Target">
      <formula>NOT(ISERROR(SEARCH("In Danger of Falling Behind Target",E21)))</formula>
    </cfRule>
    <cfRule type="containsText" dxfId="883" priority="1061" operator="containsText" text="Not yet due">
      <formula>NOT(ISERROR(SEARCH("Not yet due",E21)))</formula>
    </cfRule>
    <cfRule type="containsText" dxfId="882" priority="1062" operator="containsText" text="Completed Behind Schedule">
      <formula>NOT(ISERROR(SEARCH("Completed Behind Schedule",E21)))</formula>
    </cfRule>
    <cfRule type="containsText" dxfId="881" priority="1063" operator="containsText" text="Off Target">
      <formula>NOT(ISERROR(SEARCH("Off Target",E21)))</formula>
    </cfRule>
    <cfRule type="containsText" dxfId="880" priority="1064" operator="containsText" text="In Danger of Falling Behind Target">
      <formula>NOT(ISERROR(SEARCH("In Danger of Falling Behind Target",E21)))</formula>
    </cfRule>
    <cfRule type="containsText" dxfId="879" priority="1065" operator="containsText" text="On Track to be Achieved">
      <formula>NOT(ISERROR(SEARCH("On Track to be Achieved",E21)))</formula>
    </cfRule>
    <cfRule type="containsText" dxfId="878" priority="1066" operator="containsText" text="Fully Achieved">
      <formula>NOT(ISERROR(SEARCH("Fully Achieved",E21)))</formula>
    </cfRule>
    <cfRule type="containsText" dxfId="877" priority="1067" operator="containsText" text="Update not Provided">
      <formula>NOT(ISERROR(SEARCH("Update not Provided",E21)))</formula>
    </cfRule>
    <cfRule type="containsText" dxfId="876" priority="1068" operator="containsText" text="Not yet due">
      <formula>NOT(ISERROR(SEARCH("Not yet due",E21)))</formula>
    </cfRule>
    <cfRule type="containsText" dxfId="875" priority="1069" operator="containsText" text="Completed Behind Schedule">
      <formula>NOT(ISERROR(SEARCH("Completed Behind Schedule",E21)))</formula>
    </cfRule>
    <cfRule type="containsText" dxfId="874" priority="1070" operator="containsText" text="Off Target">
      <formula>NOT(ISERROR(SEARCH("Off Target",E21)))</formula>
    </cfRule>
    <cfRule type="containsText" dxfId="873" priority="1071" operator="containsText" text="In Danger of Falling Behind Target">
      <formula>NOT(ISERROR(SEARCH("In Danger of Falling Behind Target",E21)))</formula>
    </cfRule>
    <cfRule type="containsText" dxfId="872" priority="1072" operator="containsText" text="On Track to be Achieved">
      <formula>NOT(ISERROR(SEARCH("On Track to be Achieved",E21)))</formula>
    </cfRule>
    <cfRule type="containsText" dxfId="871" priority="1073" operator="containsText" text="Fully Achieved">
      <formula>NOT(ISERROR(SEARCH("Fully Achieved",E21)))</formula>
    </cfRule>
    <cfRule type="containsText" dxfId="870" priority="1074" operator="containsText" text="Fully Achieved">
      <formula>NOT(ISERROR(SEARCH("Fully Achieved",E21)))</formula>
    </cfRule>
    <cfRule type="containsText" dxfId="869" priority="1075" operator="containsText" text="Fully Achieved">
      <formula>NOT(ISERROR(SEARCH("Fully Achieved",E21)))</formula>
    </cfRule>
    <cfRule type="containsText" dxfId="868" priority="1076" operator="containsText" text="Deferred">
      <formula>NOT(ISERROR(SEARCH("Deferred",E21)))</formula>
    </cfRule>
    <cfRule type="containsText" dxfId="867" priority="1077" operator="containsText" text="Deleted">
      <formula>NOT(ISERROR(SEARCH("Deleted",E21)))</formula>
    </cfRule>
    <cfRule type="containsText" dxfId="866" priority="1078" operator="containsText" text="In Danger of Falling Behind Target">
      <formula>NOT(ISERROR(SEARCH("In Danger of Falling Behind Target",E21)))</formula>
    </cfRule>
    <cfRule type="containsText" dxfId="865" priority="1079" operator="containsText" text="Not yet due">
      <formula>NOT(ISERROR(SEARCH("Not yet due",E21)))</formula>
    </cfRule>
    <cfRule type="containsText" dxfId="864" priority="1080" operator="containsText" text="Update not Provided">
      <formula>NOT(ISERROR(SEARCH("Update not Provided",E21)))</formula>
    </cfRule>
  </conditionalFormatting>
  <conditionalFormatting sqref="E29:E30">
    <cfRule type="containsText" dxfId="863" priority="1009" operator="containsText" text="On track to be achieved">
      <formula>NOT(ISERROR(SEARCH("On track to be achieved",E29)))</formula>
    </cfRule>
    <cfRule type="containsText" dxfId="862" priority="1010" operator="containsText" text="Deferred">
      <formula>NOT(ISERROR(SEARCH("Deferred",E29)))</formula>
    </cfRule>
    <cfRule type="containsText" dxfId="861" priority="1011" operator="containsText" text="Deleted">
      <formula>NOT(ISERROR(SEARCH("Deleted",E29)))</formula>
    </cfRule>
    <cfRule type="containsText" dxfId="860" priority="1012" operator="containsText" text="In Danger of Falling Behind Target">
      <formula>NOT(ISERROR(SEARCH("In Danger of Falling Behind Target",E29)))</formula>
    </cfRule>
    <cfRule type="containsText" dxfId="859" priority="1013" operator="containsText" text="Not yet due">
      <formula>NOT(ISERROR(SEARCH("Not yet due",E29)))</formula>
    </cfRule>
    <cfRule type="containsText" dxfId="858" priority="1014" operator="containsText" text="Update not Provided">
      <formula>NOT(ISERROR(SEARCH("Update not Provided",E29)))</formula>
    </cfRule>
    <cfRule type="containsText" dxfId="857" priority="1015" operator="containsText" text="Not yet due">
      <formula>NOT(ISERROR(SEARCH("Not yet due",E29)))</formula>
    </cfRule>
    <cfRule type="containsText" dxfId="856" priority="1016" operator="containsText" text="Completed Behind Schedule">
      <formula>NOT(ISERROR(SEARCH("Completed Behind Schedule",E29)))</formula>
    </cfRule>
    <cfRule type="containsText" dxfId="855" priority="1017" operator="containsText" text="Off Target">
      <formula>NOT(ISERROR(SEARCH("Off Target",E29)))</formula>
    </cfRule>
    <cfRule type="containsText" dxfId="854" priority="1018" operator="containsText" text="On Track to be Achieved">
      <formula>NOT(ISERROR(SEARCH("On Track to be Achieved",E29)))</formula>
    </cfRule>
    <cfRule type="containsText" dxfId="853" priority="1019" operator="containsText" text="Fully Achieved">
      <formula>NOT(ISERROR(SEARCH("Fully Achieved",E29)))</formula>
    </cfRule>
    <cfRule type="containsText" dxfId="852" priority="1020" operator="containsText" text="Not yet due">
      <formula>NOT(ISERROR(SEARCH("Not yet due",E29)))</formula>
    </cfRule>
    <cfRule type="containsText" dxfId="851" priority="1021" operator="containsText" text="Not Yet Due">
      <formula>NOT(ISERROR(SEARCH("Not Yet Due",E29)))</formula>
    </cfRule>
    <cfRule type="containsText" dxfId="850" priority="1022" operator="containsText" text="Deferred">
      <formula>NOT(ISERROR(SEARCH("Deferred",E29)))</formula>
    </cfRule>
    <cfRule type="containsText" dxfId="849" priority="1023" operator="containsText" text="Deleted">
      <formula>NOT(ISERROR(SEARCH("Deleted",E29)))</formula>
    </cfRule>
    <cfRule type="containsText" dxfId="848" priority="1024" operator="containsText" text="In Danger of Falling Behind Target">
      <formula>NOT(ISERROR(SEARCH("In Danger of Falling Behind Target",E29)))</formula>
    </cfRule>
    <cfRule type="containsText" dxfId="847" priority="1025" operator="containsText" text="Not yet due">
      <formula>NOT(ISERROR(SEARCH("Not yet due",E29)))</formula>
    </cfRule>
    <cfRule type="containsText" dxfId="846" priority="1026" operator="containsText" text="Completed Behind Schedule">
      <formula>NOT(ISERROR(SEARCH("Completed Behind Schedule",E29)))</formula>
    </cfRule>
    <cfRule type="containsText" dxfId="845" priority="1027" operator="containsText" text="Off Target">
      <formula>NOT(ISERROR(SEARCH("Off Target",E29)))</formula>
    </cfRule>
    <cfRule type="containsText" dxfId="844" priority="1028" operator="containsText" text="In Danger of Falling Behind Target">
      <formula>NOT(ISERROR(SEARCH("In Danger of Falling Behind Target",E29)))</formula>
    </cfRule>
    <cfRule type="containsText" dxfId="843" priority="1029" operator="containsText" text="On Track to be Achieved">
      <formula>NOT(ISERROR(SEARCH("On Track to be Achieved",E29)))</formula>
    </cfRule>
    <cfRule type="containsText" dxfId="842" priority="1030" operator="containsText" text="Fully Achieved">
      <formula>NOT(ISERROR(SEARCH("Fully Achieved",E29)))</formula>
    </cfRule>
    <cfRule type="containsText" dxfId="841" priority="1031" operator="containsText" text="Update not Provided">
      <formula>NOT(ISERROR(SEARCH("Update not Provided",E29)))</formula>
    </cfRule>
    <cfRule type="containsText" dxfId="840" priority="1032" operator="containsText" text="Not yet due">
      <formula>NOT(ISERROR(SEARCH("Not yet due",E29)))</formula>
    </cfRule>
    <cfRule type="containsText" dxfId="839" priority="1033" operator="containsText" text="Completed Behind Schedule">
      <formula>NOT(ISERROR(SEARCH("Completed Behind Schedule",E29)))</formula>
    </cfRule>
    <cfRule type="containsText" dxfId="838" priority="1034" operator="containsText" text="Off Target">
      <formula>NOT(ISERROR(SEARCH("Off Target",E29)))</formula>
    </cfRule>
    <cfRule type="containsText" dxfId="837" priority="1035" operator="containsText" text="In Danger of Falling Behind Target">
      <formula>NOT(ISERROR(SEARCH("In Danger of Falling Behind Target",E29)))</formula>
    </cfRule>
    <cfRule type="containsText" dxfId="836" priority="1036" operator="containsText" text="On Track to be Achieved">
      <formula>NOT(ISERROR(SEARCH("On Track to be Achieved",E29)))</formula>
    </cfRule>
    <cfRule type="containsText" dxfId="835" priority="1037" operator="containsText" text="Fully Achieved">
      <formula>NOT(ISERROR(SEARCH("Fully Achieved",E29)))</formula>
    </cfRule>
    <cfRule type="containsText" dxfId="834" priority="1038" operator="containsText" text="Fully Achieved">
      <formula>NOT(ISERROR(SEARCH("Fully Achieved",E29)))</formula>
    </cfRule>
    <cfRule type="containsText" dxfId="833" priority="1039" operator="containsText" text="Fully Achieved">
      <formula>NOT(ISERROR(SEARCH("Fully Achieved",E29)))</formula>
    </cfRule>
    <cfRule type="containsText" dxfId="832" priority="1040" operator="containsText" text="Deferred">
      <formula>NOT(ISERROR(SEARCH("Deferred",E29)))</formula>
    </cfRule>
    <cfRule type="containsText" dxfId="831" priority="1041" operator="containsText" text="Deleted">
      <formula>NOT(ISERROR(SEARCH("Deleted",E29)))</formula>
    </cfRule>
    <cfRule type="containsText" dxfId="830" priority="1042" operator="containsText" text="In Danger of Falling Behind Target">
      <formula>NOT(ISERROR(SEARCH("In Danger of Falling Behind Target",E29)))</formula>
    </cfRule>
    <cfRule type="containsText" dxfId="829" priority="1043" operator="containsText" text="Not yet due">
      <formula>NOT(ISERROR(SEARCH("Not yet due",E29)))</formula>
    </cfRule>
    <cfRule type="containsText" dxfId="828" priority="1044" operator="containsText" text="Update not Provided">
      <formula>NOT(ISERROR(SEARCH("Update not Provided",E29)))</formula>
    </cfRule>
  </conditionalFormatting>
  <conditionalFormatting sqref="E31">
    <cfRule type="containsText" dxfId="827" priority="973" operator="containsText" text="On track to be achieved">
      <formula>NOT(ISERROR(SEARCH("On track to be achieved",E31)))</formula>
    </cfRule>
    <cfRule type="containsText" dxfId="826" priority="974" operator="containsText" text="Deferred">
      <formula>NOT(ISERROR(SEARCH("Deferred",E31)))</formula>
    </cfRule>
    <cfRule type="containsText" dxfId="825" priority="975" operator="containsText" text="Deleted">
      <formula>NOT(ISERROR(SEARCH("Deleted",E31)))</formula>
    </cfRule>
    <cfRule type="containsText" dxfId="824" priority="976" operator="containsText" text="In Danger of Falling Behind Target">
      <formula>NOT(ISERROR(SEARCH("In Danger of Falling Behind Target",E31)))</formula>
    </cfRule>
    <cfRule type="containsText" dxfId="823" priority="977" operator="containsText" text="Not yet due">
      <formula>NOT(ISERROR(SEARCH("Not yet due",E31)))</formula>
    </cfRule>
    <cfRule type="containsText" dxfId="822" priority="978" operator="containsText" text="Update not Provided">
      <formula>NOT(ISERROR(SEARCH("Update not Provided",E31)))</formula>
    </cfRule>
    <cfRule type="containsText" dxfId="821" priority="979" operator="containsText" text="Not yet due">
      <formula>NOT(ISERROR(SEARCH("Not yet due",E31)))</formula>
    </cfRule>
    <cfRule type="containsText" dxfId="820" priority="980" operator="containsText" text="Completed Behind Schedule">
      <formula>NOT(ISERROR(SEARCH("Completed Behind Schedule",E31)))</formula>
    </cfRule>
    <cfRule type="containsText" dxfId="819" priority="981" operator="containsText" text="Off Target">
      <formula>NOT(ISERROR(SEARCH("Off Target",E31)))</formula>
    </cfRule>
    <cfRule type="containsText" dxfId="818" priority="982" operator="containsText" text="On Track to be Achieved">
      <formula>NOT(ISERROR(SEARCH("On Track to be Achieved",E31)))</formula>
    </cfRule>
    <cfRule type="containsText" dxfId="817" priority="983" operator="containsText" text="Fully Achieved">
      <formula>NOT(ISERROR(SEARCH("Fully Achieved",E31)))</formula>
    </cfRule>
    <cfRule type="containsText" dxfId="816" priority="984" operator="containsText" text="Not yet due">
      <formula>NOT(ISERROR(SEARCH("Not yet due",E31)))</formula>
    </cfRule>
    <cfRule type="containsText" dxfId="815" priority="985" operator="containsText" text="Not Yet Due">
      <formula>NOT(ISERROR(SEARCH("Not Yet Due",E31)))</formula>
    </cfRule>
    <cfRule type="containsText" dxfId="814" priority="986" operator="containsText" text="Deferred">
      <formula>NOT(ISERROR(SEARCH("Deferred",E31)))</formula>
    </cfRule>
    <cfRule type="containsText" dxfId="813" priority="987" operator="containsText" text="Deleted">
      <formula>NOT(ISERROR(SEARCH("Deleted",E31)))</formula>
    </cfRule>
    <cfRule type="containsText" dxfId="812" priority="988" operator="containsText" text="In Danger of Falling Behind Target">
      <formula>NOT(ISERROR(SEARCH("In Danger of Falling Behind Target",E31)))</formula>
    </cfRule>
    <cfRule type="containsText" dxfId="811" priority="989" operator="containsText" text="Not yet due">
      <formula>NOT(ISERROR(SEARCH("Not yet due",E31)))</formula>
    </cfRule>
    <cfRule type="containsText" dxfId="810" priority="990" operator="containsText" text="Completed Behind Schedule">
      <formula>NOT(ISERROR(SEARCH("Completed Behind Schedule",E31)))</formula>
    </cfRule>
    <cfRule type="containsText" dxfId="809" priority="991" operator="containsText" text="Off Target">
      <formula>NOT(ISERROR(SEARCH("Off Target",E31)))</formula>
    </cfRule>
    <cfRule type="containsText" dxfId="808" priority="992" operator="containsText" text="In Danger of Falling Behind Target">
      <formula>NOT(ISERROR(SEARCH("In Danger of Falling Behind Target",E31)))</formula>
    </cfRule>
    <cfRule type="containsText" dxfId="807" priority="993" operator="containsText" text="On Track to be Achieved">
      <formula>NOT(ISERROR(SEARCH("On Track to be Achieved",E31)))</formula>
    </cfRule>
    <cfRule type="containsText" dxfId="806" priority="994" operator="containsText" text="Fully Achieved">
      <formula>NOT(ISERROR(SEARCH("Fully Achieved",E31)))</formula>
    </cfRule>
    <cfRule type="containsText" dxfId="805" priority="995" operator="containsText" text="Update not Provided">
      <formula>NOT(ISERROR(SEARCH("Update not Provided",E31)))</formula>
    </cfRule>
    <cfRule type="containsText" dxfId="804" priority="996" operator="containsText" text="Not yet due">
      <formula>NOT(ISERROR(SEARCH("Not yet due",E31)))</formula>
    </cfRule>
    <cfRule type="containsText" dxfId="803" priority="997" operator="containsText" text="Completed Behind Schedule">
      <formula>NOT(ISERROR(SEARCH("Completed Behind Schedule",E31)))</formula>
    </cfRule>
    <cfRule type="containsText" dxfId="802" priority="998" operator="containsText" text="Off Target">
      <formula>NOT(ISERROR(SEARCH("Off Target",E31)))</formula>
    </cfRule>
    <cfRule type="containsText" dxfId="801" priority="999" operator="containsText" text="In Danger of Falling Behind Target">
      <formula>NOT(ISERROR(SEARCH("In Danger of Falling Behind Target",E31)))</formula>
    </cfRule>
    <cfRule type="containsText" dxfId="800" priority="1000" operator="containsText" text="On Track to be Achieved">
      <formula>NOT(ISERROR(SEARCH("On Track to be Achieved",E31)))</formula>
    </cfRule>
    <cfRule type="containsText" dxfId="799" priority="1001" operator="containsText" text="Fully Achieved">
      <formula>NOT(ISERROR(SEARCH("Fully Achieved",E31)))</formula>
    </cfRule>
    <cfRule type="containsText" dxfId="798" priority="1002" operator="containsText" text="Fully Achieved">
      <formula>NOT(ISERROR(SEARCH("Fully Achieved",E31)))</formula>
    </cfRule>
    <cfRule type="containsText" dxfId="797" priority="1003" operator="containsText" text="Fully Achieved">
      <formula>NOT(ISERROR(SEARCH("Fully Achieved",E31)))</formula>
    </cfRule>
    <cfRule type="containsText" dxfId="796" priority="1004" operator="containsText" text="Deferred">
      <formula>NOT(ISERROR(SEARCH("Deferred",E31)))</formula>
    </cfRule>
    <cfRule type="containsText" dxfId="795" priority="1005" operator="containsText" text="Deleted">
      <formula>NOT(ISERROR(SEARCH("Deleted",E31)))</formula>
    </cfRule>
    <cfRule type="containsText" dxfId="794" priority="1006" operator="containsText" text="In Danger of Falling Behind Target">
      <formula>NOT(ISERROR(SEARCH("In Danger of Falling Behind Target",E31)))</formula>
    </cfRule>
    <cfRule type="containsText" dxfId="793" priority="1007" operator="containsText" text="Not yet due">
      <formula>NOT(ISERROR(SEARCH("Not yet due",E31)))</formula>
    </cfRule>
    <cfRule type="containsText" dxfId="792" priority="1008" operator="containsText" text="Update not Provided">
      <formula>NOT(ISERROR(SEARCH("Update not Provided",E31)))</formula>
    </cfRule>
  </conditionalFormatting>
  <conditionalFormatting sqref="E33">
    <cfRule type="containsText" dxfId="791" priority="937" operator="containsText" text="On track to be achieved">
      <formula>NOT(ISERROR(SEARCH("On track to be achieved",E33)))</formula>
    </cfRule>
    <cfRule type="containsText" dxfId="790" priority="938" operator="containsText" text="Deferred">
      <formula>NOT(ISERROR(SEARCH("Deferred",E33)))</formula>
    </cfRule>
    <cfRule type="containsText" dxfId="789" priority="939" operator="containsText" text="Deleted">
      <formula>NOT(ISERROR(SEARCH("Deleted",E33)))</formula>
    </cfRule>
    <cfRule type="containsText" dxfId="788" priority="940" operator="containsText" text="In Danger of Falling Behind Target">
      <formula>NOT(ISERROR(SEARCH("In Danger of Falling Behind Target",E33)))</formula>
    </cfRule>
    <cfRule type="containsText" dxfId="787" priority="941" operator="containsText" text="Not yet due">
      <formula>NOT(ISERROR(SEARCH("Not yet due",E33)))</formula>
    </cfRule>
    <cfRule type="containsText" dxfId="786" priority="942" operator="containsText" text="Update not Provided">
      <formula>NOT(ISERROR(SEARCH("Update not Provided",E33)))</formula>
    </cfRule>
    <cfRule type="containsText" dxfId="785" priority="943" operator="containsText" text="Not yet due">
      <formula>NOT(ISERROR(SEARCH("Not yet due",E33)))</formula>
    </cfRule>
    <cfRule type="containsText" dxfId="784" priority="944" operator="containsText" text="Completed Behind Schedule">
      <formula>NOT(ISERROR(SEARCH("Completed Behind Schedule",E33)))</formula>
    </cfRule>
    <cfRule type="containsText" dxfId="783" priority="945" operator="containsText" text="Off Target">
      <formula>NOT(ISERROR(SEARCH("Off Target",E33)))</formula>
    </cfRule>
    <cfRule type="containsText" dxfId="782" priority="946" operator="containsText" text="On Track to be Achieved">
      <formula>NOT(ISERROR(SEARCH("On Track to be Achieved",E33)))</formula>
    </cfRule>
    <cfRule type="containsText" dxfId="781" priority="947" operator="containsText" text="Fully Achieved">
      <formula>NOT(ISERROR(SEARCH("Fully Achieved",E33)))</formula>
    </cfRule>
    <cfRule type="containsText" dxfId="780" priority="948" operator="containsText" text="Not yet due">
      <formula>NOT(ISERROR(SEARCH("Not yet due",E33)))</formula>
    </cfRule>
    <cfRule type="containsText" dxfId="779" priority="949" operator="containsText" text="Not Yet Due">
      <formula>NOT(ISERROR(SEARCH("Not Yet Due",E33)))</formula>
    </cfRule>
    <cfRule type="containsText" dxfId="778" priority="950" operator="containsText" text="Deferred">
      <formula>NOT(ISERROR(SEARCH("Deferred",E33)))</formula>
    </cfRule>
    <cfRule type="containsText" dxfId="777" priority="951" operator="containsText" text="Deleted">
      <formula>NOT(ISERROR(SEARCH("Deleted",E33)))</formula>
    </cfRule>
    <cfRule type="containsText" dxfId="776" priority="952" operator="containsText" text="In Danger of Falling Behind Target">
      <formula>NOT(ISERROR(SEARCH("In Danger of Falling Behind Target",E33)))</formula>
    </cfRule>
    <cfRule type="containsText" dxfId="775" priority="953" operator="containsText" text="Not yet due">
      <formula>NOT(ISERROR(SEARCH("Not yet due",E33)))</formula>
    </cfRule>
    <cfRule type="containsText" dxfId="774" priority="954" operator="containsText" text="Completed Behind Schedule">
      <formula>NOT(ISERROR(SEARCH("Completed Behind Schedule",E33)))</formula>
    </cfRule>
    <cfRule type="containsText" dxfId="773" priority="955" operator="containsText" text="Off Target">
      <formula>NOT(ISERROR(SEARCH("Off Target",E33)))</formula>
    </cfRule>
    <cfRule type="containsText" dxfId="772" priority="956" operator="containsText" text="In Danger of Falling Behind Target">
      <formula>NOT(ISERROR(SEARCH("In Danger of Falling Behind Target",E33)))</formula>
    </cfRule>
    <cfRule type="containsText" dxfId="771" priority="957" operator="containsText" text="On Track to be Achieved">
      <formula>NOT(ISERROR(SEARCH("On Track to be Achieved",E33)))</formula>
    </cfRule>
    <cfRule type="containsText" dxfId="770" priority="958" operator="containsText" text="Fully Achieved">
      <formula>NOT(ISERROR(SEARCH("Fully Achieved",E33)))</formula>
    </cfRule>
    <cfRule type="containsText" dxfId="769" priority="959" operator="containsText" text="Update not Provided">
      <formula>NOT(ISERROR(SEARCH("Update not Provided",E33)))</formula>
    </cfRule>
    <cfRule type="containsText" dxfId="768" priority="960" operator="containsText" text="Not yet due">
      <formula>NOT(ISERROR(SEARCH("Not yet due",E33)))</formula>
    </cfRule>
    <cfRule type="containsText" dxfId="767" priority="961" operator="containsText" text="Completed Behind Schedule">
      <formula>NOT(ISERROR(SEARCH("Completed Behind Schedule",E33)))</formula>
    </cfRule>
    <cfRule type="containsText" dxfId="766" priority="962" operator="containsText" text="Off Target">
      <formula>NOT(ISERROR(SEARCH("Off Target",E33)))</formula>
    </cfRule>
    <cfRule type="containsText" dxfId="765" priority="963" operator="containsText" text="In Danger of Falling Behind Target">
      <formula>NOT(ISERROR(SEARCH("In Danger of Falling Behind Target",E33)))</formula>
    </cfRule>
    <cfRule type="containsText" dxfId="764" priority="964" operator="containsText" text="On Track to be Achieved">
      <formula>NOT(ISERROR(SEARCH("On Track to be Achieved",E33)))</formula>
    </cfRule>
    <cfRule type="containsText" dxfId="763" priority="965" operator="containsText" text="Fully Achieved">
      <formula>NOT(ISERROR(SEARCH("Fully Achieved",E33)))</formula>
    </cfRule>
    <cfRule type="containsText" dxfId="762" priority="966" operator="containsText" text="Fully Achieved">
      <formula>NOT(ISERROR(SEARCH("Fully Achieved",E33)))</formula>
    </cfRule>
    <cfRule type="containsText" dxfId="761" priority="967" operator="containsText" text="Fully Achieved">
      <formula>NOT(ISERROR(SEARCH("Fully Achieved",E33)))</formula>
    </cfRule>
    <cfRule type="containsText" dxfId="760" priority="968" operator="containsText" text="Deferred">
      <formula>NOT(ISERROR(SEARCH("Deferred",E33)))</formula>
    </cfRule>
    <cfRule type="containsText" dxfId="759" priority="969" operator="containsText" text="Deleted">
      <formula>NOT(ISERROR(SEARCH("Deleted",E33)))</formula>
    </cfRule>
    <cfRule type="containsText" dxfId="758" priority="970" operator="containsText" text="In Danger of Falling Behind Target">
      <formula>NOT(ISERROR(SEARCH("In Danger of Falling Behind Target",E33)))</formula>
    </cfRule>
    <cfRule type="containsText" dxfId="757" priority="971" operator="containsText" text="Not yet due">
      <formula>NOT(ISERROR(SEARCH("Not yet due",E33)))</formula>
    </cfRule>
    <cfRule type="containsText" dxfId="756" priority="972" operator="containsText" text="Update not Provided">
      <formula>NOT(ISERROR(SEARCH("Update not Provided",E33)))</formula>
    </cfRule>
  </conditionalFormatting>
  <conditionalFormatting sqref="E34">
    <cfRule type="containsText" dxfId="755" priority="901" operator="containsText" text="On track to be achieved">
      <formula>NOT(ISERROR(SEARCH("On track to be achieved",E34)))</formula>
    </cfRule>
    <cfRule type="containsText" dxfId="754" priority="902" operator="containsText" text="Deferred">
      <formula>NOT(ISERROR(SEARCH("Deferred",E34)))</formula>
    </cfRule>
    <cfRule type="containsText" dxfId="753" priority="903" operator="containsText" text="Deleted">
      <formula>NOT(ISERROR(SEARCH("Deleted",E34)))</formula>
    </cfRule>
    <cfRule type="containsText" dxfId="752" priority="904" operator="containsText" text="In Danger of Falling Behind Target">
      <formula>NOT(ISERROR(SEARCH("In Danger of Falling Behind Target",E34)))</formula>
    </cfRule>
    <cfRule type="containsText" dxfId="751" priority="905" operator="containsText" text="Not yet due">
      <formula>NOT(ISERROR(SEARCH("Not yet due",E34)))</formula>
    </cfRule>
    <cfRule type="containsText" dxfId="750" priority="906" operator="containsText" text="Update not Provided">
      <formula>NOT(ISERROR(SEARCH("Update not Provided",E34)))</formula>
    </cfRule>
    <cfRule type="containsText" dxfId="749" priority="907" operator="containsText" text="Not yet due">
      <formula>NOT(ISERROR(SEARCH("Not yet due",E34)))</formula>
    </cfRule>
    <cfRule type="containsText" dxfId="748" priority="908" operator="containsText" text="Completed Behind Schedule">
      <formula>NOT(ISERROR(SEARCH("Completed Behind Schedule",E34)))</formula>
    </cfRule>
    <cfRule type="containsText" dxfId="747" priority="909" operator="containsText" text="Off Target">
      <formula>NOT(ISERROR(SEARCH("Off Target",E34)))</formula>
    </cfRule>
    <cfRule type="containsText" dxfId="746" priority="910" operator="containsText" text="On Track to be Achieved">
      <formula>NOT(ISERROR(SEARCH("On Track to be Achieved",E34)))</formula>
    </cfRule>
    <cfRule type="containsText" dxfId="745" priority="911" operator="containsText" text="Fully Achieved">
      <formula>NOT(ISERROR(SEARCH("Fully Achieved",E34)))</formula>
    </cfRule>
    <cfRule type="containsText" dxfId="744" priority="912" operator="containsText" text="Not yet due">
      <formula>NOT(ISERROR(SEARCH("Not yet due",E34)))</formula>
    </cfRule>
    <cfRule type="containsText" dxfId="743" priority="913" operator="containsText" text="Not Yet Due">
      <formula>NOT(ISERROR(SEARCH("Not Yet Due",E34)))</formula>
    </cfRule>
    <cfRule type="containsText" dxfId="742" priority="914" operator="containsText" text="Deferred">
      <formula>NOT(ISERROR(SEARCH("Deferred",E34)))</formula>
    </cfRule>
    <cfRule type="containsText" dxfId="741" priority="915" operator="containsText" text="Deleted">
      <formula>NOT(ISERROR(SEARCH("Deleted",E34)))</formula>
    </cfRule>
    <cfRule type="containsText" dxfId="740" priority="916" operator="containsText" text="In Danger of Falling Behind Target">
      <formula>NOT(ISERROR(SEARCH("In Danger of Falling Behind Target",E34)))</formula>
    </cfRule>
    <cfRule type="containsText" dxfId="739" priority="917" operator="containsText" text="Not yet due">
      <formula>NOT(ISERROR(SEARCH("Not yet due",E34)))</formula>
    </cfRule>
    <cfRule type="containsText" dxfId="738" priority="918" operator="containsText" text="Completed Behind Schedule">
      <formula>NOT(ISERROR(SEARCH("Completed Behind Schedule",E34)))</formula>
    </cfRule>
    <cfRule type="containsText" dxfId="737" priority="919" operator="containsText" text="Off Target">
      <formula>NOT(ISERROR(SEARCH("Off Target",E34)))</formula>
    </cfRule>
    <cfRule type="containsText" dxfId="736" priority="920" operator="containsText" text="In Danger of Falling Behind Target">
      <formula>NOT(ISERROR(SEARCH("In Danger of Falling Behind Target",E34)))</formula>
    </cfRule>
    <cfRule type="containsText" dxfId="735" priority="921" operator="containsText" text="On Track to be Achieved">
      <formula>NOT(ISERROR(SEARCH("On Track to be Achieved",E34)))</formula>
    </cfRule>
    <cfRule type="containsText" dxfId="734" priority="922" operator="containsText" text="Fully Achieved">
      <formula>NOT(ISERROR(SEARCH("Fully Achieved",E34)))</formula>
    </cfRule>
    <cfRule type="containsText" dxfId="733" priority="923" operator="containsText" text="Update not Provided">
      <formula>NOT(ISERROR(SEARCH("Update not Provided",E34)))</formula>
    </cfRule>
    <cfRule type="containsText" dxfId="732" priority="924" operator="containsText" text="Not yet due">
      <formula>NOT(ISERROR(SEARCH("Not yet due",E34)))</formula>
    </cfRule>
    <cfRule type="containsText" dxfId="731" priority="925" operator="containsText" text="Completed Behind Schedule">
      <formula>NOT(ISERROR(SEARCH("Completed Behind Schedule",E34)))</formula>
    </cfRule>
    <cfRule type="containsText" dxfId="730" priority="926" operator="containsText" text="Off Target">
      <formula>NOT(ISERROR(SEARCH("Off Target",E34)))</formula>
    </cfRule>
    <cfRule type="containsText" dxfId="729" priority="927" operator="containsText" text="In Danger of Falling Behind Target">
      <formula>NOT(ISERROR(SEARCH("In Danger of Falling Behind Target",E34)))</formula>
    </cfRule>
    <cfRule type="containsText" dxfId="728" priority="928" operator="containsText" text="On Track to be Achieved">
      <formula>NOT(ISERROR(SEARCH("On Track to be Achieved",E34)))</formula>
    </cfRule>
    <cfRule type="containsText" dxfId="727" priority="929" operator="containsText" text="Fully Achieved">
      <formula>NOT(ISERROR(SEARCH("Fully Achieved",E34)))</formula>
    </cfRule>
    <cfRule type="containsText" dxfId="726" priority="930" operator="containsText" text="Fully Achieved">
      <formula>NOT(ISERROR(SEARCH("Fully Achieved",E34)))</formula>
    </cfRule>
    <cfRule type="containsText" dxfId="725" priority="931" operator="containsText" text="Fully Achieved">
      <formula>NOT(ISERROR(SEARCH("Fully Achieved",E34)))</formula>
    </cfRule>
    <cfRule type="containsText" dxfId="724" priority="932" operator="containsText" text="Deferred">
      <formula>NOT(ISERROR(SEARCH("Deferred",E34)))</formula>
    </cfRule>
    <cfRule type="containsText" dxfId="723" priority="933" operator="containsText" text="Deleted">
      <formula>NOT(ISERROR(SEARCH("Deleted",E34)))</formula>
    </cfRule>
    <cfRule type="containsText" dxfId="722" priority="934" operator="containsText" text="In Danger of Falling Behind Target">
      <formula>NOT(ISERROR(SEARCH("In Danger of Falling Behind Target",E34)))</formula>
    </cfRule>
    <cfRule type="containsText" dxfId="721" priority="935" operator="containsText" text="Not yet due">
      <formula>NOT(ISERROR(SEARCH("Not yet due",E34)))</formula>
    </cfRule>
    <cfRule type="containsText" dxfId="720" priority="936" operator="containsText" text="Update not Provided">
      <formula>NOT(ISERROR(SEARCH("Update not Provided",E34)))</formula>
    </cfRule>
  </conditionalFormatting>
  <conditionalFormatting sqref="E36">
    <cfRule type="containsText" dxfId="719" priority="865" operator="containsText" text="On track to be achieved">
      <formula>NOT(ISERROR(SEARCH("On track to be achieved",E36)))</formula>
    </cfRule>
    <cfRule type="containsText" dxfId="718" priority="866" operator="containsText" text="Deferred">
      <formula>NOT(ISERROR(SEARCH("Deferred",E36)))</formula>
    </cfRule>
    <cfRule type="containsText" dxfId="717" priority="867" operator="containsText" text="Deleted">
      <formula>NOT(ISERROR(SEARCH("Deleted",E36)))</formula>
    </cfRule>
    <cfRule type="containsText" dxfId="716" priority="868" operator="containsText" text="In Danger of Falling Behind Target">
      <formula>NOT(ISERROR(SEARCH("In Danger of Falling Behind Target",E36)))</formula>
    </cfRule>
    <cfRule type="containsText" dxfId="715" priority="869" operator="containsText" text="Not yet due">
      <formula>NOT(ISERROR(SEARCH("Not yet due",E36)))</formula>
    </cfRule>
    <cfRule type="containsText" dxfId="714" priority="870" operator="containsText" text="Update not Provided">
      <formula>NOT(ISERROR(SEARCH("Update not Provided",E36)))</formula>
    </cfRule>
    <cfRule type="containsText" dxfId="713" priority="871" operator="containsText" text="Not yet due">
      <formula>NOT(ISERROR(SEARCH("Not yet due",E36)))</formula>
    </cfRule>
    <cfRule type="containsText" dxfId="712" priority="872" operator="containsText" text="Completed Behind Schedule">
      <formula>NOT(ISERROR(SEARCH("Completed Behind Schedule",E36)))</formula>
    </cfRule>
    <cfRule type="containsText" dxfId="711" priority="873" operator="containsText" text="Off Target">
      <formula>NOT(ISERROR(SEARCH("Off Target",E36)))</formula>
    </cfRule>
    <cfRule type="containsText" dxfId="710" priority="874" operator="containsText" text="On Track to be Achieved">
      <formula>NOT(ISERROR(SEARCH("On Track to be Achieved",E36)))</formula>
    </cfRule>
    <cfRule type="containsText" dxfId="709" priority="875" operator="containsText" text="Fully Achieved">
      <formula>NOT(ISERROR(SEARCH("Fully Achieved",E36)))</formula>
    </cfRule>
    <cfRule type="containsText" dxfId="708" priority="876" operator="containsText" text="Not yet due">
      <formula>NOT(ISERROR(SEARCH("Not yet due",E36)))</formula>
    </cfRule>
    <cfRule type="containsText" dxfId="707" priority="877" operator="containsText" text="Not Yet Due">
      <formula>NOT(ISERROR(SEARCH("Not Yet Due",E36)))</formula>
    </cfRule>
    <cfRule type="containsText" dxfId="706" priority="878" operator="containsText" text="Deferred">
      <formula>NOT(ISERROR(SEARCH("Deferred",E36)))</formula>
    </cfRule>
    <cfRule type="containsText" dxfId="705" priority="879" operator="containsText" text="Deleted">
      <formula>NOT(ISERROR(SEARCH("Deleted",E36)))</formula>
    </cfRule>
    <cfRule type="containsText" dxfId="704" priority="880" operator="containsText" text="In Danger of Falling Behind Target">
      <formula>NOT(ISERROR(SEARCH("In Danger of Falling Behind Target",E36)))</formula>
    </cfRule>
    <cfRule type="containsText" dxfId="703" priority="881" operator="containsText" text="Not yet due">
      <formula>NOT(ISERROR(SEARCH("Not yet due",E36)))</formula>
    </cfRule>
    <cfRule type="containsText" dxfId="702" priority="882" operator="containsText" text="Completed Behind Schedule">
      <formula>NOT(ISERROR(SEARCH("Completed Behind Schedule",E36)))</formula>
    </cfRule>
    <cfRule type="containsText" dxfId="701" priority="883" operator="containsText" text="Off Target">
      <formula>NOT(ISERROR(SEARCH("Off Target",E36)))</formula>
    </cfRule>
    <cfRule type="containsText" dxfId="700" priority="884" operator="containsText" text="In Danger of Falling Behind Target">
      <formula>NOT(ISERROR(SEARCH("In Danger of Falling Behind Target",E36)))</formula>
    </cfRule>
    <cfRule type="containsText" dxfId="699" priority="885" operator="containsText" text="On Track to be Achieved">
      <formula>NOT(ISERROR(SEARCH("On Track to be Achieved",E36)))</formula>
    </cfRule>
    <cfRule type="containsText" dxfId="698" priority="886" operator="containsText" text="Fully Achieved">
      <formula>NOT(ISERROR(SEARCH("Fully Achieved",E36)))</formula>
    </cfRule>
    <cfRule type="containsText" dxfId="697" priority="887" operator="containsText" text="Update not Provided">
      <formula>NOT(ISERROR(SEARCH("Update not Provided",E36)))</formula>
    </cfRule>
    <cfRule type="containsText" dxfId="696" priority="888" operator="containsText" text="Not yet due">
      <formula>NOT(ISERROR(SEARCH("Not yet due",E36)))</formula>
    </cfRule>
    <cfRule type="containsText" dxfId="695" priority="889" operator="containsText" text="Completed Behind Schedule">
      <formula>NOT(ISERROR(SEARCH("Completed Behind Schedule",E36)))</formula>
    </cfRule>
    <cfRule type="containsText" dxfId="694" priority="890" operator="containsText" text="Off Target">
      <formula>NOT(ISERROR(SEARCH("Off Target",E36)))</formula>
    </cfRule>
    <cfRule type="containsText" dxfId="693" priority="891" operator="containsText" text="In Danger of Falling Behind Target">
      <formula>NOT(ISERROR(SEARCH("In Danger of Falling Behind Target",E36)))</formula>
    </cfRule>
    <cfRule type="containsText" dxfId="692" priority="892" operator="containsText" text="On Track to be Achieved">
      <formula>NOT(ISERROR(SEARCH("On Track to be Achieved",E36)))</formula>
    </cfRule>
    <cfRule type="containsText" dxfId="691" priority="893" operator="containsText" text="Fully Achieved">
      <formula>NOT(ISERROR(SEARCH("Fully Achieved",E36)))</formula>
    </cfRule>
    <cfRule type="containsText" dxfId="690" priority="894" operator="containsText" text="Fully Achieved">
      <formula>NOT(ISERROR(SEARCH("Fully Achieved",E36)))</formula>
    </cfRule>
    <cfRule type="containsText" dxfId="689" priority="895" operator="containsText" text="Fully Achieved">
      <formula>NOT(ISERROR(SEARCH("Fully Achieved",E36)))</formula>
    </cfRule>
    <cfRule type="containsText" dxfId="688" priority="896" operator="containsText" text="Deferred">
      <formula>NOT(ISERROR(SEARCH("Deferred",E36)))</formula>
    </cfRule>
    <cfRule type="containsText" dxfId="687" priority="897" operator="containsText" text="Deleted">
      <formula>NOT(ISERROR(SEARCH("Deleted",E36)))</formula>
    </cfRule>
    <cfRule type="containsText" dxfId="686" priority="898" operator="containsText" text="In Danger of Falling Behind Target">
      <formula>NOT(ISERROR(SEARCH("In Danger of Falling Behind Target",E36)))</formula>
    </cfRule>
    <cfRule type="containsText" dxfId="685" priority="899" operator="containsText" text="Not yet due">
      <formula>NOT(ISERROR(SEARCH("Not yet due",E36)))</formula>
    </cfRule>
    <cfRule type="containsText" dxfId="684" priority="900" operator="containsText" text="Update not Provided">
      <formula>NOT(ISERROR(SEARCH("Update not Provided",E36)))</formula>
    </cfRule>
  </conditionalFormatting>
  <conditionalFormatting sqref="E38">
    <cfRule type="containsText" dxfId="683" priority="829" operator="containsText" text="On track to be achieved">
      <formula>NOT(ISERROR(SEARCH("On track to be achieved",E38)))</formula>
    </cfRule>
    <cfRule type="containsText" dxfId="682" priority="830" operator="containsText" text="Deferred">
      <formula>NOT(ISERROR(SEARCH("Deferred",E38)))</formula>
    </cfRule>
    <cfRule type="containsText" dxfId="681" priority="831" operator="containsText" text="Deleted">
      <formula>NOT(ISERROR(SEARCH("Deleted",E38)))</formula>
    </cfRule>
    <cfRule type="containsText" dxfId="680" priority="832" operator="containsText" text="In Danger of Falling Behind Target">
      <formula>NOT(ISERROR(SEARCH("In Danger of Falling Behind Target",E38)))</formula>
    </cfRule>
    <cfRule type="containsText" dxfId="679" priority="833" operator="containsText" text="Not yet due">
      <formula>NOT(ISERROR(SEARCH("Not yet due",E38)))</formula>
    </cfRule>
    <cfRule type="containsText" dxfId="678" priority="834" operator="containsText" text="Update not Provided">
      <formula>NOT(ISERROR(SEARCH("Update not Provided",E38)))</formula>
    </cfRule>
    <cfRule type="containsText" dxfId="677" priority="835" operator="containsText" text="Not yet due">
      <formula>NOT(ISERROR(SEARCH("Not yet due",E38)))</formula>
    </cfRule>
    <cfRule type="containsText" dxfId="676" priority="836" operator="containsText" text="Completed Behind Schedule">
      <formula>NOT(ISERROR(SEARCH("Completed Behind Schedule",E38)))</formula>
    </cfRule>
    <cfRule type="containsText" dxfId="675" priority="837" operator="containsText" text="Off Target">
      <formula>NOT(ISERROR(SEARCH("Off Target",E38)))</formula>
    </cfRule>
    <cfRule type="containsText" dxfId="674" priority="838" operator="containsText" text="On Track to be Achieved">
      <formula>NOT(ISERROR(SEARCH("On Track to be Achieved",E38)))</formula>
    </cfRule>
    <cfRule type="containsText" dxfId="673" priority="839" operator="containsText" text="Fully Achieved">
      <formula>NOT(ISERROR(SEARCH("Fully Achieved",E38)))</formula>
    </cfRule>
    <cfRule type="containsText" dxfId="672" priority="840" operator="containsText" text="Not yet due">
      <formula>NOT(ISERROR(SEARCH("Not yet due",E38)))</formula>
    </cfRule>
    <cfRule type="containsText" dxfId="671" priority="841" operator="containsText" text="Not Yet Due">
      <formula>NOT(ISERROR(SEARCH("Not Yet Due",E38)))</formula>
    </cfRule>
    <cfRule type="containsText" dxfId="670" priority="842" operator="containsText" text="Deferred">
      <formula>NOT(ISERROR(SEARCH("Deferred",E38)))</formula>
    </cfRule>
    <cfRule type="containsText" dxfId="669" priority="843" operator="containsText" text="Deleted">
      <formula>NOT(ISERROR(SEARCH("Deleted",E38)))</formula>
    </cfRule>
    <cfRule type="containsText" dxfId="668" priority="844" operator="containsText" text="In Danger of Falling Behind Target">
      <formula>NOT(ISERROR(SEARCH("In Danger of Falling Behind Target",E38)))</formula>
    </cfRule>
    <cfRule type="containsText" dxfId="667" priority="845" operator="containsText" text="Not yet due">
      <formula>NOT(ISERROR(SEARCH("Not yet due",E38)))</formula>
    </cfRule>
    <cfRule type="containsText" dxfId="666" priority="846" operator="containsText" text="Completed Behind Schedule">
      <formula>NOT(ISERROR(SEARCH("Completed Behind Schedule",E38)))</formula>
    </cfRule>
    <cfRule type="containsText" dxfId="665" priority="847" operator="containsText" text="Off Target">
      <formula>NOT(ISERROR(SEARCH("Off Target",E38)))</formula>
    </cfRule>
    <cfRule type="containsText" dxfId="664" priority="848" operator="containsText" text="In Danger of Falling Behind Target">
      <formula>NOT(ISERROR(SEARCH("In Danger of Falling Behind Target",E38)))</formula>
    </cfRule>
    <cfRule type="containsText" dxfId="663" priority="849" operator="containsText" text="On Track to be Achieved">
      <formula>NOT(ISERROR(SEARCH("On Track to be Achieved",E38)))</formula>
    </cfRule>
    <cfRule type="containsText" dxfId="662" priority="850" operator="containsText" text="Fully Achieved">
      <formula>NOT(ISERROR(SEARCH("Fully Achieved",E38)))</formula>
    </cfRule>
    <cfRule type="containsText" dxfId="661" priority="851" operator="containsText" text="Update not Provided">
      <formula>NOT(ISERROR(SEARCH("Update not Provided",E38)))</formula>
    </cfRule>
    <cfRule type="containsText" dxfId="660" priority="852" operator="containsText" text="Not yet due">
      <formula>NOT(ISERROR(SEARCH("Not yet due",E38)))</formula>
    </cfRule>
    <cfRule type="containsText" dxfId="659" priority="853" operator="containsText" text="Completed Behind Schedule">
      <formula>NOT(ISERROR(SEARCH("Completed Behind Schedule",E38)))</formula>
    </cfRule>
    <cfRule type="containsText" dxfId="658" priority="854" operator="containsText" text="Off Target">
      <formula>NOT(ISERROR(SEARCH("Off Target",E38)))</formula>
    </cfRule>
    <cfRule type="containsText" dxfId="657" priority="855" operator="containsText" text="In Danger of Falling Behind Target">
      <formula>NOT(ISERROR(SEARCH("In Danger of Falling Behind Target",E38)))</formula>
    </cfRule>
    <cfRule type="containsText" dxfId="656" priority="856" operator="containsText" text="On Track to be Achieved">
      <formula>NOT(ISERROR(SEARCH("On Track to be Achieved",E38)))</formula>
    </cfRule>
    <cfRule type="containsText" dxfId="655" priority="857" operator="containsText" text="Fully Achieved">
      <formula>NOT(ISERROR(SEARCH("Fully Achieved",E38)))</formula>
    </cfRule>
    <cfRule type="containsText" dxfId="654" priority="858" operator="containsText" text="Fully Achieved">
      <formula>NOT(ISERROR(SEARCH("Fully Achieved",E38)))</formula>
    </cfRule>
    <cfRule type="containsText" dxfId="653" priority="859" operator="containsText" text="Fully Achieved">
      <formula>NOT(ISERROR(SEARCH("Fully Achieved",E38)))</formula>
    </cfRule>
    <cfRule type="containsText" dxfId="652" priority="860" operator="containsText" text="Deferred">
      <formula>NOT(ISERROR(SEARCH("Deferred",E38)))</formula>
    </cfRule>
    <cfRule type="containsText" dxfId="651" priority="861" operator="containsText" text="Deleted">
      <formula>NOT(ISERROR(SEARCH("Deleted",E38)))</formula>
    </cfRule>
    <cfRule type="containsText" dxfId="650" priority="862" operator="containsText" text="In Danger of Falling Behind Target">
      <formula>NOT(ISERROR(SEARCH("In Danger of Falling Behind Target",E38)))</formula>
    </cfRule>
    <cfRule type="containsText" dxfId="649" priority="863" operator="containsText" text="Not yet due">
      <formula>NOT(ISERROR(SEARCH("Not yet due",E38)))</formula>
    </cfRule>
    <cfRule type="containsText" dxfId="648" priority="864" operator="containsText" text="Update not Provided">
      <formula>NOT(ISERROR(SEARCH("Update not Provided",E38)))</formula>
    </cfRule>
  </conditionalFormatting>
  <conditionalFormatting sqref="E40:E41">
    <cfRule type="containsText" dxfId="647" priority="793" operator="containsText" text="On track to be achieved">
      <formula>NOT(ISERROR(SEARCH("On track to be achieved",E40)))</formula>
    </cfRule>
    <cfRule type="containsText" dxfId="646" priority="794" operator="containsText" text="Deferred">
      <formula>NOT(ISERROR(SEARCH("Deferred",E40)))</formula>
    </cfRule>
    <cfRule type="containsText" dxfId="645" priority="795" operator="containsText" text="Deleted">
      <formula>NOT(ISERROR(SEARCH("Deleted",E40)))</formula>
    </cfRule>
    <cfRule type="containsText" dxfId="644" priority="796" operator="containsText" text="In Danger of Falling Behind Target">
      <formula>NOT(ISERROR(SEARCH("In Danger of Falling Behind Target",E40)))</formula>
    </cfRule>
    <cfRule type="containsText" dxfId="643" priority="797" operator="containsText" text="Not yet due">
      <formula>NOT(ISERROR(SEARCH("Not yet due",E40)))</formula>
    </cfRule>
    <cfRule type="containsText" dxfId="642" priority="798" operator="containsText" text="Update not Provided">
      <formula>NOT(ISERROR(SEARCH("Update not Provided",E40)))</formula>
    </cfRule>
    <cfRule type="containsText" dxfId="641" priority="799" operator="containsText" text="Not yet due">
      <formula>NOT(ISERROR(SEARCH("Not yet due",E40)))</formula>
    </cfRule>
    <cfRule type="containsText" dxfId="640" priority="800" operator="containsText" text="Completed Behind Schedule">
      <formula>NOT(ISERROR(SEARCH("Completed Behind Schedule",E40)))</formula>
    </cfRule>
    <cfRule type="containsText" dxfId="639" priority="801" operator="containsText" text="Off Target">
      <formula>NOT(ISERROR(SEARCH("Off Target",E40)))</formula>
    </cfRule>
    <cfRule type="containsText" dxfId="638" priority="802" operator="containsText" text="On Track to be Achieved">
      <formula>NOT(ISERROR(SEARCH("On Track to be Achieved",E40)))</formula>
    </cfRule>
    <cfRule type="containsText" dxfId="637" priority="803" operator="containsText" text="Fully Achieved">
      <formula>NOT(ISERROR(SEARCH("Fully Achieved",E40)))</formula>
    </cfRule>
    <cfRule type="containsText" dxfId="636" priority="804" operator="containsText" text="Not yet due">
      <formula>NOT(ISERROR(SEARCH("Not yet due",E40)))</formula>
    </cfRule>
    <cfRule type="containsText" dxfId="635" priority="805" operator="containsText" text="Not Yet Due">
      <formula>NOT(ISERROR(SEARCH("Not Yet Due",E40)))</formula>
    </cfRule>
    <cfRule type="containsText" dxfId="634" priority="806" operator="containsText" text="Deferred">
      <formula>NOT(ISERROR(SEARCH("Deferred",E40)))</formula>
    </cfRule>
    <cfRule type="containsText" dxfId="633" priority="807" operator="containsText" text="Deleted">
      <formula>NOT(ISERROR(SEARCH("Deleted",E40)))</formula>
    </cfRule>
    <cfRule type="containsText" dxfId="632" priority="808" operator="containsText" text="In Danger of Falling Behind Target">
      <formula>NOT(ISERROR(SEARCH("In Danger of Falling Behind Target",E40)))</formula>
    </cfRule>
    <cfRule type="containsText" dxfId="631" priority="809" operator="containsText" text="Not yet due">
      <formula>NOT(ISERROR(SEARCH("Not yet due",E40)))</formula>
    </cfRule>
    <cfRule type="containsText" dxfId="630" priority="810" operator="containsText" text="Completed Behind Schedule">
      <formula>NOT(ISERROR(SEARCH("Completed Behind Schedule",E40)))</formula>
    </cfRule>
    <cfRule type="containsText" dxfId="629" priority="811" operator="containsText" text="Off Target">
      <formula>NOT(ISERROR(SEARCH("Off Target",E40)))</formula>
    </cfRule>
    <cfRule type="containsText" dxfId="628" priority="812" operator="containsText" text="In Danger of Falling Behind Target">
      <formula>NOT(ISERROR(SEARCH("In Danger of Falling Behind Target",E40)))</formula>
    </cfRule>
    <cfRule type="containsText" dxfId="627" priority="813" operator="containsText" text="On Track to be Achieved">
      <formula>NOT(ISERROR(SEARCH("On Track to be Achieved",E40)))</formula>
    </cfRule>
    <cfRule type="containsText" dxfId="626" priority="814" operator="containsText" text="Fully Achieved">
      <formula>NOT(ISERROR(SEARCH("Fully Achieved",E40)))</formula>
    </cfRule>
    <cfRule type="containsText" dxfId="625" priority="815" operator="containsText" text="Update not Provided">
      <formula>NOT(ISERROR(SEARCH("Update not Provided",E40)))</formula>
    </cfRule>
    <cfRule type="containsText" dxfId="624" priority="816" operator="containsText" text="Not yet due">
      <formula>NOT(ISERROR(SEARCH("Not yet due",E40)))</formula>
    </cfRule>
    <cfRule type="containsText" dxfId="623" priority="817" operator="containsText" text="Completed Behind Schedule">
      <formula>NOT(ISERROR(SEARCH("Completed Behind Schedule",E40)))</formula>
    </cfRule>
    <cfRule type="containsText" dxfId="622" priority="818" operator="containsText" text="Off Target">
      <formula>NOT(ISERROR(SEARCH("Off Target",E40)))</formula>
    </cfRule>
    <cfRule type="containsText" dxfId="621" priority="819" operator="containsText" text="In Danger of Falling Behind Target">
      <formula>NOT(ISERROR(SEARCH("In Danger of Falling Behind Target",E40)))</formula>
    </cfRule>
    <cfRule type="containsText" dxfId="620" priority="820" operator="containsText" text="On Track to be Achieved">
      <formula>NOT(ISERROR(SEARCH("On Track to be Achieved",E40)))</formula>
    </cfRule>
    <cfRule type="containsText" dxfId="619" priority="821" operator="containsText" text="Fully Achieved">
      <formula>NOT(ISERROR(SEARCH("Fully Achieved",E40)))</formula>
    </cfRule>
    <cfRule type="containsText" dxfId="618" priority="822" operator="containsText" text="Fully Achieved">
      <formula>NOT(ISERROR(SEARCH("Fully Achieved",E40)))</formula>
    </cfRule>
    <cfRule type="containsText" dxfId="617" priority="823" operator="containsText" text="Fully Achieved">
      <formula>NOT(ISERROR(SEARCH("Fully Achieved",E40)))</formula>
    </cfRule>
    <cfRule type="containsText" dxfId="616" priority="824" operator="containsText" text="Deferred">
      <formula>NOT(ISERROR(SEARCH("Deferred",E40)))</formula>
    </cfRule>
    <cfRule type="containsText" dxfId="615" priority="825" operator="containsText" text="Deleted">
      <formula>NOT(ISERROR(SEARCH("Deleted",E40)))</formula>
    </cfRule>
    <cfRule type="containsText" dxfId="614" priority="826" operator="containsText" text="In Danger of Falling Behind Target">
      <formula>NOT(ISERROR(SEARCH("In Danger of Falling Behind Target",E40)))</formula>
    </cfRule>
    <cfRule type="containsText" dxfId="613" priority="827" operator="containsText" text="Not yet due">
      <formula>NOT(ISERROR(SEARCH("Not yet due",E40)))</formula>
    </cfRule>
    <cfRule type="containsText" dxfId="612" priority="828" operator="containsText" text="Update not Provided">
      <formula>NOT(ISERROR(SEARCH("Update not Provided",E40)))</formula>
    </cfRule>
  </conditionalFormatting>
  <conditionalFormatting sqref="E45:E46">
    <cfRule type="containsText" dxfId="611" priority="757" operator="containsText" text="On track to be achieved">
      <formula>NOT(ISERROR(SEARCH("On track to be achieved",E45)))</formula>
    </cfRule>
    <cfRule type="containsText" dxfId="610" priority="758" operator="containsText" text="Deferred">
      <formula>NOT(ISERROR(SEARCH("Deferred",E45)))</formula>
    </cfRule>
    <cfRule type="containsText" dxfId="609" priority="759" operator="containsText" text="Deleted">
      <formula>NOT(ISERROR(SEARCH("Deleted",E45)))</formula>
    </cfRule>
    <cfRule type="containsText" dxfId="608" priority="760" operator="containsText" text="In Danger of Falling Behind Target">
      <formula>NOT(ISERROR(SEARCH("In Danger of Falling Behind Target",E45)))</formula>
    </cfRule>
    <cfRule type="containsText" dxfId="607" priority="761" operator="containsText" text="Not yet due">
      <formula>NOT(ISERROR(SEARCH("Not yet due",E45)))</formula>
    </cfRule>
    <cfRule type="containsText" dxfId="606" priority="762" operator="containsText" text="Update not Provided">
      <formula>NOT(ISERROR(SEARCH("Update not Provided",E45)))</formula>
    </cfRule>
    <cfRule type="containsText" dxfId="605" priority="763" operator="containsText" text="Not yet due">
      <formula>NOT(ISERROR(SEARCH("Not yet due",E45)))</formula>
    </cfRule>
    <cfRule type="containsText" dxfId="604" priority="764" operator="containsText" text="Completed Behind Schedule">
      <formula>NOT(ISERROR(SEARCH("Completed Behind Schedule",E45)))</formula>
    </cfRule>
    <cfRule type="containsText" dxfId="603" priority="765" operator="containsText" text="Off Target">
      <formula>NOT(ISERROR(SEARCH("Off Target",E45)))</formula>
    </cfRule>
    <cfRule type="containsText" dxfId="602" priority="766" operator="containsText" text="On Track to be Achieved">
      <formula>NOT(ISERROR(SEARCH("On Track to be Achieved",E45)))</formula>
    </cfRule>
    <cfRule type="containsText" dxfId="601" priority="767" operator="containsText" text="Fully Achieved">
      <formula>NOT(ISERROR(SEARCH("Fully Achieved",E45)))</formula>
    </cfRule>
    <cfRule type="containsText" dxfId="600" priority="768" operator="containsText" text="Not yet due">
      <formula>NOT(ISERROR(SEARCH("Not yet due",E45)))</formula>
    </cfRule>
    <cfRule type="containsText" dxfId="599" priority="769" operator="containsText" text="Not Yet Due">
      <formula>NOT(ISERROR(SEARCH("Not Yet Due",E45)))</formula>
    </cfRule>
    <cfRule type="containsText" dxfId="598" priority="770" operator="containsText" text="Deferred">
      <formula>NOT(ISERROR(SEARCH("Deferred",E45)))</formula>
    </cfRule>
    <cfRule type="containsText" dxfId="597" priority="771" operator="containsText" text="Deleted">
      <formula>NOT(ISERROR(SEARCH("Deleted",E45)))</formula>
    </cfRule>
    <cfRule type="containsText" dxfId="596" priority="772" operator="containsText" text="In Danger of Falling Behind Target">
      <formula>NOT(ISERROR(SEARCH("In Danger of Falling Behind Target",E45)))</formula>
    </cfRule>
    <cfRule type="containsText" dxfId="595" priority="773" operator="containsText" text="Not yet due">
      <formula>NOT(ISERROR(SEARCH("Not yet due",E45)))</formula>
    </cfRule>
    <cfRule type="containsText" dxfId="594" priority="774" operator="containsText" text="Completed Behind Schedule">
      <formula>NOT(ISERROR(SEARCH("Completed Behind Schedule",E45)))</formula>
    </cfRule>
    <cfRule type="containsText" dxfId="593" priority="775" operator="containsText" text="Off Target">
      <formula>NOT(ISERROR(SEARCH("Off Target",E45)))</formula>
    </cfRule>
    <cfRule type="containsText" dxfId="592" priority="776" operator="containsText" text="In Danger of Falling Behind Target">
      <formula>NOT(ISERROR(SEARCH("In Danger of Falling Behind Target",E45)))</formula>
    </cfRule>
    <cfRule type="containsText" dxfId="591" priority="777" operator="containsText" text="On Track to be Achieved">
      <formula>NOT(ISERROR(SEARCH("On Track to be Achieved",E45)))</formula>
    </cfRule>
    <cfRule type="containsText" dxfId="590" priority="778" operator="containsText" text="Fully Achieved">
      <formula>NOT(ISERROR(SEARCH("Fully Achieved",E45)))</formula>
    </cfRule>
    <cfRule type="containsText" dxfId="589" priority="779" operator="containsText" text="Update not Provided">
      <formula>NOT(ISERROR(SEARCH("Update not Provided",E45)))</formula>
    </cfRule>
    <cfRule type="containsText" dxfId="588" priority="780" operator="containsText" text="Not yet due">
      <formula>NOT(ISERROR(SEARCH("Not yet due",E45)))</formula>
    </cfRule>
    <cfRule type="containsText" dxfId="587" priority="781" operator="containsText" text="Completed Behind Schedule">
      <formula>NOT(ISERROR(SEARCH("Completed Behind Schedule",E45)))</formula>
    </cfRule>
    <cfRule type="containsText" dxfId="586" priority="782" operator="containsText" text="Off Target">
      <formula>NOT(ISERROR(SEARCH("Off Target",E45)))</formula>
    </cfRule>
    <cfRule type="containsText" dxfId="585" priority="783" operator="containsText" text="In Danger of Falling Behind Target">
      <formula>NOT(ISERROR(SEARCH("In Danger of Falling Behind Target",E45)))</formula>
    </cfRule>
    <cfRule type="containsText" dxfId="584" priority="784" operator="containsText" text="On Track to be Achieved">
      <formula>NOT(ISERROR(SEARCH("On Track to be Achieved",E45)))</formula>
    </cfRule>
    <cfRule type="containsText" dxfId="583" priority="785" operator="containsText" text="Fully Achieved">
      <formula>NOT(ISERROR(SEARCH("Fully Achieved",E45)))</formula>
    </cfRule>
    <cfRule type="containsText" dxfId="582" priority="786" operator="containsText" text="Fully Achieved">
      <formula>NOT(ISERROR(SEARCH("Fully Achieved",E45)))</formula>
    </cfRule>
    <cfRule type="containsText" dxfId="581" priority="787" operator="containsText" text="Fully Achieved">
      <formula>NOT(ISERROR(SEARCH("Fully Achieved",E45)))</formula>
    </cfRule>
    <cfRule type="containsText" dxfId="580" priority="788" operator="containsText" text="Deferred">
      <formula>NOT(ISERROR(SEARCH("Deferred",E45)))</formula>
    </cfRule>
    <cfRule type="containsText" dxfId="579" priority="789" operator="containsText" text="Deleted">
      <formula>NOT(ISERROR(SEARCH("Deleted",E45)))</formula>
    </cfRule>
    <cfRule type="containsText" dxfId="578" priority="790" operator="containsText" text="In Danger of Falling Behind Target">
      <formula>NOT(ISERROR(SEARCH("In Danger of Falling Behind Target",E45)))</formula>
    </cfRule>
    <cfRule type="containsText" dxfId="577" priority="791" operator="containsText" text="Not yet due">
      <formula>NOT(ISERROR(SEARCH("Not yet due",E45)))</formula>
    </cfRule>
    <cfRule type="containsText" dxfId="576" priority="792" operator="containsText" text="Update not Provided">
      <formula>NOT(ISERROR(SEARCH("Update not Provided",E45)))</formula>
    </cfRule>
  </conditionalFormatting>
  <conditionalFormatting sqref="E47:E50">
    <cfRule type="containsText" dxfId="575" priority="721" operator="containsText" text="On track to be achieved">
      <formula>NOT(ISERROR(SEARCH("On track to be achieved",E47)))</formula>
    </cfRule>
    <cfRule type="containsText" dxfId="574" priority="722" operator="containsText" text="Deferred">
      <formula>NOT(ISERROR(SEARCH("Deferred",E47)))</formula>
    </cfRule>
    <cfRule type="containsText" dxfId="573" priority="723" operator="containsText" text="Deleted">
      <formula>NOT(ISERROR(SEARCH("Deleted",E47)))</formula>
    </cfRule>
    <cfRule type="containsText" dxfId="572" priority="724" operator="containsText" text="In Danger of Falling Behind Target">
      <formula>NOT(ISERROR(SEARCH("In Danger of Falling Behind Target",E47)))</formula>
    </cfRule>
    <cfRule type="containsText" dxfId="571" priority="725" operator="containsText" text="Not yet due">
      <formula>NOT(ISERROR(SEARCH("Not yet due",E47)))</formula>
    </cfRule>
    <cfRule type="containsText" dxfId="570" priority="726" operator="containsText" text="Update not Provided">
      <formula>NOT(ISERROR(SEARCH("Update not Provided",E47)))</formula>
    </cfRule>
    <cfRule type="containsText" dxfId="569" priority="727" operator="containsText" text="Not yet due">
      <formula>NOT(ISERROR(SEARCH("Not yet due",E47)))</formula>
    </cfRule>
    <cfRule type="containsText" dxfId="568" priority="728" operator="containsText" text="Completed Behind Schedule">
      <formula>NOT(ISERROR(SEARCH("Completed Behind Schedule",E47)))</formula>
    </cfRule>
    <cfRule type="containsText" dxfId="567" priority="729" operator="containsText" text="Off Target">
      <formula>NOT(ISERROR(SEARCH("Off Target",E47)))</formula>
    </cfRule>
    <cfRule type="containsText" dxfId="566" priority="730" operator="containsText" text="On Track to be Achieved">
      <formula>NOT(ISERROR(SEARCH("On Track to be Achieved",E47)))</formula>
    </cfRule>
    <cfRule type="containsText" dxfId="565" priority="731" operator="containsText" text="Fully Achieved">
      <formula>NOT(ISERROR(SEARCH("Fully Achieved",E47)))</formula>
    </cfRule>
    <cfRule type="containsText" dxfId="564" priority="732" operator="containsText" text="Not yet due">
      <formula>NOT(ISERROR(SEARCH("Not yet due",E47)))</formula>
    </cfRule>
    <cfRule type="containsText" dxfId="563" priority="733" operator="containsText" text="Not Yet Due">
      <formula>NOT(ISERROR(SEARCH("Not Yet Due",E47)))</formula>
    </cfRule>
    <cfRule type="containsText" dxfId="562" priority="734" operator="containsText" text="Deferred">
      <formula>NOT(ISERROR(SEARCH("Deferred",E47)))</formula>
    </cfRule>
    <cfRule type="containsText" dxfId="561" priority="735" operator="containsText" text="Deleted">
      <formula>NOT(ISERROR(SEARCH("Deleted",E47)))</formula>
    </cfRule>
    <cfRule type="containsText" dxfId="560" priority="736" operator="containsText" text="In Danger of Falling Behind Target">
      <formula>NOT(ISERROR(SEARCH("In Danger of Falling Behind Target",E47)))</formula>
    </cfRule>
    <cfRule type="containsText" dxfId="559" priority="737" operator="containsText" text="Not yet due">
      <formula>NOT(ISERROR(SEARCH("Not yet due",E47)))</formula>
    </cfRule>
    <cfRule type="containsText" dxfId="558" priority="738" operator="containsText" text="Completed Behind Schedule">
      <formula>NOT(ISERROR(SEARCH("Completed Behind Schedule",E47)))</formula>
    </cfRule>
    <cfRule type="containsText" dxfId="557" priority="739" operator="containsText" text="Off Target">
      <formula>NOT(ISERROR(SEARCH("Off Target",E47)))</formula>
    </cfRule>
    <cfRule type="containsText" dxfId="556" priority="740" operator="containsText" text="In Danger of Falling Behind Target">
      <formula>NOT(ISERROR(SEARCH("In Danger of Falling Behind Target",E47)))</formula>
    </cfRule>
    <cfRule type="containsText" dxfId="555" priority="741" operator="containsText" text="On Track to be Achieved">
      <formula>NOT(ISERROR(SEARCH("On Track to be Achieved",E47)))</formula>
    </cfRule>
    <cfRule type="containsText" dxfId="554" priority="742" operator="containsText" text="Fully Achieved">
      <formula>NOT(ISERROR(SEARCH("Fully Achieved",E47)))</formula>
    </cfRule>
    <cfRule type="containsText" dxfId="553" priority="743" operator="containsText" text="Update not Provided">
      <formula>NOT(ISERROR(SEARCH("Update not Provided",E47)))</formula>
    </cfRule>
    <cfRule type="containsText" dxfId="552" priority="744" operator="containsText" text="Not yet due">
      <formula>NOT(ISERROR(SEARCH("Not yet due",E47)))</formula>
    </cfRule>
    <cfRule type="containsText" dxfId="551" priority="745" operator="containsText" text="Completed Behind Schedule">
      <formula>NOT(ISERROR(SEARCH("Completed Behind Schedule",E47)))</formula>
    </cfRule>
    <cfRule type="containsText" dxfId="550" priority="746" operator="containsText" text="Off Target">
      <formula>NOT(ISERROR(SEARCH("Off Target",E47)))</formula>
    </cfRule>
    <cfRule type="containsText" dxfId="549" priority="747" operator="containsText" text="In Danger of Falling Behind Target">
      <formula>NOT(ISERROR(SEARCH("In Danger of Falling Behind Target",E47)))</formula>
    </cfRule>
    <cfRule type="containsText" dxfId="548" priority="748" operator="containsText" text="On Track to be Achieved">
      <formula>NOT(ISERROR(SEARCH("On Track to be Achieved",E47)))</formula>
    </cfRule>
    <cfRule type="containsText" dxfId="547" priority="749" operator="containsText" text="Fully Achieved">
      <formula>NOT(ISERROR(SEARCH("Fully Achieved",E47)))</formula>
    </cfRule>
    <cfRule type="containsText" dxfId="546" priority="750" operator="containsText" text="Fully Achieved">
      <formula>NOT(ISERROR(SEARCH("Fully Achieved",E47)))</formula>
    </cfRule>
    <cfRule type="containsText" dxfId="545" priority="751" operator="containsText" text="Fully Achieved">
      <formula>NOT(ISERROR(SEARCH("Fully Achieved",E47)))</formula>
    </cfRule>
    <cfRule type="containsText" dxfId="544" priority="752" operator="containsText" text="Deferred">
      <formula>NOT(ISERROR(SEARCH("Deferred",E47)))</formula>
    </cfRule>
    <cfRule type="containsText" dxfId="543" priority="753" operator="containsText" text="Deleted">
      <formula>NOT(ISERROR(SEARCH("Deleted",E47)))</formula>
    </cfRule>
    <cfRule type="containsText" dxfId="542" priority="754" operator="containsText" text="In Danger of Falling Behind Target">
      <formula>NOT(ISERROR(SEARCH("In Danger of Falling Behind Target",E47)))</formula>
    </cfRule>
    <cfRule type="containsText" dxfId="541" priority="755" operator="containsText" text="Not yet due">
      <formula>NOT(ISERROR(SEARCH("Not yet due",E47)))</formula>
    </cfRule>
    <cfRule type="containsText" dxfId="540" priority="756" operator="containsText" text="Update not Provided">
      <formula>NOT(ISERROR(SEARCH("Update not Provided",E47)))</formula>
    </cfRule>
  </conditionalFormatting>
  <conditionalFormatting sqref="E53">
    <cfRule type="containsText" dxfId="539" priority="685" operator="containsText" text="On track to be achieved">
      <formula>NOT(ISERROR(SEARCH("On track to be achieved",E53)))</formula>
    </cfRule>
    <cfRule type="containsText" dxfId="538" priority="686" operator="containsText" text="Deferred">
      <formula>NOT(ISERROR(SEARCH("Deferred",E53)))</formula>
    </cfRule>
    <cfRule type="containsText" dxfId="537" priority="687" operator="containsText" text="Deleted">
      <formula>NOT(ISERROR(SEARCH("Deleted",E53)))</formula>
    </cfRule>
    <cfRule type="containsText" dxfId="536" priority="688" operator="containsText" text="In Danger of Falling Behind Target">
      <formula>NOT(ISERROR(SEARCH("In Danger of Falling Behind Target",E53)))</formula>
    </cfRule>
    <cfRule type="containsText" dxfId="535" priority="689" operator="containsText" text="Not yet due">
      <formula>NOT(ISERROR(SEARCH("Not yet due",E53)))</formula>
    </cfRule>
    <cfRule type="containsText" dxfId="534" priority="690" operator="containsText" text="Update not Provided">
      <formula>NOT(ISERROR(SEARCH("Update not Provided",E53)))</formula>
    </cfRule>
    <cfRule type="containsText" dxfId="533" priority="691" operator="containsText" text="Not yet due">
      <formula>NOT(ISERROR(SEARCH("Not yet due",E53)))</formula>
    </cfRule>
    <cfRule type="containsText" dxfId="532" priority="692" operator="containsText" text="Completed Behind Schedule">
      <formula>NOT(ISERROR(SEARCH("Completed Behind Schedule",E53)))</formula>
    </cfRule>
    <cfRule type="containsText" dxfId="531" priority="693" operator="containsText" text="Off Target">
      <formula>NOT(ISERROR(SEARCH("Off Target",E53)))</formula>
    </cfRule>
    <cfRule type="containsText" dxfId="530" priority="694" operator="containsText" text="On Track to be Achieved">
      <formula>NOT(ISERROR(SEARCH("On Track to be Achieved",E53)))</formula>
    </cfRule>
    <cfRule type="containsText" dxfId="529" priority="695" operator="containsText" text="Fully Achieved">
      <formula>NOT(ISERROR(SEARCH("Fully Achieved",E53)))</formula>
    </cfRule>
    <cfRule type="containsText" dxfId="528" priority="696" operator="containsText" text="Not yet due">
      <formula>NOT(ISERROR(SEARCH("Not yet due",E53)))</formula>
    </cfRule>
    <cfRule type="containsText" dxfId="527" priority="697" operator="containsText" text="Not Yet Due">
      <formula>NOT(ISERROR(SEARCH("Not Yet Due",E53)))</formula>
    </cfRule>
    <cfRule type="containsText" dxfId="526" priority="698" operator="containsText" text="Deferred">
      <formula>NOT(ISERROR(SEARCH("Deferred",E53)))</formula>
    </cfRule>
    <cfRule type="containsText" dxfId="525" priority="699" operator="containsText" text="Deleted">
      <formula>NOT(ISERROR(SEARCH("Deleted",E53)))</formula>
    </cfRule>
    <cfRule type="containsText" dxfId="524" priority="700" operator="containsText" text="In Danger of Falling Behind Target">
      <formula>NOT(ISERROR(SEARCH("In Danger of Falling Behind Target",E53)))</formula>
    </cfRule>
    <cfRule type="containsText" dxfId="523" priority="701" operator="containsText" text="Not yet due">
      <formula>NOT(ISERROR(SEARCH("Not yet due",E53)))</formula>
    </cfRule>
    <cfRule type="containsText" dxfId="522" priority="702" operator="containsText" text="Completed Behind Schedule">
      <formula>NOT(ISERROR(SEARCH("Completed Behind Schedule",E53)))</formula>
    </cfRule>
    <cfRule type="containsText" dxfId="521" priority="703" operator="containsText" text="Off Target">
      <formula>NOT(ISERROR(SEARCH("Off Target",E53)))</formula>
    </cfRule>
    <cfRule type="containsText" dxfId="520" priority="704" operator="containsText" text="In Danger of Falling Behind Target">
      <formula>NOT(ISERROR(SEARCH("In Danger of Falling Behind Target",E53)))</formula>
    </cfRule>
    <cfRule type="containsText" dxfId="519" priority="705" operator="containsText" text="On Track to be Achieved">
      <formula>NOT(ISERROR(SEARCH("On Track to be Achieved",E53)))</formula>
    </cfRule>
    <cfRule type="containsText" dxfId="518" priority="706" operator="containsText" text="Fully Achieved">
      <formula>NOT(ISERROR(SEARCH("Fully Achieved",E53)))</formula>
    </cfRule>
    <cfRule type="containsText" dxfId="517" priority="707" operator="containsText" text="Update not Provided">
      <formula>NOT(ISERROR(SEARCH("Update not Provided",E53)))</formula>
    </cfRule>
    <cfRule type="containsText" dxfId="516" priority="708" operator="containsText" text="Not yet due">
      <formula>NOT(ISERROR(SEARCH("Not yet due",E53)))</formula>
    </cfRule>
    <cfRule type="containsText" dxfId="515" priority="709" operator="containsText" text="Completed Behind Schedule">
      <formula>NOT(ISERROR(SEARCH("Completed Behind Schedule",E53)))</formula>
    </cfRule>
    <cfRule type="containsText" dxfId="514" priority="710" operator="containsText" text="Off Target">
      <formula>NOT(ISERROR(SEARCH("Off Target",E53)))</formula>
    </cfRule>
    <cfRule type="containsText" dxfId="513" priority="711" operator="containsText" text="In Danger of Falling Behind Target">
      <formula>NOT(ISERROR(SEARCH("In Danger of Falling Behind Target",E53)))</formula>
    </cfRule>
    <cfRule type="containsText" dxfId="512" priority="712" operator="containsText" text="On Track to be Achieved">
      <formula>NOT(ISERROR(SEARCH("On Track to be Achieved",E53)))</formula>
    </cfRule>
    <cfRule type="containsText" dxfId="511" priority="713" operator="containsText" text="Fully Achieved">
      <formula>NOT(ISERROR(SEARCH("Fully Achieved",E53)))</formula>
    </cfRule>
    <cfRule type="containsText" dxfId="510" priority="714" operator="containsText" text="Fully Achieved">
      <formula>NOT(ISERROR(SEARCH("Fully Achieved",E53)))</formula>
    </cfRule>
    <cfRule type="containsText" dxfId="509" priority="715" operator="containsText" text="Fully Achieved">
      <formula>NOT(ISERROR(SEARCH("Fully Achieved",E53)))</formula>
    </cfRule>
    <cfRule type="containsText" dxfId="508" priority="716" operator="containsText" text="Deferred">
      <formula>NOT(ISERROR(SEARCH("Deferred",E53)))</formula>
    </cfRule>
    <cfRule type="containsText" dxfId="507" priority="717" operator="containsText" text="Deleted">
      <formula>NOT(ISERROR(SEARCH("Deleted",E53)))</formula>
    </cfRule>
    <cfRule type="containsText" dxfId="506" priority="718" operator="containsText" text="In Danger of Falling Behind Target">
      <formula>NOT(ISERROR(SEARCH("In Danger of Falling Behind Target",E53)))</formula>
    </cfRule>
    <cfRule type="containsText" dxfId="505" priority="719" operator="containsText" text="Not yet due">
      <formula>NOT(ISERROR(SEARCH("Not yet due",E53)))</formula>
    </cfRule>
    <cfRule type="containsText" dxfId="504" priority="720" operator="containsText" text="Update not Provided">
      <formula>NOT(ISERROR(SEARCH("Update not Provided",E53)))</formula>
    </cfRule>
  </conditionalFormatting>
  <conditionalFormatting sqref="E55:E56">
    <cfRule type="containsText" dxfId="503" priority="649" operator="containsText" text="On track to be achieved">
      <formula>NOT(ISERROR(SEARCH("On track to be achieved",E55)))</formula>
    </cfRule>
    <cfRule type="containsText" dxfId="502" priority="650" operator="containsText" text="Deferred">
      <formula>NOT(ISERROR(SEARCH("Deferred",E55)))</formula>
    </cfRule>
    <cfRule type="containsText" dxfId="501" priority="651" operator="containsText" text="Deleted">
      <formula>NOT(ISERROR(SEARCH("Deleted",E55)))</formula>
    </cfRule>
    <cfRule type="containsText" dxfId="500" priority="652" operator="containsText" text="In Danger of Falling Behind Target">
      <formula>NOT(ISERROR(SEARCH("In Danger of Falling Behind Target",E55)))</formula>
    </cfRule>
    <cfRule type="containsText" dxfId="499" priority="653" operator="containsText" text="Not yet due">
      <formula>NOT(ISERROR(SEARCH("Not yet due",E55)))</formula>
    </cfRule>
    <cfRule type="containsText" dxfId="498" priority="654" operator="containsText" text="Update not Provided">
      <formula>NOT(ISERROR(SEARCH("Update not Provided",E55)))</formula>
    </cfRule>
    <cfRule type="containsText" dxfId="497" priority="655" operator="containsText" text="Not yet due">
      <formula>NOT(ISERROR(SEARCH("Not yet due",E55)))</formula>
    </cfRule>
    <cfRule type="containsText" dxfId="496" priority="656" operator="containsText" text="Completed Behind Schedule">
      <formula>NOT(ISERROR(SEARCH("Completed Behind Schedule",E55)))</formula>
    </cfRule>
    <cfRule type="containsText" dxfId="495" priority="657" operator="containsText" text="Off Target">
      <formula>NOT(ISERROR(SEARCH("Off Target",E55)))</formula>
    </cfRule>
    <cfRule type="containsText" dxfId="494" priority="658" operator="containsText" text="On Track to be Achieved">
      <formula>NOT(ISERROR(SEARCH("On Track to be Achieved",E55)))</formula>
    </cfRule>
    <cfRule type="containsText" dxfId="493" priority="659" operator="containsText" text="Fully Achieved">
      <formula>NOT(ISERROR(SEARCH("Fully Achieved",E55)))</formula>
    </cfRule>
    <cfRule type="containsText" dxfId="492" priority="660" operator="containsText" text="Not yet due">
      <formula>NOT(ISERROR(SEARCH("Not yet due",E55)))</formula>
    </cfRule>
    <cfRule type="containsText" dxfId="491" priority="661" operator="containsText" text="Not Yet Due">
      <formula>NOT(ISERROR(SEARCH("Not Yet Due",E55)))</formula>
    </cfRule>
    <cfRule type="containsText" dxfId="490" priority="662" operator="containsText" text="Deferred">
      <formula>NOT(ISERROR(SEARCH("Deferred",E55)))</formula>
    </cfRule>
    <cfRule type="containsText" dxfId="489" priority="663" operator="containsText" text="Deleted">
      <formula>NOT(ISERROR(SEARCH("Deleted",E55)))</formula>
    </cfRule>
    <cfRule type="containsText" dxfId="488" priority="664" operator="containsText" text="In Danger of Falling Behind Target">
      <formula>NOT(ISERROR(SEARCH("In Danger of Falling Behind Target",E55)))</formula>
    </cfRule>
    <cfRule type="containsText" dxfId="487" priority="665" operator="containsText" text="Not yet due">
      <formula>NOT(ISERROR(SEARCH("Not yet due",E55)))</formula>
    </cfRule>
    <cfRule type="containsText" dxfId="486" priority="666" operator="containsText" text="Completed Behind Schedule">
      <formula>NOT(ISERROR(SEARCH("Completed Behind Schedule",E55)))</formula>
    </cfRule>
    <cfRule type="containsText" dxfId="485" priority="667" operator="containsText" text="Off Target">
      <formula>NOT(ISERROR(SEARCH("Off Target",E55)))</formula>
    </cfRule>
    <cfRule type="containsText" dxfId="484" priority="668" operator="containsText" text="In Danger of Falling Behind Target">
      <formula>NOT(ISERROR(SEARCH("In Danger of Falling Behind Target",E55)))</formula>
    </cfRule>
    <cfRule type="containsText" dxfId="483" priority="669" operator="containsText" text="On Track to be Achieved">
      <formula>NOT(ISERROR(SEARCH("On Track to be Achieved",E55)))</formula>
    </cfRule>
    <cfRule type="containsText" dxfId="482" priority="670" operator="containsText" text="Fully Achieved">
      <formula>NOT(ISERROR(SEARCH("Fully Achieved",E55)))</formula>
    </cfRule>
    <cfRule type="containsText" dxfId="481" priority="671" operator="containsText" text="Update not Provided">
      <formula>NOT(ISERROR(SEARCH("Update not Provided",E55)))</formula>
    </cfRule>
    <cfRule type="containsText" dxfId="480" priority="672" operator="containsText" text="Not yet due">
      <formula>NOT(ISERROR(SEARCH("Not yet due",E55)))</formula>
    </cfRule>
    <cfRule type="containsText" dxfId="479" priority="673" operator="containsText" text="Completed Behind Schedule">
      <formula>NOT(ISERROR(SEARCH("Completed Behind Schedule",E55)))</formula>
    </cfRule>
    <cfRule type="containsText" dxfId="478" priority="674" operator="containsText" text="Off Target">
      <formula>NOT(ISERROR(SEARCH("Off Target",E55)))</formula>
    </cfRule>
    <cfRule type="containsText" dxfId="477" priority="675" operator="containsText" text="In Danger of Falling Behind Target">
      <formula>NOT(ISERROR(SEARCH("In Danger of Falling Behind Target",E55)))</formula>
    </cfRule>
    <cfRule type="containsText" dxfId="476" priority="676" operator="containsText" text="On Track to be Achieved">
      <formula>NOT(ISERROR(SEARCH("On Track to be Achieved",E55)))</formula>
    </cfRule>
    <cfRule type="containsText" dxfId="475" priority="677" operator="containsText" text="Fully Achieved">
      <formula>NOT(ISERROR(SEARCH("Fully Achieved",E55)))</formula>
    </cfRule>
    <cfRule type="containsText" dxfId="474" priority="678" operator="containsText" text="Fully Achieved">
      <formula>NOT(ISERROR(SEARCH("Fully Achieved",E55)))</formula>
    </cfRule>
    <cfRule type="containsText" dxfId="473" priority="679" operator="containsText" text="Fully Achieved">
      <formula>NOT(ISERROR(SEARCH("Fully Achieved",E55)))</formula>
    </cfRule>
    <cfRule type="containsText" dxfId="472" priority="680" operator="containsText" text="Deferred">
      <formula>NOT(ISERROR(SEARCH("Deferred",E55)))</formula>
    </cfRule>
    <cfRule type="containsText" dxfId="471" priority="681" operator="containsText" text="Deleted">
      <formula>NOT(ISERROR(SEARCH("Deleted",E55)))</formula>
    </cfRule>
    <cfRule type="containsText" dxfId="470" priority="682" operator="containsText" text="In Danger of Falling Behind Target">
      <formula>NOT(ISERROR(SEARCH("In Danger of Falling Behind Target",E55)))</formula>
    </cfRule>
    <cfRule type="containsText" dxfId="469" priority="683" operator="containsText" text="Not yet due">
      <formula>NOT(ISERROR(SEARCH("Not yet due",E55)))</formula>
    </cfRule>
    <cfRule type="containsText" dxfId="468" priority="684" operator="containsText" text="Update not Provided">
      <formula>NOT(ISERROR(SEARCH("Update not Provided",E55)))</formula>
    </cfRule>
  </conditionalFormatting>
  <conditionalFormatting sqref="E58">
    <cfRule type="containsText" dxfId="467" priority="613" operator="containsText" text="On track to be achieved">
      <formula>NOT(ISERROR(SEARCH("On track to be achieved",E58)))</formula>
    </cfRule>
    <cfRule type="containsText" dxfId="466" priority="614" operator="containsText" text="Deferred">
      <formula>NOT(ISERROR(SEARCH("Deferred",E58)))</formula>
    </cfRule>
    <cfRule type="containsText" dxfId="465" priority="615" operator="containsText" text="Deleted">
      <formula>NOT(ISERROR(SEARCH("Deleted",E58)))</formula>
    </cfRule>
    <cfRule type="containsText" dxfId="464" priority="616" operator="containsText" text="In Danger of Falling Behind Target">
      <formula>NOT(ISERROR(SEARCH("In Danger of Falling Behind Target",E58)))</formula>
    </cfRule>
    <cfRule type="containsText" dxfId="463" priority="617" operator="containsText" text="Not yet due">
      <formula>NOT(ISERROR(SEARCH("Not yet due",E58)))</formula>
    </cfRule>
    <cfRule type="containsText" dxfId="462" priority="618" operator="containsText" text="Update not Provided">
      <formula>NOT(ISERROR(SEARCH("Update not Provided",E58)))</formula>
    </cfRule>
    <cfRule type="containsText" dxfId="461" priority="619" operator="containsText" text="Not yet due">
      <formula>NOT(ISERROR(SEARCH("Not yet due",E58)))</formula>
    </cfRule>
    <cfRule type="containsText" dxfId="460" priority="620" operator="containsText" text="Completed Behind Schedule">
      <formula>NOT(ISERROR(SEARCH("Completed Behind Schedule",E58)))</formula>
    </cfRule>
    <cfRule type="containsText" dxfId="459" priority="621" operator="containsText" text="Off Target">
      <formula>NOT(ISERROR(SEARCH("Off Target",E58)))</formula>
    </cfRule>
    <cfRule type="containsText" dxfId="458" priority="622" operator="containsText" text="On Track to be Achieved">
      <formula>NOT(ISERROR(SEARCH("On Track to be Achieved",E58)))</formula>
    </cfRule>
    <cfRule type="containsText" dxfId="457" priority="623" operator="containsText" text="Fully Achieved">
      <formula>NOT(ISERROR(SEARCH("Fully Achieved",E58)))</formula>
    </cfRule>
    <cfRule type="containsText" dxfId="456" priority="624" operator="containsText" text="Not yet due">
      <formula>NOT(ISERROR(SEARCH("Not yet due",E58)))</formula>
    </cfRule>
    <cfRule type="containsText" dxfId="455" priority="625" operator="containsText" text="Not Yet Due">
      <formula>NOT(ISERROR(SEARCH("Not Yet Due",E58)))</formula>
    </cfRule>
    <cfRule type="containsText" dxfId="454" priority="626" operator="containsText" text="Deferred">
      <formula>NOT(ISERROR(SEARCH("Deferred",E58)))</formula>
    </cfRule>
    <cfRule type="containsText" dxfId="453" priority="627" operator="containsText" text="Deleted">
      <formula>NOT(ISERROR(SEARCH("Deleted",E58)))</formula>
    </cfRule>
    <cfRule type="containsText" dxfId="452" priority="628" operator="containsText" text="In Danger of Falling Behind Target">
      <formula>NOT(ISERROR(SEARCH("In Danger of Falling Behind Target",E58)))</formula>
    </cfRule>
    <cfRule type="containsText" dxfId="451" priority="629" operator="containsText" text="Not yet due">
      <formula>NOT(ISERROR(SEARCH("Not yet due",E58)))</formula>
    </cfRule>
    <cfRule type="containsText" dxfId="450" priority="630" operator="containsText" text="Completed Behind Schedule">
      <formula>NOT(ISERROR(SEARCH("Completed Behind Schedule",E58)))</formula>
    </cfRule>
    <cfRule type="containsText" dxfId="449" priority="631" operator="containsText" text="Off Target">
      <formula>NOT(ISERROR(SEARCH("Off Target",E58)))</formula>
    </cfRule>
    <cfRule type="containsText" dxfId="448" priority="632" operator="containsText" text="In Danger of Falling Behind Target">
      <formula>NOT(ISERROR(SEARCH("In Danger of Falling Behind Target",E58)))</formula>
    </cfRule>
    <cfRule type="containsText" dxfId="447" priority="633" operator="containsText" text="On Track to be Achieved">
      <formula>NOT(ISERROR(SEARCH("On Track to be Achieved",E58)))</formula>
    </cfRule>
    <cfRule type="containsText" dxfId="446" priority="634" operator="containsText" text="Fully Achieved">
      <formula>NOT(ISERROR(SEARCH("Fully Achieved",E58)))</formula>
    </cfRule>
    <cfRule type="containsText" dxfId="445" priority="635" operator="containsText" text="Update not Provided">
      <formula>NOT(ISERROR(SEARCH("Update not Provided",E58)))</formula>
    </cfRule>
    <cfRule type="containsText" dxfId="444" priority="636" operator="containsText" text="Not yet due">
      <formula>NOT(ISERROR(SEARCH("Not yet due",E58)))</formula>
    </cfRule>
    <cfRule type="containsText" dxfId="443" priority="637" operator="containsText" text="Completed Behind Schedule">
      <formula>NOT(ISERROR(SEARCH("Completed Behind Schedule",E58)))</formula>
    </cfRule>
    <cfRule type="containsText" dxfId="442" priority="638" operator="containsText" text="Off Target">
      <formula>NOT(ISERROR(SEARCH("Off Target",E58)))</formula>
    </cfRule>
    <cfRule type="containsText" dxfId="441" priority="639" operator="containsText" text="In Danger of Falling Behind Target">
      <formula>NOT(ISERROR(SEARCH("In Danger of Falling Behind Target",E58)))</formula>
    </cfRule>
    <cfRule type="containsText" dxfId="440" priority="640" operator="containsText" text="On Track to be Achieved">
      <formula>NOT(ISERROR(SEARCH("On Track to be Achieved",E58)))</formula>
    </cfRule>
    <cfRule type="containsText" dxfId="439" priority="641" operator="containsText" text="Fully Achieved">
      <formula>NOT(ISERROR(SEARCH("Fully Achieved",E58)))</formula>
    </cfRule>
    <cfRule type="containsText" dxfId="438" priority="642" operator="containsText" text="Fully Achieved">
      <formula>NOT(ISERROR(SEARCH("Fully Achieved",E58)))</formula>
    </cfRule>
    <cfRule type="containsText" dxfId="437" priority="643" operator="containsText" text="Fully Achieved">
      <formula>NOT(ISERROR(SEARCH("Fully Achieved",E58)))</formula>
    </cfRule>
    <cfRule type="containsText" dxfId="436" priority="644" operator="containsText" text="Deferred">
      <formula>NOT(ISERROR(SEARCH("Deferred",E58)))</formula>
    </cfRule>
    <cfRule type="containsText" dxfId="435" priority="645" operator="containsText" text="Deleted">
      <formula>NOT(ISERROR(SEARCH("Deleted",E58)))</formula>
    </cfRule>
    <cfRule type="containsText" dxfId="434" priority="646" operator="containsText" text="In Danger of Falling Behind Target">
      <formula>NOT(ISERROR(SEARCH("In Danger of Falling Behind Target",E58)))</formula>
    </cfRule>
    <cfRule type="containsText" dxfId="433" priority="647" operator="containsText" text="Not yet due">
      <formula>NOT(ISERROR(SEARCH("Not yet due",E58)))</formula>
    </cfRule>
    <cfRule type="containsText" dxfId="432" priority="648" operator="containsText" text="Update not Provided">
      <formula>NOT(ISERROR(SEARCH("Update not Provided",E58)))</formula>
    </cfRule>
  </conditionalFormatting>
  <conditionalFormatting sqref="E60">
    <cfRule type="containsText" dxfId="431" priority="577" operator="containsText" text="On track to be achieved">
      <formula>NOT(ISERROR(SEARCH("On track to be achieved",E60)))</formula>
    </cfRule>
    <cfRule type="containsText" dxfId="430" priority="578" operator="containsText" text="Deferred">
      <formula>NOT(ISERROR(SEARCH("Deferred",E60)))</formula>
    </cfRule>
    <cfRule type="containsText" dxfId="429" priority="579" operator="containsText" text="Deleted">
      <formula>NOT(ISERROR(SEARCH("Deleted",E60)))</formula>
    </cfRule>
    <cfRule type="containsText" dxfId="428" priority="580" operator="containsText" text="In Danger of Falling Behind Target">
      <formula>NOT(ISERROR(SEARCH("In Danger of Falling Behind Target",E60)))</formula>
    </cfRule>
    <cfRule type="containsText" dxfId="427" priority="581" operator="containsText" text="Not yet due">
      <formula>NOT(ISERROR(SEARCH("Not yet due",E60)))</formula>
    </cfRule>
    <cfRule type="containsText" dxfId="426" priority="582" operator="containsText" text="Update not Provided">
      <formula>NOT(ISERROR(SEARCH("Update not Provided",E60)))</formula>
    </cfRule>
    <cfRule type="containsText" dxfId="425" priority="583" operator="containsText" text="Not yet due">
      <formula>NOT(ISERROR(SEARCH("Not yet due",E60)))</formula>
    </cfRule>
    <cfRule type="containsText" dxfId="424" priority="584" operator="containsText" text="Completed Behind Schedule">
      <formula>NOT(ISERROR(SEARCH("Completed Behind Schedule",E60)))</formula>
    </cfRule>
    <cfRule type="containsText" dxfId="423" priority="585" operator="containsText" text="Off Target">
      <formula>NOT(ISERROR(SEARCH("Off Target",E60)))</formula>
    </cfRule>
    <cfRule type="containsText" dxfId="422" priority="586" operator="containsText" text="On Track to be Achieved">
      <formula>NOT(ISERROR(SEARCH("On Track to be Achieved",E60)))</formula>
    </cfRule>
    <cfRule type="containsText" dxfId="421" priority="587" operator="containsText" text="Fully Achieved">
      <formula>NOT(ISERROR(SEARCH("Fully Achieved",E60)))</formula>
    </cfRule>
    <cfRule type="containsText" dxfId="420" priority="588" operator="containsText" text="Not yet due">
      <formula>NOT(ISERROR(SEARCH("Not yet due",E60)))</formula>
    </cfRule>
    <cfRule type="containsText" dxfId="419" priority="589" operator="containsText" text="Not Yet Due">
      <formula>NOT(ISERROR(SEARCH("Not Yet Due",E60)))</formula>
    </cfRule>
    <cfRule type="containsText" dxfId="418" priority="590" operator="containsText" text="Deferred">
      <formula>NOT(ISERROR(SEARCH("Deferred",E60)))</formula>
    </cfRule>
    <cfRule type="containsText" dxfId="417" priority="591" operator="containsText" text="Deleted">
      <formula>NOT(ISERROR(SEARCH("Deleted",E60)))</formula>
    </cfRule>
    <cfRule type="containsText" dxfId="416" priority="592" operator="containsText" text="In Danger of Falling Behind Target">
      <formula>NOT(ISERROR(SEARCH("In Danger of Falling Behind Target",E60)))</formula>
    </cfRule>
    <cfRule type="containsText" dxfId="415" priority="593" operator="containsText" text="Not yet due">
      <formula>NOT(ISERROR(SEARCH("Not yet due",E60)))</formula>
    </cfRule>
    <cfRule type="containsText" dxfId="414" priority="594" operator="containsText" text="Completed Behind Schedule">
      <formula>NOT(ISERROR(SEARCH("Completed Behind Schedule",E60)))</formula>
    </cfRule>
    <cfRule type="containsText" dxfId="413" priority="595" operator="containsText" text="Off Target">
      <formula>NOT(ISERROR(SEARCH("Off Target",E60)))</formula>
    </cfRule>
    <cfRule type="containsText" dxfId="412" priority="596" operator="containsText" text="In Danger of Falling Behind Target">
      <formula>NOT(ISERROR(SEARCH("In Danger of Falling Behind Target",E60)))</formula>
    </cfRule>
    <cfRule type="containsText" dxfId="411" priority="597" operator="containsText" text="On Track to be Achieved">
      <formula>NOT(ISERROR(SEARCH("On Track to be Achieved",E60)))</formula>
    </cfRule>
    <cfRule type="containsText" dxfId="410" priority="598" operator="containsText" text="Fully Achieved">
      <formula>NOT(ISERROR(SEARCH("Fully Achieved",E60)))</formula>
    </cfRule>
    <cfRule type="containsText" dxfId="409" priority="599" operator="containsText" text="Update not Provided">
      <formula>NOT(ISERROR(SEARCH("Update not Provided",E60)))</formula>
    </cfRule>
    <cfRule type="containsText" dxfId="408" priority="600" operator="containsText" text="Not yet due">
      <formula>NOT(ISERROR(SEARCH("Not yet due",E60)))</formula>
    </cfRule>
    <cfRule type="containsText" dxfId="407" priority="601" operator="containsText" text="Completed Behind Schedule">
      <formula>NOT(ISERROR(SEARCH("Completed Behind Schedule",E60)))</formula>
    </cfRule>
    <cfRule type="containsText" dxfId="406" priority="602" operator="containsText" text="Off Target">
      <formula>NOT(ISERROR(SEARCH("Off Target",E60)))</formula>
    </cfRule>
    <cfRule type="containsText" dxfId="405" priority="603" operator="containsText" text="In Danger of Falling Behind Target">
      <formula>NOT(ISERROR(SEARCH("In Danger of Falling Behind Target",E60)))</formula>
    </cfRule>
    <cfRule type="containsText" dxfId="404" priority="604" operator="containsText" text="On Track to be Achieved">
      <formula>NOT(ISERROR(SEARCH("On Track to be Achieved",E60)))</formula>
    </cfRule>
    <cfRule type="containsText" dxfId="403" priority="605" operator="containsText" text="Fully Achieved">
      <formula>NOT(ISERROR(SEARCH("Fully Achieved",E60)))</formula>
    </cfRule>
    <cfRule type="containsText" dxfId="402" priority="606" operator="containsText" text="Fully Achieved">
      <formula>NOT(ISERROR(SEARCH("Fully Achieved",E60)))</formula>
    </cfRule>
    <cfRule type="containsText" dxfId="401" priority="607" operator="containsText" text="Fully Achieved">
      <formula>NOT(ISERROR(SEARCH("Fully Achieved",E60)))</formula>
    </cfRule>
    <cfRule type="containsText" dxfId="400" priority="608" operator="containsText" text="Deferred">
      <formula>NOT(ISERROR(SEARCH("Deferred",E60)))</formula>
    </cfRule>
    <cfRule type="containsText" dxfId="399" priority="609" operator="containsText" text="Deleted">
      <formula>NOT(ISERROR(SEARCH("Deleted",E60)))</formula>
    </cfRule>
    <cfRule type="containsText" dxfId="398" priority="610" operator="containsText" text="In Danger of Falling Behind Target">
      <formula>NOT(ISERROR(SEARCH("In Danger of Falling Behind Target",E60)))</formula>
    </cfRule>
    <cfRule type="containsText" dxfId="397" priority="611" operator="containsText" text="Not yet due">
      <formula>NOT(ISERROR(SEARCH("Not yet due",E60)))</formula>
    </cfRule>
    <cfRule type="containsText" dxfId="396" priority="612" operator="containsText" text="Update not Provided">
      <formula>NOT(ISERROR(SEARCH("Update not Provided",E60)))</formula>
    </cfRule>
  </conditionalFormatting>
  <conditionalFormatting sqref="E62:E71">
    <cfRule type="containsText" dxfId="395" priority="541" operator="containsText" text="On track to be achieved">
      <formula>NOT(ISERROR(SEARCH("On track to be achieved",E62)))</formula>
    </cfRule>
    <cfRule type="containsText" dxfId="394" priority="542" operator="containsText" text="Deferred">
      <formula>NOT(ISERROR(SEARCH("Deferred",E62)))</formula>
    </cfRule>
    <cfRule type="containsText" dxfId="393" priority="543" operator="containsText" text="Deleted">
      <formula>NOT(ISERROR(SEARCH("Deleted",E62)))</formula>
    </cfRule>
    <cfRule type="containsText" dxfId="392" priority="544" operator="containsText" text="In Danger of Falling Behind Target">
      <formula>NOT(ISERROR(SEARCH("In Danger of Falling Behind Target",E62)))</formula>
    </cfRule>
    <cfRule type="containsText" dxfId="391" priority="545" operator="containsText" text="Not yet due">
      <formula>NOT(ISERROR(SEARCH("Not yet due",E62)))</formula>
    </cfRule>
    <cfRule type="containsText" dxfId="390" priority="546" operator="containsText" text="Update not Provided">
      <formula>NOT(ISERROR(SEARCH("Update not Provided",E62)))</formula>
    </cfRule>
    <cfRule type="containsText" dxfId="389" priority="547" operator="containsText" text="Not yet due">
      <formula>NOT(ISERROR(SEARCH("Not yet due",E62)))</formula>
    </cfRule>
    <cfRule type="containsText" dxfId="388" priority="548" operator="containsText" text="Completed Behind Schedule">
      <formula>NOT(ISERROR(SEARCH("Completed Behind Schedule",E62)))</formula>
    </cfRule>
    <cfRule type="containsText" dxfId="387" priority="549" operator="containsText" text="Off Target">
      <formula>NOT(ISERROR(SEARCH("Off Target",E62)))</formula>
    </cfRule>
    <cfRule type="containsText" dxfId="386" priority="550" operator="containsText" text="On Track to be Achieved">
      <formula>NOT(ISERROR(SEARCH("On Track to be Achieved",E62)))</formula>
    </cfRule>
    <cfRule type="containsText" dxfId="385" priority="551" operator="containsText" text="Fully Achieved">
      <formula>NOT(ISERROR(SEARCH("Fully Achieved",E62)))</formula>
    </cfRule>
    <cfRule type="containsText" dxfId="384" priority="552" operator="containsText" text="Not yet due">
      <formula>NOT(ISERROR(SEARCH("Not yet due",E62)))</formula>
    </cfRule>
    <cfRule type="containsText" dxfId="383" priority="553" operator="containsText" text="Not Yet Due">
      <formula>NOT(ISERROR(SEARCH("Not Yet Due",E62)))</formula>
    </cfRule>
    <cfRule type="containsText" dxfId="382" priority="554" operator="containsText" text="Deferred">
      <formula>NOT(ISERROR(SEARCH("Deferred",E62)))</formula>
    </cfRule>
    <cfRule type="containsText" dxfId="381" priority="555" operator="containsText" text="Deleted">
      <formula>NOT(ISERROR(SEARCH("Deleted",E62)))</formula>
    </cfRule>
    <cfRule type="containsText" dxfId="380" priority="556" operator="containsText" text="In Danger of Falling Behind Target">
      <formula>NOT(ISERROR(SEARCH("In Danger of Falling Behind Target",E62)))</formula>
    </cfRule>
    <cfRule type="containsText" dxfId="379" priority="557" operator="containsText" text="Not yet due">
      <formula>NOT(ISERROR(SEARCH("Not yet due",E62)))</formula>
    </cfRule>
    <cfRule type="containsText" dxfId="378" priority="558" operator="containsText" text="Completed Behind Schedule">
      <formula>NOT(ISERROR(SEARCH("Completed Behind Schedule",E62)))</formula>
    </cfRule>
    <cfRule type="containsText" dxfId="377" priority="559" operator="containsText" text="Off Target">
      <formula>NOT(ISERROR(SEARCH("Off Target",E62)))</formula>
    </cfRule>
    <cfRule type="containsText" dxfId="376" priority="560" operator="containsText" text="In Danger of Falling Behind Target">
      <formula>NOT(ISERROR(SEARCH("In Danger of Falling Behind Target",E62)))</formula>
    </cfRule>
    <cfRule type="containsText" dxfId="375" priority="561" operator="containsText" text="On Track to be Achieved">
      <formula>NOT(ISERROR(SEARCH("On Track to be Achieved",E62)))</formula>
    </cfRule>
    <cfRule type="containsText" dxfId="374" priority="562" operator="containsText" text="Fully Achieved">
      <formula>NOT(ISERROR(SEARCH("Fully Achieved",E62)))</formula>
    </cfRule>
    <cfRule type="containsText" dxfId="373" priority="563" operator="containsText" text="Update not Provided">
      <formula>NOT(ISERROR(SEARCH("Update not Provided",E62)))</formula>
    </cfRule>
    <cfRule type="containsText" dxfId="372" priority="564" operator="containsText" text="Not yet due">
      <formula>NOT(ISERROR(SEARCH("Not yet due",E62)))</formula>
    </cfRule>
    <cfRule type="containsText" dxfId="371" priority="565" operator="containsText" text="Completed Behind Schedule">
      <formula>NOT(ISERROR(SEARCH("Completed Behind Schedule",E62)))</formula>
    </cfRule>
    <cfRule type="containsText" dxfId="370" priority="566" operator="containsText" text="Off Target">
      <formula>NOT(ISERROR(SEARCH("Off Target",E62)))</formula>
    </cfRule>
    <cfRule type="containsText" dxfId="369" priority="567" operator="containsText" text="In Danger of Falling Behind Target">
      <formula>NOT(ISERROR(SEARCH("In Danger of Falling Behind Target",E62)))</formula>
    </cfRule>
    <cfRule type="containsText" dxfId="368" priority="568" operator="containsText" text="On Track to be Achieved">
      <formula>NOT(ISERROR(SEARCH("On Track to be Achieved",E62)))</formula>
    </cfRule>
    <cfRule type="containsText" dxfId="367" priority="569" operator="containsText" text="Fully Achieved">
      <formula>NOT(ISERROR(SEARCH("Fully Achieved",E62)))</formula>
    </cfRule>
    <cfRule type="containsText" dxfId="366" priority="570" operator="containsText" text="Fully Achieved">
      <formula>NOT(ISERROR(SEARCH("Fully Achieved",E62)))</formula>
    </cfRule>
    <cfRule type="containsText" dxfId="365" priority="571" operator="containsText" text="Fully Achieved">
      <formula>NOT(ISERROR(SEARCH("Fully Achieved",E62)))</formula>
    </cfRule>
    <cfRule type="containsText" dxfId="364" priority="572" operator="containsText" text="Deferred">
      <formula>NOT(ISERROR(SEARCH("Deferred",E62)))</formula>
    </cfRule>
    <cfRule type="containsText" dxfId="363" priority="573" operator="containsText" text="Deleted">
      <formula>NOT(ISERROR(SEARCH("Deleted",E62)))</formula>
    </cfRule>
    <cfRule type="containsText" dxfId="362" priority="574" operator="containsText" text="In Danger of Falling Behind Target">
      <formula>NOT(ISERROR(SEARCH("In Danger of Falling Behind Target",E62)))</formula>
    </cfRule>
    <cfRule type="containsText" dxfId="361" priority="575" operator="containsText" text="Not yet due">
      <formula>NOT(ISERROR(SEARCH("Not yet due",E62)))</formula>
    </cfRule>
    <cfRule type="containsText" dxfId="360" priority="576" operator="containsText" text="Update not Provided">
      <formula>NOT(ISERROR(SEARCH("Update not Provided",E62)))</formula>
    </cfRule>
  </conditionalFormatting>
  <conditionalFormatting sqref="E73:E74">
    <cfRule type="containsText" dxfId="359" priority="505" operator="containsText" text="On track to be achieved">
      <formula>NOT(ISERROR(SEARCH("On track to be achieved",E73)))</formula>
    </cfRule>
    <cfRule type="containsText" dxfId="358" priority="506" operator="containsText" text="Deferred">
      <formula>NOT(ISERROR(SEARCH("Deferred",E73)))</formula>
    </cfRule>
    <cfRule type="containsText" dxfId="357" priority="507" operator="containsText" text="Deleted">
      <formula>NOT(ISERROR(SEARCH("Deleted",E73)))</formula>
    </cfRule>
    <cfRule type="containsText" dxfId="356" priority="508" operator="containsText" text="In Danger of Falling Behind Target">
      <formula>NOT(ISERROR(SEARCH("In Danger of Falling Behind Target",E73)))</formula>
    </cfRule>
    <cfRule type="containsText" dxfId="355" priority="509" operator="containsText" text="Not yet due">
      <formula>NOT(ISERROR(SEARCH("Not yet due",E73)))</formula>
    </cfRule>
    <cfRule type="containsText" dxfId="354" priority="510" operator="containsText" text="Update not Provided">
      <formula>NOT(ISERROR(SEARCH("Update not Provided",E73)))</formula>
    </cfRule>
    <cfRule type="containsText" dxfId="353" priority="511" operator="containsText" text="Not yet due">
      <formula>NOT(ISERROR(SEARCH("Not yet due",E73)))</formula>
    </cfRule>
    <cfRule type="containsText" dxfId="352" priority="512" operator="containsText" text="Completed Behind Schedule">
      <formula>NOT(ISERROR(SEARCH("Completed Behind Schedule",E73)))</formula>
    </cfRule>
    <cfRule type="containsText" dxfId="351" priority="513" operator="containsText" text="Off Target">
      <formula>NOT(ISERROR(SEARCH("Off Target",E73)))</formula>
    </cfRule>
    <cfRule type="containsText" dxfId="350" priority="514" operator="containsText" text="On Track to be Achieved">
      <formula>NOT(ISERROR(SEARCH("On Track to be Achieved",E73)))</formula>
    </cfRule>
    <cfRule type="containsText" dxfId="349" priority="515" operator="containsText" text="Fully Achieved">
      <formula>NOT(ISERROR(SEARCH("Fully Achieved",E73)))</formula>
    </cfRule>
    <cfRule type="containsText" dxfId="348" priority="516" operator="containsText" text="Not yet due">
      <formula>NOT(ISERROR(SEARCH("Not yet due",E73)))</formula>
    </cfRule>
    <cfRule type="containsText" dxfId="347" priority="517" operator="containsText" text="Not Yet Due">
      <formula>NOT(ISERROR(SEARCH("Not Yet Due",E73)))</formula>
    </cfRule>
    <cfRule type="containsText" dxfId="346" priority="518" operator="containsText" text="Deferred">
      <formula>NOT(ISERROR(SEARCH("Deferred",E73)))</formula>
    </cfRule>
    <cfRule type="containsText" dxfId="345" priority="519" operator="containsText" text="Deleted">
      <formula>NOT(ISERROR(SEARCH("Deleted",E73)))</formula>
    </cfRule>
    <cfRule type="containsText" dxfId="344" priority="520" operator="containsText" text="In Danger of Falling Behind Target">
      <formula>NOT(ISERROR(SEARCH("In Danger of Falling Behind Target",E73)))</formula>
    </cfRule>
    <cfRule type="containsText" dxfId="343" priority="521" operator="containsText" text="Not yet due">
      <formula>NOT(ISERROR(SEARCH("Not yet due",E73)))</formula>
    </cfRule>
    <cfRule type="containsText" dxfId="342" priority="522" operator="containsText" text="Completed Behind Schedule">
      <formula>NOT(ISERROR(SEARCH("Completed Behind Schedule",E73)))</formula>
    </cfRule>
    <cfRule type="containsText" dxfId="341" priority="523" operator="containsText" text="Off Target">
      <formula>NOT(ISERROR(SEARCH("Off Target",E73)))</formula>
    </cfRule>
    <cfRule type="containsText" dxfId="340" priority="524" operator="containsText" text="In Danger of Falling Behind Target">
      <formula>NOT(ISERROR(SEARCH("In Danger of Falling Behind Target",E73)))</formula>
    </cfRule>
    <cfRule type="containsText" dxfId="339" priority="525" operator="containsText" text="On Track to be Achieved">
      <formula>NOT(ISERROR(SEARCH("On Track to be Achieved",E73)))</formula>
    </cfRule>
    <cfRule type="containsText" dxfId="338" priority="526" operator="containsText" text="Fully Achieved">
      <formula>NOT(ISERROR(SEARCH("Fully Achieved",E73)))</formula>
    </cfRule>
    <cfRule type="containsText" dxfId="337" priority="527" operator="containsText" text="Update not Provided">
      <formula>NOT(ISERROR(SEARCH("Update not Provided",E73)))</formula>
    </cfRule>
    <cfRule type="containsText" dxfId="336" priority="528" operator="containsText" text="Not yet due">
      <formula>NOT(ISERROR(SEARCH("Not yet due",E73)))</formula>
    </cfRule>
    <cfRule type="containsText" dxfId="335" priority="529" operator="containsText" text="Completed Behind Schedule">
      <formula>NOT(ISERROR(SEARCH("Completed Behind Schedule",E73)))</formula>
    </cfRule>
    <cfRule type="containsText" dxfId="334" priority="530" operator="containsText" text="Off Target">
      <formula>NOT(ISERROR(SEARCH("Off Target",E73)))</formula>
    </cfRule>
    <cfRule type="containsText" dxfId="333" priority="531" operator="containsText" text="In Danger of Falling Behind Target">
      <formula>NOT(ISERROR(SEARCH("In Danger of Falling Behind Target",E73)))</formula>
    </cfRule>
    <cfRule type="containsText" dxfId="332" priority="532" operator="containsText" text="On Track to be Achieved">
      <formula>NOT(ISERROR(SEARCH("On Track to be Achieved",E73)))</formula>
    </cfRule>
    <cfRule type="containsText" dxfId="331" priority="533" operator="containsText" text="Fully Achieved">
      <formula>NOT(ISERROR(SEARCH("Fully Achieved",E73)))</formula>
    </cfRule>
    <cfRule type="containsText" dxfId="330" priority="534" operator="containsText" text="Fully Achieved">
      <formula>NOT(ISERROR(SEARCH("Fully Achieved",E73)))</formula>
    </cfRule>
    <cfRule type="containsText" dxfId="329" priority="535" operator="containsText" text="Fully Achieved">
      <formula>NOT(ISERROR(SEARCH("Fully Achieved",E73)))</formula>
    </cfRule>
    <cfRule type="containsText" dxfId="328" priority="536" operator="containsText" text="Deferred">
      <formula>NOT(ISERROR(SEARCH("Deferred",E73)))</formula>
    </cfRule>
    <cfRule type="containsText" dxfId="327" priority="537" operator="containsText" text="Deleted">
      <formula>NOT(ISERROR(SEARCH("Deleted",E73)))</formula>
    </cfRule>
    <cfRule type="containsText" dxfId="326" priority="538" operator="containsText" text="In Danger of Falling Behind Target">
      <formula>NOT(ISERROR(SEARCH("In Danger of Falling Behind Target",E73)))</formula>
    </cfRule>
    <cfRule type="containsText" dxfId="325" priority="539" operator="containsText" text="Not yet due">
      <formula>NOT(ISERROR(SEARCH("Not yet due",E73)))</formula>
    </cfRule>
    <cfRule type="containsText" dxfId="324" priority="540" operator="containsText" text="Update not Provided">
      <formula>NOT(ISERROR(SEARCH("Update not Provided",E73)))</formula>
    </cfRule>
  </conditionalFormatting>
  <conditionalFormatting sqref="E75:E76">
    <cfRule type="containsText" dxfId="323" priority="469" operator="containsText" text="On track to be achieved">
      <formula>NOT(ISERROR(SEARCH("On track to be achieved",E75)))</formula>
    </cfRule>
    <cfRule type="containsText" dxfId="322" priority="470" operator="containsText" text="Deferred">
      <formula>NOT(ISERROR(SEARCH("Deferred",E75)))</formula>
    </cfRule>
    <cfRule type="containsText" dxfId="321" priority="471" operator="containsText" text="Deleted">
      <formula>NOT(ISERROR(SEARCH("Deleted",E75)))</formula>
    </cfRule>
    <cfRule type="containsText" dxfId="320" priority="472" operator="containsText" text="In Danger of Falling Behind Target">
      <formula>NOT(ISERROR(SEARCH("In Danger of Falling Behind Target",E75)))</formula>
    </cfRule>
    <cfRule type="containsText" dxfId="319" priority="473" operator="containsText" text="Not yet due">
      <formula>NOT(ISERROR(SEARCH("Not yet due",E75)))</formula>
    </cfRule>
    <cfRule type="containsText" dxfId="318" priority="474" operator="containsText" text="Update not Provided">
      <formula>NOT(ISERROR(SEARCH("Update not Provided",E75)))</formula>
    </cfRule>
    <cfRule type="containsText" dxfId="317" priority="475" operator="containsText" text="Not yet due">
      <formula>NOT(ISERROR(SEARCH("Not yet due",E75)))</formula>
    </cfRule>
    <cfRule type="containsText" dxfId="316" priority="476" operator="containsText" text="Completed Behind Schedule">
      <formula>NOT(ISERROR(SEARCH("Completed Behind Schedule",E75)))</formula>
    </cfRule>
    <cfRule type="containsText" dxfId="315" priority="477" operator="containsText" text="Off Target">
      <formula>NOT(ISERROR(SEARCH("Off Target",E75)))</formula>
    </cfRule>
    <cfRule type="containsText" dxfId="314" priority="478" operator="containsText" text="On Track to be Achieved">
      <formula>NOT(ISERROR(SEARCH("On Track to be Achieved",E75)))</formula>
    </cfRule>
    <cfRule type="containsText" dxfId="313" priority="479" operator="containsText" text="Fully Achieved">
      <formula>NOT(ISERROR(SEARCH("Fully Achieved",E75)))</formula>
    </cfRule>
    <cfRule type="containsText" dxfId="312" priority="480" operator="containsText" text="Not yet due">
      <formula>NOT(ISERROR(SEARCH("Not yet due",E75)))</formula>
    </cfRule>
    <cfRule type="containsText" dxfId="311" priority="481" operator="containsText" text="Not Yet Due">
      <formula>NOT(ISERROR(SEARCH("Not Yet Due",E75)))</formula>
    </cfRule>
    <cfRule type="containsText" dxfId="310" priority="482" operator="containsText" text="Deferred">
      <formula>NOT(ISERROR(SEARCH("Deferred",E75)))</formula>
    </cfRule>
    <cfRule type="containsText" dxfId="309" priority="483" operator="containsText" text="Deleted">
      <formula>NOT(ISERROR(SEARCH("Deleted",E75)))</formula>
    </cfRule>
    <cfRule type="containsText" dxfId="308" priority="484" operator="containsText" text="In Danger of Falling Behind Target">
      <formula>NOT(ISERROR(SEARCH("In Danger of Falling Behind Target",E75)))</formula>
    </cfRule>
    <cfRule type="containsText" dxfId="307" priority="485" operator="containsText" text="Not yet due">
      <formula>NOT(ISERROR(SEARCH("Not yet due",E75)))</formula>
    </cfRule>
    <cfRule type="containsText" dxfId="306" priority="486" operator="containsText" text="Completed Behind Schedule">
      <formula>NOT(ISERROR(SEARCH("Completed Behind Schedule",E75)))</formula>
    </cfRule>
    <cfRule type="containsText" dxfId="305" priority="487" operator="containsText" text="Off Target">
      <formula>NOT(ISERROR(SEARCH("Off Target",E75)))</formula>
    </cfRule>
    <cfRule type="containsText" dxfId="304" priority="488" operator="containsText" text="In Danger of Falling Behind Target">
      <formula>NOT(ISERROR(SEARCH("In Danger of Falling Behind Target",E75)))</formula>
    </cfRule>
    <cfRule type="containsText" dxfId="303" priority="489" operator="containsText" text="On Track to be Achieved">
      <formula>NOT(ISERROR(SEARCH("On Track to be Achieved",E75)))</formula>
    </cfRule>
    <cfRule type="containsText" dxfId="302" priority="490" operator="containsText" text="Fully Achieved">
      <formula>NOT(ISERROR(SEARCH("Fully Achieved",E75)))</formula>
    </cfRule>
    <cfRule type="containsText" dxfId="301" priority="491" operator="containsText" text="Update not Provided">
      <formula>NOT(ISERROR(SEARCH("Update not Provided",E75)))</formula>
    </cfRule>
    <cfRule type="containsText" dxfId="300" priority="492" operator="containsText" text="Not yet due">
      <formula>NOT(ISERROR(SEARCH("Not yet due",E75)))</formula>
    </cfRule>
    <cfRule type="containsText" dxfId="299" priority="493" operator="containsText" text="Completed Behind Schedule">
      <formula>NOT(ISERROR(SEARCH("Completed Behind Schedule",E75)))</formula>
    </cfRule>
    <cfRule type="containsText" dxfId="298" priority="494" operator="containsText" text="Off Target">
      <formula>NOT(ISERROR(SEARCH("Off Target",E75)))</formula>
    </cfRule>
    <cfRule type="containsText" dxfId="297" priority="495" operator="containsText" text="In Danger of Falling Behind Target">
      <formula>NOT(ISERROR(SEARCH("In Danger of Falling Behind Target",E75)))</formula>
    </cfRule>
    <cfRule type="containsText" dxfId="296" priority="496" operator="containsText" text="On Track to be Achieved">
      <formula>NOT(ISERROR(SEARCH("On Track to be Achieved",E75)))</formula>
    </cfRule>
    <cfRule type="containsText" dxfId="295" priority="497" operator="containsText" text="Fully Achieved">
      <formula>NOT(ISERROR(SEARCH("Fully Achieved",E75)))</formula>
    </cfRule>
    <cfRule type="containsText" dxfId="294" priority="498" operator="containsText" text="Fully Achieved">
      <formula>NOT(ISERROR(SEARCH("Fully Achieved",E75)))</formula>
    </cfRule>
    <cfRule type="containsText" dxfId="293" priority="499" operator="containsText" text="Fully Achieved">
      <formula>NOT(ISERROR(SEARCH("Fully Achieved",E75)))</formula>
    </cfRule>
    <cfRule type="containsText" dxfId="292" priority="500" operator="containsText" text="Deferred">
      <formula>NOT(ISERROR(SEARCH("Deferred",E75)))</formula>
    </cfRule>
    <cfRule type="containsText" dxfId="291" priority="501" operator="containsText" text="Deleted">
      <formula>NOT(ISERROR(SEARCH("Deleted",E75)))</formula>
    </cfRule>
    <cfRule type="containsText" dxfId="290" priority="502" operator="containsText" text="In Danger of Falling Behind Target">
      <formula>NOT(ISERROR(SEARCH("In Danger of Falling Behind Target",E75)))</formula>
    </cfRule>
    <cfRule type="containsText" dxfId="289" priority="503" operator="containsText" text="Not yet due">
      <formula>NOT(ISERROR(SEARCH("Not yet due",E75)))</formula>
    </cfRule>
    <cfRule type="containsText" dxfId="288" priority="504" operator="containsText" text="Update not Provided">
      <formula>NOT(ISERROR(SEARCH("Update not Provided",E75)))</formula>
    </cfRule>
  </conditionalFormatting>
  <conditionalFormatting sqref="E80:E81">
    <cfRule type="containsText" dxfId="287" priority="433" operator="containsText" text="On track to be achieved">
      <formula>NOT(ISERROR(SEARCH("On track to be achieved",E80)))</formula>
    </cfRule>
    <cfRule type="containsText" dxfId="286" priority="434" operator="containsText" text="Deferred">
      <formula>NOT(ISERROR(SEARCH("Deferred",E80)))</formula>
    </cfRule>
    <cfRule type="containsText" dxfId="285" priority="435" operator="containsText" text="Deleted">
      <formula>NOT(ISERROR(SEARCH("Deleted",E80)))</formula>
    </cfRule>
    <cfRule type="containsText" dxfId="284" priority="436" operator="containsText" text="In Danger of Falling Behind Target">
      <formula>NOT(ISERROR(SEARCH("In Danger of Falling Behind Target",E80)))</formula>
    </cfRule>
    <cfRule type="containsText" dxfId="283" priority="437" operator="containsText" text="Not yet due">
      <formula>NOT(ISERROR(SEARCH("Not yet due",E80)))</formula>
    </cfRule>
    <cfRule type="containsText" dxfId="282" priority="438" operator="containsText" text="Update not Provided">
      <formula>NOT(ISERROR(SEARCH("Update not Provided",E80)))</formula>
    </cfRule>
    <cfRule type="containsText" dxfId="281" priority="439" operator="containsText" text="Not yet due">
      <formula>NOT(ISERROR(SEARCH("Not yet due",E80)))</formula>
    </cfRule>
    <cfRule type="containsText" dxfId="280" priority="440" operator="containsText" text="Completed Behind Schedule">
      <formula>NOT(ISERROR(SEARCH("Completed Behind Schedule",E80)))</formula>
    </cfRule>
    <cfRule type="containsText" dxfId="279" priority="441" operator="containsText" text="Off Target">
      <formula>NOT(ISERROR(SEARCH("Off Target",E80)))</formula>
    </cfRule>
    <cfRule type="containsText" dxfId="278" priority="442" operator="containsText" text="On Track to be Achieved">
      <formula>NOT(ISERROR(SEARCH("On Track to be Achieved",E80)))</formula>
    </cfRule>
    <cfRule type="containsText" dxfId="277" priority="443" operator="containsText" text="Fully Achieved">
      <formula>NOT(ISERROR(SEARCH("Fully Achieved",E80)))</formula>
    </cfRule>
    <cfRule type="containsText" dxfId="276" priority="444" operator="containsText" text="Not yet due">
      <formula>NOT(ISERROR(SEARCH("Not yet due",E80)))</formula>
    </cfRule>
    <cfRule type="containsText" dxfId="275" priority="445" operator="containsText" text="Not Yet Due">
      <formula>NOT(ISERROR(SEARCH("Not Yet Due",E80)))</formula>
    </cfRule>
    <cfRule type="containsText" dxfId="274" priority="446" operator="containsText" text="Deferred">
      <formula>NOT(ISERROR(SEARCH("Deferred",E80)))</formula>
    </cfRule>
    <cfRule type="containsText" dxfId="273" priority="447" operator="containsText" text="Deleted">
      <formula>NOT(ISERROR(SEARCH("Deleted",E80)))</formula>
    </cfRule>
    <cfRule type="containsText" dxfId="272" priority="448" operator="containsText" text="In Danger of Falling Behind Target">
      <formula>NOT(ISERROR(SEARCH("In Danger of Falling Behind Target",E80)))</formula>
    </cfRule>
    <cfRule type="containsText" dxfId="271" priority="449" operator="containsText" text="Not yet due">
      <formula>NOT(ISERROR(SEARCH("Not yet due",E80)))</formula>
    </cfRule>
    <cfRule type="containsText" dxfId="270" priority="450" operator="containsText" text="Completed Behind Schedule">
      <formula>NOT(ISERROR(SEARCH("Completed Behind Schedule",E80)))</formula>
    </cfRule>
    <cfRule type="containsText" dxfId="269" priority="451" operator="containsText" text="Off Target">
      <formula>NOT(ISERROR(SEARCH("Off Target",E80)))</formula>
    </cfRule>
    <cfRule type="containsText" dxfId="268" priority="452" operator="containsText" text="In Danger of Falling Behind Target">
      <formula>NOT(ISERROR(SEARCH("In Danger of Falling Behind Target",E80)))</formula>
    </cfRule>
    <cfRule type="containsText" dxfId="267" priority="453" operator="containsText" text="On Track to be Achieved">
      <formula>NOT(ISERROR(SEARCH("On Track to be Achieved",E80)))</formula>
    </cfRule>
    <cfRule type="containsText" dxfId="266" priority="454" operator="containsText" text="Fully Achieved">
      <formula>NOT(ISERROR(SEARCH("Fully Achieved",E80)))</formula>
    </cfRule>
    <cfRule type="containsText" dxfId="265" priority="455" operator="containsText" text="Update not Provided">
      <formula>NOT(ISERROR(SEARCH("Update not Provided",E80)))</formula>
    </cfRule>
    <cfRule type="containsText" dxfId="264" priority="456" operator="containsText" text="Not yet due">
      <formula>NOT(ISERROR(SEARCH("Not yet due",E80)))</formula>
    </cfRule>
    <cfRule type="containsText" dxfId="263" priority="457" operator="containsText" text="Completed Behind Schedule">
      <formula>NOT(ISERROR(SEARCH("Completed Behind Schedule",E80)))</formula>
    </cfRule>
    <cfRule type="containsText" dxfId="262" priority="458" operator="containsText" text="Off Target">
      <formula>NOT(ISERROR(SEARCH("Off Target",E80)))</formula>
    </cfRule>
    <cfRule type="containsText" dxfId="261" priority="459" operator="containsText" text="In Danger of Falling Behind Target">
      <formula>NOT(ISERROR(SEARCH("In Danger of Falling Behind Target",E80)))</formula>
    </cfRule>
    <cfRule type="containsText" dxfId="260" priority="460" operator="containsText" text="On Track to be Achieved">
      <formula>NOT(ISERROR(SEARCH("On Track to be Achieved",E80)))</formula>
    </cfRule>
    <cfRule type="containsText" dxfId="259" priority="461" operator="containsText" text="Fully Achieved">
      <formula>NOT(ISERROR(SEARCH("Fully Achieved",E80)))</formula>
    </cfRule>
    <cfRule type="containsText" dxfId="258" priority="462" operator="containsText" text="Fully Achieved">
      <formula>NOT(ISERROR(SEARCH("Fully Achieved",E80)))</formula>
    </cfRule>
    <cfRule type="containsText" dxfId="257" priority="463" operator="containsText" text="Fully Achieved">
      <formula>NOT(ISERROR(SEARCH("Fully Achieved",E80)))</formula>
    </cfRule>
    <cfRule type="containsText" dxfId="256" priority="464" operator="containsText" text="Deferred">
      <formula>NOT(ISERROR(SEARCH("Deferred",E80)))</formula>
    </cfRule>
    <cfRule type="containsText" dxfId="255" priority="465" operator="containsText" text="Deleted">
      <formula>NOT(ISERROR(SEARCH("Deleted",E80)))</formula>
    </cfRule>
    <cfRule type="containsText" dxfId="254" priority="466" operator="containsText" text="In Danger of Falling Behind Target">
      <formula>NOT(ISERROR(SEARCH("In Danger of Falling Behind Target",E80)))</formula>
    </cfRule>
    <cfRule type="containsText" dxfId="253" priority="467" operator="containsText" text="Not yet due">
      <formula>NOT(ISERROR(SEARCH("Not yet due",E80)))</formula>
    </cfRule>
    <cfRule type="containsText" dxfId="252" priority="468" operator="containsText" text="Update not Provided">
      <formula>NOT(ISERROR(SEARCH("Update not Provided",E80)))</formula>
    </cfRule>
  </conditionalFormatting>
  <conditionalFormatting sqref="E83">
    <cfRule type="containsText" dxfId="251" priority="397" operator="containsText" text="On track to be achieved">
      <formula>NOT(ISERROR(SEARCH("On track to be achieved",E83)))</formula>
    </cfRule>
    <cfRule type="containsText" dxfId="250" priority="398" operator="containsText" text="Deferred">
      <formula>NOT(ISERROR(SEARCH("Deferred",E83)))</formula>
    </cfRule>
    <cfRule type="containsText" dxfId="249" priority="399" operator="containsText" text="Deleted">
      <formula>NOT(ISERROR(SEARCH("Deleted",E83)))</formula>
    </cfRule>
    <cfRule type="containsText" dxfId="248" priority="400" operator="containsText" text="In Danger of Falling Behind Target">
      <formula>NOT(ISERROR(SEARCH("In Danger of Falling Behind Target",E83)))</formula>
    </cfRule>
    <cfRule type="containsText" dxfId="247" priority="401" operator="containsText" text="Not yet due">
      <formula>NOT(ISERROR(SEARCH("Not yet due",E83)))</formula>
    </cfRule>
    <cfRule type="containsText" dxfId="246" priority="402" operator="containsText" text="Update not Provided">
      <formula>NOT(ISERROR(SEARCH("Update not Provided",E83)))</formula>
    </cfRule>
    <cfRule type="containsText" dxfId="245" priority="403" operator="containsText" text="Not yet due">
      <formula>NOT(ISERROR(SEARCH("Not yet due",E83)))</formula>
    </cfRule>
    <cfRule type="containsText" dxfId="244" priority="404" operator="containsText" text="Completed Behind Schedule">
      <formula>NOT(ISERROR(SEARCH("Completed Behind Schedule",E83)))</formula>
    </cfRule>
    <cfRule type="containsText" dxfId="243" priority="405" operator="containsText" text="Off Target">
      <formula>NOT(ISERROR(SEARCH("Off Target",E83)))</formula>
    </cfRule>
    <cfRule type="containsText" dxfId="242" priority="406" operator="containsText" text="On Track to be Achieved">
      <formula>NOT(ISERROR(SEARCH("On Track to be Achieved",E83)))</formula>
    </cfRule>
    <cfRule type="containsText" dxfId="241" priority="407" operator="containsText" text="Fully Achieved">
      <formula>NOT(ISERROR(SEARCH("Fully Achieved",E83)))</formula>
    </cfRule>
    <cfRule type="containsText" dxfId="240" priority="408" operator="containsText" text="Not yet due">
      <formula>NOT(ISERROR(SEARCH("Not yet due",E83)))</formula>
    </cfRule>
    <cfRule type="containsText" dxfId="239" priority="409" operator="containsText" text="Not Yet Due">
      <formula>NOT(ISERROR(SEARCH("Not Yet Due",E83)))</formula>
    </cfRule>
    <cfRule type="containsText" dxfId="238" priority="410" operator="containsText" text="Deferred">
      <formula>NOT(ISERROR(SEARCH("Deferred",E83)))</formula>
    </cfRule>
    <cfRule type="containsText" dxfId="237" priority="411" operator="containsText" text="Deleted">
      <formula>NOT(ISERROR(SEARCH("Deleted",E83)))</formula>
    </cfRule>
    <cfRule type="containsText" dxfId="236" priority="412" operator="containsText" text="In Danger of Falling Behind Target">
      <formula>NOT(ISERROR(SEARCH("In Danger of Falling Behind Target",E83)))</formula>
    </cfRule>
    <cfRule type="containsText" dxfId="235" priority="413" operator="containsText" text="Not yet due">
      <formula>NOT(ISERROR(SEARCH("Not yet due",E83)))</formula>
    </cfRule>
    <cfRule type="containsText" dxfId="234" priority="414" operator="containsText" text="Completed Behind Schedule">
      <formula>NOT(ISERROR(SEARCH("Completed Behind Schedule",E83)))</formula>
    </cfRule>
    <cfRule type="containsText" dxfId="233" priority="415" operator="containsText" text="Off Target">
      <formula>NOT(ISERROR(SEARCH("Off Target",E83)))</formula>
    </cfRule>
    <cfRule type="containsText" dxfId="232" priority="416" operator="containsText" text="In Danger of Falling Behind Target">
      <formula>NOT(ISERROR(SEARCH("In Danger of Falling Behind Target",E83)))</formula>
    </cfRule>
    <cfRule type="containsText" dxfId="231" priority="417" operator="containsText" text="On Track to be Achieved">
      <formula>NOT(ISERROR(SEARCH("On Track to be Achieved",E83)))</formula>
    </cfRule>
    <cfRule type="containsText" dxfId="230" priority="418" operator="containsText" text="Fully Achieved">
      <formula>NOT(ISERROR(SEARCH("Fully Achieved",E83)))</formula>
    </cfRule>
    <cfRule type="containsText" dxfId="229" priority="419" operator="containsText" text="Update not Provided">
      <formula>NOT(ISERROR(SEARCH("Update not Provided",E83)))</formula>
    </cfRule>
    <cfRule type="containsText" dxfId="228" priority="420" operator="containsText" text="Not yet due">
      <formula>NOT(ISERROR(SEARCH("Not yet due",E83)))</formula>
    </cfRule>
    <cfRule type="containsText" dxfId="227" priority="421" operator="containsText" text="Completed Behind Schedule">
      <formula>NOT(ISERROR(SEARCH("Completed Behind Schedule",E83)))</formula>
    </cfRule>
    <cfRule type="containsText" dxfId="226" priority="422" operator="containsText" text="Off Target">
      <formula>NOT(ISERROR(SEARCH("Off Target",E83)))</formula>
    </cfRule>
    <cfRule type="containsText" dxfId="225" priority="423" operator="containsText" text="In Danger of Falling Behind Target">
      <formula>NOT(ISERROR(SEARCH("In Danger of Falling Behind Target",E83)))</formula>
    </cfRule>
    <cfRule type="containsText" dxfId="224" priority="424" operator="containsText" text="On Track to be Achieved">
      <formula>NOT(ISERROR(SEARCH("On Track to be Achieved",E83)))</formula>
    </cfRule>
    <cfRule type="containsText" dxfId="223" priority="425" operator="containsText" text="Fully Achieved">
      <formula>NOT(ISERROR(SEARCH("Fully Achieved",E83)))</formula>
    </cfRule>
    <cfRule type="containsText" dxfId="222" priority="426" operator="containsText" text="Fully Achieved">
      <formula>NOT(ISERROR(SEARCH("Fully Achieved",E83)))</formula>
    </cfRule>
    <cfRule type="containsText" dxfId="221" priority="427" operator="containsText" text="Fully Achieved">
      <formula>NOT(ISERROR(SEARCH("Fully Achieved",E83)))</formula>
    </cfRule>
    <cfRule type="containsText" dxfId="220" priority="428" operator="containsText" text="Deferred">
      <formula>NOT(ISERROR(SEARCH("Deferred",E83)))</formula>
    </cfRule>
    <cfRule type="containsText" dxfId="219" priority="429" operator="containsText" text="Deleted">
      <formula>NOT(ISERROR(SEARCH("Deleted",E83)))</formula>
    </cfRule>
    <cfRule type="containsText" dxfId="218" priority="430" operator="containsText" text="In Danger of Falling Behind Target">
      <formula>NOT(ISERROR(SEARCH("In Danger of Falling Behind Target",E83)))</formula>
    </cfRule>
    <cfRule type="containsText" dxfId="217" priority="431" operator="containsText" text="Not yet due">
      <formula>NOT(ISERROR(SEARCH("Not yet due",E83)))</formula>
    </cfRule>
    <cfRule type="containsText" dxfId="216" priority="432" operator="containsText" text="Update not Provided">
      <formula>NOT(ISERROR(SEARCH("Update not Provided",E83)))</formula>
    </cfRule>
  </conditionalFormatting>
  <conditionalFormatting sqref="E89">
    <cfRule type="containsText" dxfId="215" priority="361" operator="containsText" text="On track to be achieved">
      <formula>NOT(ISERROR(SEARCH("On track to be achieved",E89)))</formula>
    </cfRule>
    <cfRule type="containsText" dxfId="214" priority="362" operator="containsText" text="Deferred">
      <formula>NOT(ISERROR(SEARCH("Deferred",E89)))</formula>
    </cfRule>
    <cfRule type="containsText" dxfId="213" priority="363" operator="containsText" text="Deleted">
      <formula>NOT(ISERROR(SEARCH("Deleted",E89)))</formula>
    </cfRule>
    <cfRule type="containsText" dxfId="212" priority="364" operator="containsText" text="In Danger of Falling Behind Target">
      <formula>NOT(ISERROR(SEARCH("In Danger of Falling Behind Target",E89)))</formula>
    </cfRule>
    <cfRule type="containsText" dxfId="211" priority="365" operator="containsText" text="Not yet due">
      <formula>NOT(ISERROR(SEARCH("Not yet due",E89)))</formula>
    </cfRule>
    <cfRule type="containsText" dxfId="210" priority="366" operator="containsText" text="Update not Provided">
      <formula>NOT(ISERROR(SEARCH("Update not Provided",E89)))</formula>
    </cfRule>
    <cfRule type="containsText" dxfId="209" priority="367" operator="containsText" text="Not yet due">
      <formula>NOT(ISERROR(SEARCH("Not yet due",E89)))</formula>
    </cfRule>
    <cfRule type="containsText" dxfId="208" priority="368" operator="containsText" text="Completed Behind Schedule">
      <formula>NOT(ISERROR(SEARCH("Completed Behind Schedule",E89)))</formula>
    </cfRule>
    <cfRule type="containsText" dxfId="207" priority="369" operator="containsText" text="Off Target">
      <formula>NOT(ISERROR(SEARCH("Off Target",E89)))</formula>
    </cfRule>
    <cfRule type="containsText" dxfId="206" priority="370" operator="containsText" text="On Track to be Achieved">
      <formula>NOT(ISERROR(SEARCH("On Track to be Achieved",E89)))</formula>
    </cfRule>
    <cfRule type="containsText" dxfId="205" priority="371" operator="containsText" text="Fully Achieved">
      <formula>NOT(ISERROR(SEARCH("Fully Achieved",E89)))</formula>
    </cfRule>
    <cfRule type="containsText" dxfId="204" priority="372" operator="containsText" text="Not yet due">
      <formula>NOT(ISERROR(SEARCH("Not yet due",E89)))</formula>
    </cfRule>
    <cfRule type="containsText" dxfId="203" priority="373" operator="containsText" text="Not Yet Due">
      <formula>NOT(ISERROR(SEARCH("Not Yet Due",E89)))</formula>
    </cfRule>
    <cfRule type="containsText" dxfId="202" priority="374" operator="containsText" text="Deferred">
      <formula>NOT(ISERROR(SEARCH("Deferred",E89)))</formula>
    </cfRule>
    <cfRule type="containsText" dxfId="201" priority="375" operator="containsText" text="Deleted">
      <formula>NOT(ISERROR(SEARCH("Deleted",E89)))</formula>
    </cfRule>
    <cfRule type="containsText" dxfId="200" priority="376" operator="containsText" text="In Danger of Falling Behind Target">
      <formula>NOT(ISERROR(SEARCH("In Danger of Falling Behind Target",E89)))</formula>
    </cfRule>
    <cfRule type="containsText" dxfId="199" priority="377" operator="containsText" text="Not yet due">
      <formula>NOT(ISERROR(SEARCH("Not yet due",E89)))</formula>
    </cfRule>
    <cfRule type="containsText" dxfId="198" priority="378" operator="containsText" text="Completed Behind Schedule">
      <formula>NOT(ISERROR(SEARCH("Completed Behind Schedule",E89)))</formula>
    </cfRule>
    <cfRule type="containsText" dxfId="197" priority="379" operator="containsText" text="Off Target">
      <formula>NOT(ISERROR(SEARCH("Off Target",E89)))</formula>
    </cfRule>
    <cfRule type="containsText" dxfId="196" priority="380" operator="containsText" text="In Danger of Falling Behind Target">
      <formula>NOT(ISERROR(SEARCH("In Danger of Falling Behind Target",E89)))</formula>
    </cfRule>
    <cfRule type="containsText" dxfId="195" priority="381" operator="containsText" text="On Track to be Achieved">
      <formula>NOT(ISERROR(SEARCH("On Track to be Achieved",E89)))</formula>
    </cfRule>
    <cfRule type="containsText" dxfId="194" priority="382" operator="containsText" text="Fully Achieved">
      <formula>NOT(ISERROR(SEARCH("Fully Achieved",E89)))</formula>
    </cfRule>
    <cfRule type="containsText" dxfId="193" priority="383" operator="containsText" text="Update not Provided">
      <formula>NOT(ISERROR(SEARCH("Update not Provided",E89)))</formula>
    </cfRule>
    <cfRule type="containsText" dxfId="192" priority="384" operator="containsText" text="Not yet due">
      <formula>NOT(ISERROR(SEARCH("Not yet due",E89)))</formula>
    </cfRule>
    <cfRule type="containsText" dxfId="191" priority="385" operator="containsText" text="Completed Behind Schedule">
      <formula>NOT(ISERROR(SEARCH("Completed Behind Schedule",E89)))</formula>
    </cfRule>
    <cfRule type="containsText" dxfId="190" priority="386" operator="containsText" text="Off Target">
      <formula>NOT(ISERROR(SEARCH("Off Target",E89)))</formula>
    </cfRule>
    <cfRule type="containsText" dxfId="189" priority="387" operator="containsText" text="In Danger of Falling Behind Target">
      <formula>NOT(ISERROR(SEARCH("In Danger of Falling Behind Target",E89)))</formula>
    </cfRule>
    <cfRule type="containsText" dxfId="188" priority="388" operator="containsText" text="On Track to be Achieved">
      <formula>NOT(ISERROR(SEARCH("On Track to be Achieved",E89)))</formula>
    </cfRule>
    <cfRule type="containsText" dxfId="187" priority="389" operator="containsText" text="Fully Achieved">
      <formula>NOT(ISERROR(SEARCH("Fully Achieved",E89)))</formula>
    </cfRule>
    <cfRule type="containsText" dxfId="186" priority="390" operator="containsText" text="Fully Achieved">
      <formula>NOT(ISERROR(SEARCH("Fully Achieved",E89)))</formula>
    </cfRule>
    <cfRule type="containsText" dxfId="185" priority="391" operator="containsText" text="Fully Achieved">
      <formula>NOT(ISERROR(SEARCH("Fully Achieved",E89)))</formula>
    </cfRule>
    <cfRule type="containsText" dxfId="184" priority="392" operator="containsText" text="Deferred">
      <formula>NOT(ISERROR(SEARCH("Deferred",E89)))</formula>
    </cfRule>
    <cfRule type="containsText" dxfId="183" priority="393" operator="containsText" text="Deleted">
      <formula>NOT(ISERROR(SEARCH("Deleted",E89)))</formula>
    </cfRule>
    <cfRule type="containsText" dxfId="182" priority="394" operator="containsText" text="In Danger of Falling Behind Target">
      <formula>NOT(ISERROR(SEARCH("In Danger of Falling Behind Target",E89)))</formula>
    </cfRule>
    <cfRule type="containsText" dxfId="181" priority="395" operator="containsText" text="Not yet due">
      <formula>NOT(ISERROR(SEARCH("Not yet due",E89)))</formula>
    </cfRule>
    <cfRule type="containsText" dxfId="180" priority="396" operator="containsText" text="Update not Provided">
      <formula>NOT(ISERROR(SEARCH("Update not Provided",E89)))</formula>
    </cfRule>
  </conditionalFormatting>
  <conditionalFormatting sqref="E91">
    <cfRule type="containsText" dxfId="179" priority="325" operator="containsText" text="On track to be achieved">
      <formula>NOT(ISERROR(SEARCH("On track to be achieved",E91)))</formula>
    </cfRule>
    <cfRule type="containsText" dxfId="178" priority="326" operator="containsText" text="Deferred">
      <formula>NOT(ISERROR(SEARCH("Deferred",E91)))</formula>
    </cfRule>
    <cfRule type="containsText" dxfId="177" priority="327" operator="containsText" text="Deleted">
      <formula>NOT(ISERROR(SEARCH("Deleted",E91)))</formula>
    </cfRule>
    <cfRule type="containsText" dxfId="176" priority="328" operator="containsText" text="In Danger of Falling Behind Target">
      <formula>NOT(ISERROR(SEARCH("In Danger of Falling Behind Target",E91)))</formula>
    </cfRule>
    <cfRule type="containsText" dxfId="175" priority="329" operator="containsText" text="Not yet due">
      <formula>NOT(ISERROR(SEARCH("Not yet due",E91)))</formula>
    </cfRule>
    <cfRule type="containsText" dxfId="174" priority="330" operator="containsText" text="Update not Provided">
      <formula>NOT(ISERROR(SEARCH("Update not Provided",E91)))</formula>
    </cfRule>
    <cfRule type="containsText" dxfId="173" priority="331" operator="containsText" text="Not yet due">
      <formula>NOT(ISERROR(SEARCH("Not yet due",E91)))</formula>
    </cfRule>
    <cfRule type="containsText" dxfId="172" priority="332" operator="containsText" text="Completed Behind Schedule">
      <formula>NOT(ISERROR(SEARCH("Completed Behind Schedule",E91)))</formula>
    </cfRule>
    <cfRule type="containsText" dxfId="171" priority="333" operator="containsText" text="Off Target">
      <formula>NOT(ISERROR(SEARCH("Off Target",E91)))</formula>
    </cfRule>
    <cfRule type="containsText" dxfId="170" priority="334" operator="containsText" text="On Track to be Achieved">
      <formula>NOT(ISERROR(SEARCH("On Track to be Achieved",E91)))</formula>
    </cfRule>
    <cfRule type="containsText" dxfId="169" priority="335" operator="containsText" text="Fully Achieved">
      <formula>NOT(ISERROR(SEARCH("Fully Achieved",E91)))</formula>
    </cfRule>
    <cfRule type="containsText" dxfId="168" priority="336" operator="containsText" text="Not yet due">
      <formula>NOT(ISERROR(SEARCH("Not yet due",E91)))</formula>
    </cfRule>
    <cfRule type="containsText" dxfId="167" priority="337" operator="containsText" text="Not Yet Due">
      <formula>NOT(ISERROR(SEARCH("Not Yet Due",E91)))</formula>
    </cfRule>
    <cfRule type="containsText" dxfId="166" priority="338" operator="containsText" text="Deferred">
      <formula>NOT(ISERROR(SEARCH("Deferred",E91)))</formula>
    </cfRule>
    <cfRule type="containsText" dxfId="165" priority="339" operator="containsText" text="Deleted">
      <formula>NOT(ISERROR(SEARCH("Deleted",E91)))</formula>
    </cfRule>
    <cfRule type="containsText" dxfId="164" priority="340" operator="containsText" text="In Danger of Falling Behind Target">
      <formula>NOT(ISERROR(SEARCH("In Danger of Falling Behind Target",E91)))</formula>
    </cfRule>
    <cfRule type="containsText" dxfId="163" priority="341" operator="containsText" text="Not yet due">
      <formula>NOT(ISERROR(SEARCH("Not yet due",E91)))</formula>
    </cfRule>
    <cfRule type="containsText" dxfId="162" priority="342" operator="containsText" text="Completed Behind Schedule">
      <formula>NOT(ISERROR(SEARCH("Completed Behind Schedule",E91)))</formula>
    </cfRule>
    <cfRule type="containsText" dxfId="161" priority="343" operator="containsText" text="Off Target">
      <formula>NOT(ISERROR(SEARCH("Off Target",E91)))</formula>
    </cfRule>
    <cfRule type="containsText" dxfId="160" priority="344" operator="containsText" text="In Danger of Falling Behind Target">
      <formula>NOT(ISERROR(SEARCH("In Danger of Falling Behind Target",E91)))</formula>
    </cfRule>
    <cfRule type="containsText" dxfId="159" priority="345" operator="containsText" text="On Track to be Achieved">
      <formula>NOT(ISERROR(SEARCH("On Track to be Achieved",E91)))</formula>
    </cfRule>
    <cfRule type="containsText" dxfId="158" priority="346" operator="containsText" text="Fully Achieved">
      <formula>NOT(ISERROR(SEARCH("Fully Achieved",E91)))</formula>
    </cfRule>
    <cfRule type="containsText" dxfId="157" priority="347" operator="containsText" text="Update not Provided">
      <formula>NOT(ISERROR(SEARCH("Update not Provided",E91)))</formula>
    </cfRule>
    <cfRule type="containsText" dxfId="156" priority="348" operator="containsText" text="Not yet due">
      <formula>NOT(ISERROR(SEARCH("Not yet due",E91)))</formula>
    </cfRule>
    <cfRule type="containsText" dxfId="155" priority="349" operator="containsText" text="Completed Behind Schedule">
      <formula>NOT(ISERROR(SEARCH("Completed Behind Schedule",E91)))</formula>
    </cfRule>
    <cfRule type="containsText" dxfId="154" priority="350" operator="containsText" text="Off Target">
      <formula>NOT(ISERROR(SEARCH("Off Target",E91)))</formula>
    </cfRule>
    <cfRule type="containsText" dxfId="153" priority="351" operator="containsText" text="In Danger of Falling Behind Target">
      <formula>NOT(ISERROR(SEARCH("In Danger of Falling Behind Target",E91)))</formula>
    </cfRule>
    <cfRule type="containsText" dxfId="152" priority="352" operator="containsText" text="On Track to be Achieved">
      <formula>NOT(ISERROR(SEARCH("On Track to be Achieved",E91)))</formula>
    </cfRule>
    <cfRule type="containsText" dxfId="151" priority="353" operator="containsText" text="Fully Achieved">
      <formula>NOT(ISERROR(SEARCH("Fully Achieved",E91)))</formula>
    </cfRule>
    <cfRule type="containsText" dxfId="150" priority="354" operator="containsText" text="Fully Achieved">
      <formula>NOT(ISERROR(SEARCH("Fully Achieved",E91)))</formula>
    </cfRule>
    <cfRule type="containsText" dxfId="149" priority="355" operator="containsText" text="Fully Achieved">
      <formula>NOT(ISERROR(SEARCH("Fully Achieved",E91)))</formula>
    </cfRule>
    <cfRule type="containsText" dxfId="148" priority="356" operator="containsText" text="Deferred">
      <formula>NOT(ISERROR(SEARCH("Deferred",E91)))</formula>
    </cfRule>
    <cfRule type="containsText" dxfId="147" priority="357" operator="containsText" text="Deleted">
      <formula>NOT(ISERROR(SEARCH("Deleted",E91)))</formula>
    </cfRule>
    <cfRule type="containsText" dxfId="146" priority="358" operator="containsText" text="In Danger of Falling Behind Target">
      <formula>NOT(ISERROR(SEARCH("In Danger of Falling Behind Target",E91)))</formula>
    </cfRule>
    <cfRule type="containsText" dxfId="145" priority="359" operator="containsText" text="Not yet due">
      <formula>NOT(ISERROR(SEARCH("Not yet due",E91)))</formula>
    </cfRule>
    <cfRule type="containsText" dxfId="144" priority="360" operator="containsText" text="Update not Provided">
      <formula>NOT(ISERROR(SEARCH("Update not Provided",E91)))</formula>
    </cfRule>
  </conditionalFormatting>
  <conditionalFormatting sqref="E96:E97">
    <cfRule type="containsText" dxfId="143" priority="289" operator="containsText" text="On track to be achieved">
      <formula>NOT(ISERROR(SEARCH("On track to be achieved",E96)))</formula>
    </cfRule>
    <cfRule type="containsText" dxfId="142" priority="290" operator="containsText" text="Deferred">
      <formula>NOT(ISERROR(SEARCH("Deferred",E96)))</formula>
    </cfRule>
    <cfRule type="containsText" dxfId="141" priority="291" operator="containsText" text="Deleted">
      <formula>NOT(ISERROR(SEARCH("Deleted",E96)))</formula>
    </cfRule>
    <cfRule type="containsText" dxfId="140" priority="292" operator="containsText" text="In Danger of Falling Behind Target">
      <formula>NOT(ISERROR(SEARCH("In Danger of Falling Behind Target",E96)))</formula>
    </cfRule>
    <cfRule type="containsText" dxfId="139" priority="293" operator="containsText" text="Not yet due">
      <formula>NOT(ISERROR(SEARCH("Not yet due",E96)))</formula>
    </cfRule>
    <cfRule type="containsText" dxfId="138" priority="294" operator="containsText" text="Update not Provided">
      <formula>NOT(ISERROR(SEARCH("Update not Provided",E96)))</formula>
    </cfRule>
    <cfRule type="containsText" dxfId="137" priority="295" operator="containsText" text="Not yet due">
      <formula>NOT(ISERROR(SEARCH("Not yet due",E96)))</formula>
    </cfRule>
    <cfRule type="containsText" dxfId="136" priority="296" operator="containsText" text="Completed Behind Schedule">
      <formula>NOT(ISERROR(SEARCH("Completed Behind Schedule",E96)))</formula>
    </cfRule>
    <cfRule type="containsText" dxfId="135" priority="297" operator="containsText" text="Off Target">
      <formula>NOT(ISERROR(SEARCH("Off Target",E96)))</formula>
    </cfRule>
    <cfRule type="containsText" dxfId="134" priority="298" operator="containsText" text="On Track to be Achieved">
      <formula>NOT(ISERROR(SEARCH("On Track to be Achieved",E96)))</formula>
    </cfRule>
    <cfRule type="containsText" dxfId="133" priority="299" operator="containsText" text="Fully Achieved">
      <formula>NOT(ISERROR(SEARCH("Fully Achieved",E96)))</formula>
    </cfRule>
    <cfRule type="containsText" dxfId="132" priority="300" operator="containsText" text="Not yet due">
      <formula>NOT(ISERROR(SEARCH("Not yet due",E96)))</formula>
    </cfRule>
    <cfRule type="containsText" dxfId="131" priority="301" operator="containsText" text="Not Yet Due">
      <formula>NOT(ISERROR(SEARCH("Not Yet Due",E96)))</formula>
    </cfRule>
    <cfRule type="containsText" dxfId="130" priority="302" operator="containsText" text="Deferred">
      <formula>NOT(ISERROR(SEARCH("Deferred",E96)))</formula>
    </cfRule>
    <cfRule type="containsText" dxfId="129" priority="303" operator="containsText" text="Deleted">
      <formula>NOT(ISERROR(SEARCH("Deleted",E96)))</formula>
    </cfRule>
    <cfRule type="containsText" dxfId="128" priority="304" operator="containsText" text="In Danger of Falling Behind Target">
      <formula>NOT(ISERROR(SEARCH("In Danger of Falling Behind Target",E96)))</formula>
    </cfRule>
    <cfRule type="containsText" dxfId="127" priority="305" operator="containsText" text="Not yet due">
      <formula>NOT(ISERROR(SEARCH("Not yet due",E96)))</formula>
    </cfRule>
    <cfRule type="containsText" dxfId="126" priority="306" operator="containsText" text="Completed Behind Schedule">
      <formula>NOT(ISERROR(SEARCH("Completed Behind Schedule",E96)))</formula>
    </cfRule>
    <cfRule type="containsText" dxfId="125" priority="307" operator="containsText" text="Off Target">
      <formula>NOT(ISERROR(SEARCH("Off Target",E96)))</formula>
    </cfRule>
    <cfRule type="containsText" dxfId="124" priority="308" operator="containsText" text="In Danger of Falling Behind Target">
      <formula>NOT(ISERROR(SEARCH("In Danger of Falling Behind Target",E96)))</formula>
    </cfRule>
    <cfRule type="containsText" dxfId="123" priority="309" operator="containsText" text="On Track to be Achieved">
      <formula>NOT(ISERROR(SEARCH("On Track to be Achieved",E96)))</formula>
    </cfRule>
    <cfRule type="containsText" dxfId="122" priority="310" operator="containsText" text="Fully Achieved">
      <formula>NOT(ISERROR(SEARCH("Fully Achieved",E96)))</formula>
    </cfRule>
    <cfRule type="containsText" dxfId="121" priority="311" operator="containsText" text="Update not Provided">
      <formula>NOT(ISERROR(SEARCH("Update not Provided",E96)))</formula>
    </cfRule>
    <cfRule type="containsText" dxfId="120" priority="312" operator="containsText" text="Not yet due">
      <formula>NOT(ISERROR(SEARCH("Not yet due",E96)))</formula>
    </cfRule>
    <cfRule type="containsText" dxfId="119" priority="313" operator="containsText" text="Completed Behind Schedule">
      <formula>NOT(ISERROR(SEARCH("Completed Behind Schedule",E96)))</formula>
    </cfRule>
    <cfRule type="containsText" dxfId="118" priority="314" operator="containsText" text="Off Target">
      <formula>NOT(ISERROR(SEARCH("Off Target",E96)))</formula>
    </cfRule>
    <cfRule type="containsText" dxfId="117" priority="315" operator="containsText" text="In Danger of Falling Behind Target">
      <formula>NOT(ISERROR(SEARCH("In Danger of Falling Behind Target",E96)))</formula>
    </cfRule>
    <cfRule type="containsText" dxfId="116" priority="316" operator="containsText" text="On Track to be Achieved">
      <formula>NOT(ISERROR(SEARCH("On Track to be Achieved",E96)))</formula>
    </cfRule>
    <cfRule type="containsText" dxfId="115" priority="317" operator="containsText" text="Fully Achieved">
      <formula>NOT(ISERROR(SEARCH("Fully Achieved",E96)))</formula>
    </cfRule>
    <cfRule type="containsText" dxfId="114" priority="318" operator="containsText" text="Fully Achieved">
      <formula>NOT(ISERROR(SEARCH("Fully Achieved",E96)))</formula>
    </cfRule>
    <cfRule type="containsText" dxfId="113" priority="319" operator="containsText" text="Fully Achieved">
      <formula>NOT(ISERROR(SEARCH("Fully Achieved",E96)))</formula>
    </cfRule>
    <cfRule type="containsText" dxfId="112" priority="320" operator="containsText" text="Deferred">
      <formula>NOT(ISERROR(SEARCH("Deferred",E96)))</formula>
    </cfRule>
    <cfRule type="containsText" dxfId="111" priority="321" operator="containsText" text="Deleted">
      <formula>NOT(ISERROR(SEARCH("Deleted",E96)))</formula>
    </cfRule>
    <cfRule type="containsText" dxfId="110" priority="322" operator="containsText" text="In Danger of Falling Behind Target">
      <formula>NOT(ISERROR(SEARCH("In Danger of Falling Behind Target",E96)))</formula>
    </cfRule>
    <cfRule type="containsText" dxfId="109" priority="323" operator="containsText" text="Not yet due">
      <formula>NOT(ISERROR(SEARCH("Not yet due",E96)))</formula>
    </cfRule>
    <cfRule type="containsText" dxfId="108" priority="324" operator="containsText" text="Update not Provided">
      <formula>NOT(ISERROR(SEARCH("Update not Provided",E96)))</formula>
    </cfRule>
  </conditionalFormatting>
  <conditionalFormatting sqref="E99:E101">
    <cfRule type="containsText" dxfId="107" priority="253" operator="containsText" text="On track to be achieved">
      <formula>NOT(ISERROR(SEARCH("On track to be achieved",E99)))</formula>
    </cfRule>
    <cfRule type="containsText" dxfId="106" priority="254" operator="containsText" text="Deferred">
      <formula>NOT(ISERROR(SEARCH("Deferred",E99)))</formula>
    </cfRule>
    <cfRule type="containsText" dxfId="105" priority="255" operator="containsText" text="Deleted">
      <formula>NOT(ISERROR(SEARCH("Deleted",E99)))</formula>
    </cfRule>
    <cfRule type="containsText" dxfId="104" priority="256" operator="containsText" text="In Danger of Falling Behind Target">
      <formula>NOT(ISERROR(SEARCH("In Danger of Falling Behind Target",E99)))</formula>
    </cfRule>
    <cfRule type="containsText" dxfId="103" priority="257" operator="containsText" text="Not yet due">
      <formula>NOT(ISERROR(SEARCH("Not yet due",E99)))</formula>
    </cfRule>
    <cfRule type="containsText" dxfId="102" priority="258" operator="containsText" text="Update not Provided">
      <formula>NOT(ISERROR(SEARCH("Update not Provided",E99)))</formula>
    </cfRule>
    <cfRule type="containsText" dxfId="101" priority="259" operator="containsText" text="Not yet due">
      <formula>NOT(ISERROR(SEARCH("Not yet due",E99)))</formula>
    </cfRule>
    <cfRule type="containsText" dxfId="100" priority="260" operator="containsText" text="Completed Behind Schedule">
      <formula>NOT(ISERROR(SEARCH("Completed Behind Schedule",E99)))</formula>
    </cfRule>
    <cfRule type="containsText" dxfId="99" priority="261" operator="containsText" text="Off Target">
      <formula>NOT(ISERROR(SEARCH("Off Target",E99)))</formula>
    </cfRule>
    <cfRule type="containsText" dxfId="98" priority="262" operator="containsText" text="On Track to be Achieved">
      <formula>NOT(ISERROR(SEARCH("On Track to be Achieved",E99)))</formula>
    </cfRule>
    <cfRule type="containsText" dxfId="97" priority="263" operator="containsText" text="Fully Achieved">
      <formula>NOT(ISERROR(SEARCH("Fully Achieved",E99)))</formula>
    </cfRule>
    <cfRule type="containsText" dxfId="96" priority="264" operator="containsText" text="Not yet due">
      <formula>NOT(ISERROR(SEARCH("Not yet due",E99)))</formula>
    </cfRule>
    <cfRule type="containsText" dxfId="95" priority="265" operator="containsText" text="Not Yet Due">
      <formula>NOT(ISERROR(SEARCH("Not Yet Due",E99)))</formula>
    </cfRule>
    <cfRule type="containsText" dxfId="94" priority="266" operator="containsText" text="Deferred">
      <formula>NOT(ISERROR(SEARCH("Deferred",E99)))</formula>
    </cfRule>
    <cfRule type="containsText" dxfId="93" priority="267" operator="containsText" text="Deleted">
      <formula>NOT(ISERROR(SEARCH("Deleted",E99)))</formula>
    </cfRule>
    <cfRule type="containsText" dxfId="92" priority="268" operator="containsText" text="In Danger of Falling Behind Target">
      <formula>NOT(ISERROR(SEARCH("In Danger of Falling Behind Target",E99)))</formula>
    </cfRule>
    <cfRule type="containsText" dxfId="91" priority="269" operator="containsText" text="Not yet due">
      <formula>NOT(ISERROR(SEARCH("Not yet due",E99)))</formula>
    </cfRule>
    <cfRule type="containsText" dxfId="90" priority="270" operator="containsText" text="Completed Behind Schedule">
      <formula>NOT(ISERROR(SEARCH("Completed Behind Schedule",E99)))</formula>
    </cfRule>
    <cfRule type="containsText" dxfId="89" priority="271" operator="containsText" text="Off Target">
      <formula>NOT(ISERROR(SEARCH("Off Target",E99)))</formula>
    </cfRule>
    <cfRule type="containsText" dxfId="88" priority="272" operator="containsText" text="In Danger of Falling Behind Target">
      <formula>NOT(ISERROR(SEARCH("In Danger of Falling Behind Target",E99)))</formula>
    </cfRule>
    <cfRule type="containsText" dxfId="87" priority="273" operator="containsText" text="On Track to be Achieved">
      <formula>NOT(ISERROR(SEARCH("On Track to be Achieved",E99)))</formula>
    </cfRule>
    <cfRule type="containsText" dxfId="86" priority="274" operator="containsText" text="Fully Achieved">
      <formula>NOT(ISERROR(SEARCH("Fully Achieved",E99)))</formula>
    </cfRule>
    <cfRule type="containsText" dxfId="85" priority="275" operator="containsText" text="Update not Provided">
      <formula>NOT(ISERROR(SEARCH("Update not Provided",E99)))</formula>
    </cfRule>
    <cfRule type="containsText" dxfId="84" priority="276" operator="containsText" text="Not yet due">
      <formula>NOT(ISERROR(SEARCH("Not yet due",E99)))</formula>
    </cfRule>
    <cfRule type="containsText" dxfId="83" priority="277" operator="containsText" text="Completed Behind Schedule">
      <formula>NOT(ISERROR(SEARCH("Completed Behind Schedule",E99)))</formula>
    </cfRule>
    <cfRule type="containsText" dxfId="82" priority="278" operator="containsText" text="Off Target">
      <formula>NOT(ISERROR(SEARCH("Off Target",E99)))</formula>
    </cfRule>
    <cfRule type="containsText" dxfId="81" priority="279" operator="containsText" text="In Danger of Falling Behind Target">
      <formula>NOT(ISERROR(SEARCH("In Danger of Falling Behind Target",E99)))</formula>
    </cfRule>
    <cfRule type="containsText" dxfId="80" priority="280" operator="containsText" text="On Track to be Achieved">
      <formula>NOT(ISERROR(SEARCH("On Track to be Achieved",E99)))</formula>
    </cfRule>
    <cfRule type="containsText" dxfId="79" priority="281" operator="containsText" text="Fully Achieved">
      <formula>NOT(ISERROR(SEARCH("Fully Achieved",E99)))</formula>
    </cfRule>
    <cfRule type="containsText" dxfId="78" priority="282" operator="containsText" text="Fully Achieved">
      <formula>NOT(ISERROR(SEARCH("Fully Achieved",E99)))</formula>
    </cfRule>
    <cfRule type="containsText" dxfId="77" priority="283" operator="containsText" text="Fully Achieved">
      <formula>NOT(ISERROR(SEARCH("Fully Achieved",E99)))</formula>
    </cfRule>
    <cfRule type="containsText" dxfId="76" priority="284" operator="containsText" text="Deferred">
      <formula>NOT(ISERROR(SEARCH("Deferred",E99)))</formula>
    </cfRule>
    <cfRule type="containsText" dxfId="75" priority="285" operator="containsText" text="Deleted">
      <formula>NOT(ISERROR(SEARCH("Deleted",E99)))</formula>
    </cfRule>
    <cfRule type="containsText" dxfId="74" priority="286" operator="containsText" text="In Danger of Falling Behind Target">
      <formula>NOT(ISERROR(SEARCH("In Danger of Falling Behind Target",E99)))</formula>
    </cfRule>
    <cfRule type="containsText" dxfId="73" priority="287" operator="containsText" text="Not yet due">
      <formula>NOT(ISERROR(SEARCH("Not yet due",E99)))</formula>
    </cfRule>
    <cfRule type="containsText" dxfId="72" priority="288" operator="containsText" text="Update not Provided">
      <formula>NOT(ISERROR(SEARCH("Update not Provided",E99)))</formula>
    </cfRule>
  </conditionalFormatting>
  <conditionalFormatting sqref="E104:E109">
    <cfRule type="containsText" dxfId="71" priority="217" operator="containsText" text="On track to be achieved">
      <formula>NOT(ISERROR(SEARCH("On track to be achieved",E104)))</formula>
    </cfRule>
    <cfRule type="containsText" dxfId="70" priority="218" operator="containsText" text="Deferred">
      <formula>NOT(ISERROR(SEARCH("Deferred",E104)))</formula>
    </cfRule>
    <cfRule type="containsText" dxfId="69" priority="219" operator="containsText" text="Deleted">
      <formula>NOT(ISERROR(SEARCH("Deleted",E104)))</formula>
    </cfRule>
    <cfRule type="containsText" dxfId="68" priority="220" operator="containsText" text="In Danger of Falling Behind Target">
      <formula>NOT(ISERROR(SEARCH("In Danger of Falling Behind Target",E104)))</formula>
    </cfRule>
    <cfRule type="containsText" dxfId="67" priority="221" operator="containsText" text="Not yet due">
      <formula>NOT(ISERROR(SEARCH("Not yet due",E104)))</formula>
    </cfRule>
    <cfRule type="containsText" dxfId="66" priority="222" operator="containsText" text="Update not Provided">
      <formula>NOT(ISERROR(SEARCH("Update not Provided",E104)))</formula>
    </cfRule>
    <cfRule type="containsText" dxfId="65" priority="223" operator="containsText" text="Not yet due">
      <formula>NOT(ISERROR(SEARCH("Not yet due",E104)))</formula>
    </cfRule>
    <cfRule type="containsText" dxfId="64" priority="224" operator="containsText" text="Completed Behind Schedule">
      <formula>NOT(ISERROR(SEARCH("Completed Behind Schedule",E104)))</formula>
    </cfRule>
    <cfRule type="containsText" dxfId="63" priority="225" operator="containsText" text="Off Target">
      <formula>NOT(ISERROR(SEARCH("Off Target",E104)))</formula>
    </cfRule>
    <cfRule type="containsText" dxfId="62" priority="226" operator="containsText" text="On Track to be Achieved">
      <formula>NOT(ISERROR(SEARCH("On Track to be Achieved",E104)))</formula>
    </cfRule>
    <cfRule type="containsText" dxfId="61" priority="227" operator="containsText" text="Fully Achieved">
      <formula>NOT(ISERROR(SEARCH("Fully Achieved",E104)))</formula>
    </cfRule>
    <cfRule type="containsText" dxfId="60" priority="228" operator="containsText" text="Not yet due">
      <formula>NOT(ISERROR(SEARCH("Not yet due",E104)))</formula>
    </cfRule>
    <cfRule type="containsText" dxfId="59" priority="229" operator="containsText" text="Not Yet Due">
      <formula>NOT(ISERROR(SEARCH("Not Yet Due",E104)))</formula>
    </cfRule>
    <cfRule type="containsText" dxfId="58" priority="230" operator="containsText" text="Deferred">
      <formula>NOT(ISERROR(SEARCH("Deferred",E104)))</formula>
    </cfRule>
    <cfRule type="containsText" dxfId="57" priority="231" operator="containsText" text="Deleted">
      <formula>NOT(ISERROR(SEARCH("Deleted",E104)))</formula>
    </cfRule>
    <cfRule type="containsText" dxfId="56" priority="232" operator="containsText" text="In Danger of Falling Behind Target">
      <formula>NOT(ISERROR(SEARCH("In Danger of Falling Behind Target",E104)))</formula>
    </cfRule>
    <cfRule type="containsText" dxfId="55" priority="233" operator="containsText" text="Not yet due">
      <formula>NOT(ISERROR(SEARCH("Not yet due",E104)))</formula>
    </cfRule>
    <cfRule type="containsText" dxfId="54" priority="234" operator="containsText" text="Completed Behind Schedule">
      <formula>NOT(ISERROR(SEARCH("Completed Behind Schedule",E104)))</formula>
    </cfRule>
    <cfRule type="containsText" dxfId="53" priority="235" operator="containsText" text="Off Target">
      <formula>NOT(ISERROR(SEARCH("Off Target",E104)))</formula>
    </cfRule>
    <cfRule type="containsText" dxfId="52" priority="236" operator="containsText" text="In Danger of Falling Behind Target">
      <formula>NOT(ISERROR(SEARCH("In Danger of Falling Behind Target",E104)))</formula>
    </cfRule>
    <cfRule type="containsText" dxfId="51" priority="237" operator="containsText" text="On Track to be Achieved">
      <formula>NOT(ISERROR(SEARCH("On Track to be Achieved",E104)))</formula>
    </cfRule>
    <cfRule type="containsText" dxfId="50" priority="238" operator="containsText" text="Fully Achieved">
      <formula>NOT(ISERROR(SEARCH("Fully Achieved",E104)))</formula>
    </cfRule>
    <cfRule type="containsText" dxfId="49" priority="239" operator="containsText" text="Update not Provided">
      <formula>NOT(ISERROR(SEARCH("Update not Provided",E104)))</formula>
    </cfRule>
    <cfRule type="containsText" dxfId="48" priority="240" operator="containsText" text="Not yet due">
      <formula>NOT(ISERROR(SEARCH("Not yet due",E104)))</formula>
    </cfRule>
    <cfRule type="containsText" dxfId="47" priority="241" operator="containsText" text="Completed Behind Schedule">
      <formula>NOT(ISERROR(SEARCH("Completed Behind Schedule",E104)))</formula>
    </cfRule>
    <cfRule type="containsText" dxfId="46" priority="242" operator="containsText" text="Off Target">
      <formula>NOT(ISERROR(SEARCH("Off Target",E104)))</formula>
    </cfRule>
    <cfRule type="containsText" dxfId="45" priority="243" operator="containsText" text="In Danger of Falling Behind Target">
      <formula>NOT(ISERROR(SEARCH("In Danger of Falling Behind Target",E104)))</formula>
    </cfRule>
    <cfRule type="containsText" dxfId="44" priority="244" operator="containsText" text="On Track to be Achieved">
      <formula>NOT(ISERROR(SEARCH("On Track to be Achieved",E104)))</formula>
    </cfRule>
    <cfRule type="containsText" dxfId="43" priority="245" operator="containsText" text="Fully Achieved">
      <formula>NOT(ISERROR(SEARCH("Fully Achieved",E104)))</formula>
    </cfRule>
    <cfRule type="containsText" dxfId="42" priority="246" operator="containsText" text="Fully Achieved">
      <formula>NOT(ISERROR(SEARCH("Fully Achieved",E104)))</formula>
    </cfRule>
    <cfRule type="containsText" dxfId="41" priority="247" operator="containsText" text="Fully Achieved">
      <formula>NOT(ISERROR(SEARCH("Fully Achieved",E104)))</formula>
    </cfRule>
    <cfRule type="containsText" dxfId="40" priority="248" operator="containsText" text="Deferred">
      <formula>NOT(ISERROR(SEARCH("Deferred",E104)))</formula>
    </cfRule>
    <cfRule type="containsText" dxfId="39" priority="249" operator="containsText" text="Deleted">
      <formula>NOT(ISERROR(SEARCH("Deleted",E104)))</formula>
    </cfRule>
    <cfRule type="containsText" dxfId="38" priority="250" operator="containsText" text="In Danger of Falling Behind Target">
      <formula>NOT(ISERROR(SEARCH("In Danger of Falling Behind Target",E104)))</formula>
    </cfRule>
    <cfRule type="containsText" dxfId="37" priority="251" operator="containsText" text="Not yet due">
      <formula>NOT(ISERROR(SEARCH("Not yet due",E104)))</formula>
    </cfRule>
    <cfRule type="containsText" dxfId="36" priority="252" operator="containsText" text="Update not Provided">
      <formula>NOT(ISERROR(SEARCH("Update not Provided",E104)))</formula>
    </cfRule>
  </conditionalFormatting>
  <conditionalFormatting sqref="E7">
    <cfRule type="containsText" dxfId="35" priority="1" operator="containsText" text="On track to be achieved">
      <formula>NOT(ISERROR(SEARCH("On track to be achieved",E7)))</formula>
    </cfRule>
    <cfRule type="containsText" dxfId="34" priority="2" operator="containsText" text="Deferred">
      <formula>NOT(ISERROR(SEARCH("Deferred",E7)))</formula>
    </cfRule>
    <cfRule type="containsText" dxfId="33" priority="3" operator="containsText" text="Deleted">
      <formula>NOT(ISERROR(SEARCH("Deleted",E7)))</formula>
    </cfRule>
    <cfRule type="containsText" dxfId="32" priority="4" operator="containsText" text="In Danger of Falling Behind Target">
      <formula>NOT(ISERROR(SEARCH("In Danger of Falling Behind Target",E7)))</formula>
    </cfRule>
    <cfRule type="containsText" dxfId="31" priority="5" operator="containsText" text="Not yet due">
      <formula>NOT(ISERROR(SEARCH("Not yet due",E7)))</formula>
    </cfRule>
    <cfRule type="containsText" dxfId="30" priority="6" operator="containsText" text="Update not Provided">
      <formula>NOT(ISERROR(SEARCH("Update not Provided",E7)))</formula>
    </cfRule>
    <cfRule type="containsText" dxfId="29" priority="7" operator="containsText" text="Not yet due">
      <formula>NOT(ISERROR(SEARCH("Not yet due",E7)))</formula>
    </cfRule>
    <cfRule type="containsText" dxfId="28" priority="8" operator="containsText" text="Completed Behind Schedule">
      <formula>NOT(ISERROR(SEARCH("Completed Behind Schedule",E7)))</formula>
    </cfRule>
    <cfRule type="containsText" dxfId="27" priority="9" operator="containsText" text="Off Target">
      <formula>NOT(ISERROR(SEARCH("Off Target",E7)))</formula>
    </cfRule>
    <cfRule type="containsText" dxfId="26" priority="10" operator="containsText" text="On Track to be Achieved">
      <formula>NOT(ISERROR(SEARCH("On Track to be Achieved",E7)))</formula>
    </cfRule>
    <cfRule type="containsText" dxfId="25" priority="11" operator="containsText" text="Fully Achieved">
      <formula>NOT(ISERROR(SEARCH("Fully Achieved",E7)))</formula>
    </cfRule>
    <cfRule type="containsText" dxfId="24" priority="12" operator="containsText" text="Not yet due">
      <formula>NOT(ISERROR(SEARCH("Not yet due",E7)))</formula>
    </cfRule>
    <cfRule type="containsText" dxfId="23" priority="13" operator="containsText" text="Not Yet Due">
      <formula>NOT(ISERROR(SEARCH("Not Yet Due",E7)))</formula>
    </cfRule>
    <cfRule type="containsText" dxfId="22" priority="14" operator="containsText" text="Deferred">
      <formula>NOT(ISERROR(SEARCH("Deferred",E7)))</formula>
    </cfRule>
    <cfRule type="containsText" dxfId="21" priority="15" operator="containsText" text="Deleted">
      <formula>NOT(ISERROR(SEARCH("Deleted",E7)))</formula>
    </cfRule>
    <cfRule type="containsText" dxfId="20" priority="16" operator="containsText" text="In Danger of Falling Behind Target">
      <formula>NOT(ISERROR(SEARCH("In Danger of Falling Behind Target",E7)))</formula>
    </cfRule>
    <cfRule type="containsText" dxfId="19" priority="17" operator="containsText" text="Not yet due">
      <formula>NOT(ISERROR(SEARCH("Not yet due",E7)))</formula>
    </cfRule>
    <cfRule type="containsText" dxfId="18" priority="18" operator="containsText" text="Completed Behind Schedule">
      <formula>NOT(ISERROR(SEARCH("Completed Behind Schedule",E7)))</formula>
    </cfRule>
    <cfRule type="containsText" dxfId="17" priority="19" operator="containsText" text="Off Target">
      <formula>NOT(ISERROR(SEARCH("Off Target",E7)))</formula>
    </cfRule>
    <cfRule type="containsText" dxfId="16" priority="20" operator="containsText" text="In Danger of Falling Behind Target">
      <formula>NOT(ISERROR(SEARCH("In Danger of Falling Behind Target",E7)))</formula>
    </cfRule>
    <cfRule type="containsText" dxfId="15" priority="21" operator="containsText" text="On Track to be Achieved">
      <formula>NOT(ISERROR(SEARCH("On Track to be Achieved",E7)))</formula>
    </cfRule>
    <cfRule type="containsText" dxfId="14" priority="22" operator="containsText" text="Fully Achieved">
      <formula>NOT(ISERROR(SEARCH("Fully Achieved",E7)))</formula>
    </cfRule>
    <cfRule type="containsText" dxfId="13" priority="23" operator="containsText" text="Update not Provided">
      <formula>NOT(ISERROR(SEARCH("Update not Provided",E7)))</formula>
    </cfRule>
    <cfRule type="containsText" dxfId="12" priority="24" operator="containsText" text="Not yet due">
      <formula>NOT(ISERROR(SEARCH("Not yet due",E7)))</formula>
    </cfRule>
    <cfRule type="containsText" dxfId="11" priority="25" operator="containsText" text="Completed Behind Schedule">
      <formula>NOT(ISERROR(SEARCH("Completed Behind Schedule",E7)))</formula>
    </cfRule>
    <cfRule type="containsText" dxfId="10" priority="26" operator="containsText" text="Off Target">
      <formula>NOT(ISERROR(SEARCH("Off Target",E7)))</formula>
    </cfRule>
    <cfRule type="containsText" dxfId="9" priority="27" operator="containsText" text="In Danger of Falling Behind Target">
      <formula>NOT(ISERROR(SEARCH("In Danger of Falling Behind Target",E7)))</formula>
    </cfRule>
    <cfRule type="containsText" dxfId="8" priority="28" operator="containsText" text="On Track to be Achieved">
      <formula>NOT(ISERROR(SEARCH("On Track to be Achieved",E7)))</formula>
    </cfRule>
    <cfRule type="containsText" dxfId="7" priority="29" operator="containsText" text="Fully Achieved">
      <formula>NOT(ISERROR(SEARCH("Fully Achieved",E7)))</formula>
    </cfRule>
    <cfRule type="containsText" dxfId="6" priority="30" operator="containsText" text="Fully Achieved">
      <formula>NOT(ISERROR(SEARCH("Fully Achieved",E7)))</formula>
    </cfRule>
    <cfRule type="containsText" dxfId="5" priority="31" operator="containsText" text="Fully Achieved">
      <formula>NOT(ISERROR(SEARCH("Fully Achieved",E7)))</formula>
    </cfRule>
    <cfRule type="containsText" dxfId="4" priority="32" operator="containsText" text="Deferred">
      <formula>NOT(ISERROR(SEARCH("Deferred",E7)))</formula>
    </cfRule>
    <cfRule type="containsText" dxfId="3" priority="33" operator="containsText" text="Deleted">
      <formula>NOT(ISERROR(SEARCH("Deleted",E7)))</formula>
    </cfRule>
    <cfRule type="containsText" dxfId="2" priority="34" operator="containsText" text="In Danger of Falling Behind Target">
      <formula>NOT(ISERROR(SEARCH("In Danger of Falling Behind Target",E7)))</formula>
    </cfRule>
    <cfRule type="containsText" dxfId="1" priority="35" operator="containsText" text="Not yet due">
      <formula>NOT(ISERROR(SEARCH("Not yet due",E7)))</formula>
    </cfRule>
    <cfRule type="containsText" dxfId="0" priority="36" operator="containsText" text="Update not Provided">
      <formula>NOT(ISERROR(SEARCH("Update not Provided",E7)))</formula>
    </cfRule>
  </conditionalFormatting>
  <dataValidations count="2">
    <dataValidation type="list" allowBlank="1" showInputMessage="1" showErrorMessage="1" promptTitle="Is target on track?" prompt="Please choose an option from the drop down list that best describes the current situation for this target." sqref="R82 M82">
      <formula1>$A$111:$A$116</formula1>
    </dataValidation>
    <dataValidation type="list" allowBlank="1" showInputMessage="1" showErrorMessage="1" promptTitle="Is target on track?" prompt="Please choose an option from the drop down list that best describes the current situation for this target." sqref="V82">
      <formula1>#REF!</formula1>
    </dataValidation>
  </dataValidations>
  <hyperlinks>
    <hyperlink ref="A1" location="INDEX!A1" display="Back to index"/>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O15" sqref="O15"/>
    </sheetView>
  </sheetViews>
  <sheetFormatPr defaultRowHeight="14.4"/>
  <cols>
    <col min="1" max="1" width="17" bestFit="1" customWidth="1"/>
  </cols>
  <sheetData>
    <row r="1" spans="1:3">
      <c r="A1" s="135"/>
      <c r="B1" s="136"/>
      <c r="C1" s="137"/>
    </row>
    <row r="2" spans="1:3">
      <c r="A2" s="138"/>
      <c r="B2" s="139"/>
      <c r="C2" s="140"/>
    </row>
    <row r="3" spans="1:3">
      <c r="A3" s="138"/>
      <c r="B3" s="139"/>
      <c r="C3" s="140"/>
    </row>
    <row r="4" spans="1:3">
      <c r="A4" s="138"/>
      <c r="B4" s="139"/>
      <c r="C4" s="140"/>
    </row>
    <row r="5" spans="1:3">
      <c r="A5" s="138"/>
      <c r="B5" s="139"/>
      <c r="C5" s="140"/>
    </row>
    <row r="6" spans="1:3">
      <c r="A6" s="138"/>
      <c r="B6" s="139"/>
      <c r="C6" s="140"/>
    </row>
    <row r="7" spans="1:3">
      <c r="A7" s="138"/>
      <c r="B7" s="139"/>
      <c r="C7" s="140"/>
    </row>
    <row r="8" spans="1:3">
      <c r="A8" s="138"/>
      <c r="B8" s="139"/>
      <c r="C8" s="140"/>
    </row>
    <row r="9" spans="1:3">
      <c r="A9" s="138"/>
      <c r="B9" s="139"/>
      <c r="C9" s="140"/>
    </row>
    <row r="10" spans="1:3">
      <c r="A10" s="138"/>
      <c r="B10" s="139"/>
      <c r="C10" s="140"/>
    </row>
    <row r="11" spans="1:3">
      <c r="A11" s="138"/>
      <c r="B11" s="139"/>
      <c r="C11" s="140"/>
    </row>
    <row r="12" spans="1:3">
      <c r="A12" s="138"/>
      <c r="B12" s="139"/>
      <c r="C12" s="140"/>
    </row>
    <row r="13" spans="1:3">
      <c r="A13" s="138"/>
      <c r="B13" s="139"/>
      <c r="C13" s="140"/>
    </row>
    <row r="14" spans="1:3">
      <c r="A14" s="138"/>
      <c r="B14" s="139"/>
      <c r="C14" s="140"/>
    </row>
    <row r="15" spans="1:3">
      <c r="A15" s="138"/>
      <c r="B15" s="139"/>
      <c r="C15" s="140"/>
    </row>
    <row r="16" spans="1:3">
      <c r="A16" s="138"/>
      <c r="B16" s="139"/>
      <c r="C16" s="140"/>
    </row>
    <row r="17" spans="1:3">
      <c r="A17" s="138"/>
      <c r="B17" s="139"/>
      <c r="C17" s="140"/>
    </row>
    <row r="18" spans="1:3">
      <c r="A18" s="141"/>
      <c r="B18" s="142"/>
      <c r="C18" s="14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zoomScale="70" zoomScaleNormal="70" workbookViewId="0">
      <selection activeCell="D13" sqref="D13"/>
    </sheetView>
  </sheetViews>
  <sheetFormatPr defaultColWidth="9.33203125" defaultRowHeight="14.4"/>
  <cols>
    <col min="1" max="1" width="9.33203125" style="31"/>
    <col min="2" max="2" width="49.5546875" style="4" customWidth="1"/>
    <col min="3" max="3" width="27.332031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t="s">
        <v>105</v>
      </c>
      <c r="D1" s="33"/>
    </row>
    <row r="2" spans="1:40" ht="40.5" customHeight="1" thickTop="1" thickBot="1">
      <c r="B2" s="340" t="s">
        <v>845</v>
      </c>
      <c r="C2" s="342" t="s">
        <v>99</v>
      </c>
      <c r="D2" s="343"/>
      <c r="E2" s="344" t="s">
        <v>100</v>
      </c>
      <c r="F2" s="345"/>
      <c r="G2" s="346" t="s">
        <v>101</v>
      </c>
      <c r="H2" s="346"/>
    </row>
    <row r="3" spans="1:40" ht="50.25" customHeight="1" thickTop="1" thickBot="1">
      <c r="B3" s="341"/>
      <c r="C3" s="34" t="s">
        <v>106</v>
      </c>
      <c r="D3" s="35" t="s">
        <v>107</v>
      </c>
      <c r="E3" s="36" t="s">
        <v>106</v>
      </c>
      <c r="F3" s="37" t="s">
        <v>107</v>
      </c>
      <c r="G3" s="55" t="s">
        <v>106</v>
      </c>
      <c r="H3" s="56" t="s">
        <v>107</v>
      </c>
    </row>
    <row r="4" spans="1:40" s="42" customFormat="1" ht="22.2" thickTop="1" thickBot="1">
      <c r="A4" s="38"/>
      <c r="B4" s="39" t="s">
        <v>108</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109</v>
      </c>
      <c r="C5" s="45">
        <f>'2a. % By Priority'!C5+'2a. % By Priority'!C6</f>
        <v>88</v>
      </c>
      <c r="D5" s="46">
        <f>'2a. % By Priority'!G5</f>
        <v>0.96703296703296704</v>
      </c>
      <c r="E5" s="47">
        <f>'2a. % By Priority'!C7</f>
        <v>3</v>
      </c>
      <c r="F5" s="37">
        <f>'2a. % By Priority'!G7</f>
        <v>3.2967032967032968E-2</v>
      </c>
      <c r="G5" s="57">
        <f>'2a. % By Priority'!C10+'2a. % By Priority'!C11</f>
        <v>0</v>
      </c>
      <c r="H5" s="58">
        <f>'2a. % By Priority'!G10</f>
        <v>0</v>
      </c>
      <c r="I5" s="43"/>
      <c r="J5" s="229"/>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110</v>
      </c>
      <c r="C6" s="50"/>
      <c r="D6" s="51"/>
      <c r="E6" s="50"/>
      <c r="F6" s="51"/>
      <c r="G6" s="50"/>
      <c r="H6" s="52"/>
      <c r="I6" s="43"/>
      <c r="J6" s="229"/>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30</v>
      </c>
      <c r="C7" s="45">
        <f>'2a. % By Priority'!C23+'2a. % By Priority'!C24</f>
        <v>57</v>
      </c>
      <c r="D7" s="46">
        <f>'2a. % By Priority'!G23</f>
        <v>0.96610169491525422</v>
      </c>
      <c r="E7" s="53">
        <f>'2a. % By Priority'!C25</f>
        <v>2</v>
      </c>
      <c r="F7" s="37">
        <f>'2a. % By Priority'!G25</f>
        <v>3.3898305084745763E-2</v>
      </c>
      <c r="G7" s="57">
        <f>'2a. % By Priority'!C28+'2a. % By Priority'!C29</f>
        <v>0</v>
      </c>
      <c r="H7" s="58">
        <f>'2a. % By Priority'!G28</f>
        <v>0</v>
      </c>
      <c r="I7" s="43"/>
      <c r="J7" s="229"/>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102</v>
      </c>
      <c r="C8" s="45">
        <f>'2a. % By Priority'!C41+'2a. % By Priority'!C42</f>
        <v>17</v>
      </c>
      <c r="D8" s="46">
        <f>'2a. % By Priority'!G41</f>
        <v>1</v>
      </c>
      <c r="E8" s="53">
        <f>'2a. % By Priority'!C43</f>
        <v>0</v>
      </c>
      <c r="F8" s="37">
        <f>'2a. % By Priority'!G43</f>
        <v>0</v>
      </c>
      <c r="G8" s="57">
        <f>'2a. % By Priority'!C46+'2a. % By Priority'!C47</f>
        <v>0</v>
      </c>
      <c r="H8" s="58">
        <f>'2a. % By Priority'!G46</f>
        <v>0</v>
      </c>
      <c r="I8" s="43"/>
      <c r="J8" s="229"/>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29</v>
      </c>
      <c r="C9" s="45">
        <f>'2a. % By Priority'!C59+'2a. % By Priority'!C60</f>
        <v>14</v>
      </c>
      <c r="D9" s="46">
        <f>'2a. % By Priority'!G59</f>
        <v>0.93333333333333335</v>
      </c>
      <c r="E9" s="53">
        <f>'2a. % By Priority'!C61</f>
        <v>1</v>
      </c>
      <c r="F9" s="37">
        <f>'2a. % By Priority'!G61</f>
        <v>6.6666666666666666E-2</v>
      </c>
      <c r="G9" s="57">
        <f>'2a. % By Priority'!C64+'2a. % By Priority'!C65</f>
        <v>0</v>
      </c>
      <c r="H9" s="58">
        <f>'2a. % By Priority'!G64</f>
        <v>0</v>
      </c>
      <c r="I9" s="43"/>
      <c r="J9" s="229"/>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2.2" thickTop="1" thickBot="1">
      <c r="A10" s="43"/>
      <c r="B10" s="49" t="s">
        <v>22</v>
      </c>
      <c r="C10" s="50"/>
      <c r="D10" s="51"/>
      <c r="E10" s="50"/>
      <c r="F10" s="51"/>
      <c r="G10" s="50"/>
      <c r="H10" s="52"/>
      <c r="I10" s="43"/>
      <c r="J10" s="229"/>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customHeight="1" thickTop="1" thickBot="1">
      <c r="A11" s="43"/>
      <c r="B11" s="60" t="s">
        <v>80</v>
      </c>
      <c r="C11" s="61">
        <f>'3a. % by Portfolio'!C5+'3a. % by Portfolio'!C6</f>
        <v>18</v>
      </c>
      <c r="D11" s="62">
        <f>'3a. % by Portfolio'!G5</f>
        <v>1</v>
      </c>
      <c r="E11" s="63">
        <f>'3a. % by Portfolio'!C7</f>
        <v>0</v>
      </c>
      <c r="F11" s="64">
        <f>'3a. % by Portfolio'!G7</f>
        <v>0</v>
      </c>
      <c r="G11" s="65">
        <f>'3a. % by Portfolio'!C10+'3a. % by Portfolio'!C11</f>
        <v>0</v>
      </c>
      <c r="H11" s="66">
        <f>'3a. % by Portfolio'!G10</f>
        <v>0</v>
      </c>
      <c r="I11" s="43"/>
      <c r="J11" s="229"/>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customHeight="1" thickTop="1" thickBot="1">
      <c r="A12" s="43"/>
      <c r="B12" s="60" t="s">
        <v>79</v>
      </c>
      <c r="C12" s="61">
        <f>'3a. % by Portfolio'!C24+'3a. % by Portfolio'!C25</f>
        <v>24</v>
      </c>
      <c r="D12" s="62">
        <f>'3a. % by Portfolio'!G24</f>
        <v>0.96000000000000008</v>
      </c>
      <c r="E12" s="67">
        <f>'3a. % by Portfolio'!C26</f>
        <v>1</v>
      </c>
      <c r="F12" s="64">
        <f>'3a. % by Portfolio'!G26</f>
        <v>0.04</v>
      </c>
      <c r="G12" s="65">
        <f>'3a. % by Portfolio'!C29+'3a. % by Portfolio'!C30</f>
        <v>0</v>
      </c>
      <c r="H12" s="66">
        <f>'3a. % by Portfolio'!G29</f>
        <v>0</v>
      </c>
      <c r="I12" s="43"/>
      <c r="J12" s="229"/>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customHeight="1" thickTop="1" thickBot="1">
      <c r="A13" s="43"/>
      <c r="B13" s="60" t="s">
        <v>246</v>
      </c>
      <c r="C13" s="61">
        <f>'3a. % by Portfolio'!C42+'3a. % by Portfolio'!C43</f>
        <v>9</v>
      </c>
      <c r="D13" s="62">
        <f>'3a. % by Portfolio'!G42</f>
        <v>0.9</v>
      </c>
      <c r="E13" s="67">
        <f>'3a. % by Portfolio'!C44</f>
        <v>1</v>
      </c>
      <c r="F13" s="64">
        <f>'3a. % by Portfolio'!G44</f>
        <v>0.1</v>
      </c>
      <c r="G13" s="65">
        <f>'3a. % by Portfolio'!C47+'3a. % by Portfolio'!C48</f>
        <v>0</v>
      </c>
      <c r="H13" s="66">
        <f>'3a. % by Portfolio'!G47</f>
        <v>0</v>
      </c>
      <c r="I13" s="43"/>
      <c r="J13" s="229"/>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customHeight="1" thickTop="1" thickBot="1">
      <c r="A14" s="43"/>
      <c r="B14" s="60" t="s">
        <v>77</v>
      </c>
      <c r="C14" s="61">
        <f>'3a. % by Portfolio'!C60+'3a. % by Portfolio'!C61</f>
        <v>21</v>
      </c>
      <c r="D14" s="62">
        <f>'3a. % by Portfolio'!G60</f>
        <v>0.95454545454545459</v>
      </c>
      <c r="E14" s="67">
        <f>'3a. % by Portfolio'!C62</f>
        <v>1</v>
      </c>
      <c r="F14" s="64">
        <f>'3a. % by Portfolio'!G62</f>
        <v>4.5454545454545456E-2</v>
      </c>
      <c r="G14" s="65">
        <f>'3a. % by Portfolio'!C65+'3a. % by Portfolio'!C66</f>
        <v>0</v>
      </c>
      <c r="H14" s="66">
        <f>'3a. % by Portfolio'!G65</f>
        <v>0</v>
      </c>
      <c r="I14" s="43"/>
      <c r="J14" s="229"/>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customHeight="1" thickTop="1" thickBot="1">
      <c r="A15" s="43"/>
      <c r="B15" s="60" t="s">
        <v>846</v>
      </c>
      <c r="C15" s="61">
        <f>'3a. % by Portfolio'!C78+'3a. % by Portfolio'!C79</f>
        <v>16</v>
      </c>
      <c r="D15" s="62">
        <f>'3a. % by Portfolio'!G78</f>
        <v>1</v>
      </c>
      <c r="E15" s="67">
        <f>'3a. % by Portfolio'!C80</f>
        <v>0</v>
      </c>
      <c r="F15" s="64">
        <f>'3a. % by Portfolio'!G80</f>
        <v>0</v>
      </c>
      <c r="G15" s="65">
        <f>'3a. % by Portfolio'!C83+'3a. % by Portfolio'!C84</f>
        <v>0</v>
      </c>
      <c r="H15" s="66">
        <f>'3a. % by Portfolio'!G83</f>
        <v>0</v>
      </c>
      <c r="I15" s="43"/>
      <c r="J15" s="229"/>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15" thickTop="1">
      <c r="D16" s="33"/>
    </row>
    <row r="17" spans="4:4" s="31" customFormat="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zoomScale="70" zoomScaleNormal="70" workbookViewId="0">
      <selection activeCell="E14" sqref="E14"/>
    </sheetView>
  </sheetViews>
  <sheetFormatPr defaultColWidth="9.33203125" defaultRowHeight="14.4"/>
  <cols>
    <col min="1" max="1" width="9.33203125" style="31"/>
    <col min="2" max="2" width="49.5546875" style="4" customWidth="1"/>
    <col min="3" max="3" width="27.332031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t="s">
        <v>105</v>
      </c>
      <c r="D1" s="33"/>
    </row>
    <row r="2" spans="1:40" ht="40.5" customHeight="1" thickTop="1" thickBot="1">
      <c r="B2" s="340" t="s">
        <v>942</v>
      </c>
      <c r="C2" s="342" t="s">
        <v>99</v>
      </c>
      <c r="D2" s="343"/>
      <c r="E2" s="344" t="s">
        <v>100</v>
      </c>
      <c r="F2" s="345"/>
      <c r="G2" s="346" t="s">
        <v>101</v>
      </c>
      <c r="H2" s="346"/>
    </row>
    <row r="3" spans="1:40" ht="50.25" customHeight="1" thickTop="1" thickBot="1">
      <c r="B3" s="341"/>
      <c r="C3" s="34" t="s">
        <v>106</v>
      </c>
      <c r="D3" s="35" t="s">
        <v>107</v>
      </c>
      <c r="E3" s="36" t="s">
        <v>106</v>
      </c>
      <c r="F3" s="37" t="s">
        <v>107</v>
      </c>
      <c r="G3" s="55" t="s">
        <v>106</v>
      </c>
      <c r="H3" s="56" t="s">
        <v>107</v>
      </c>
    </row>
    <row r="4" spans="1:40" s="42" customFormat="1" ht="22.2" thickTop="1" thickBot="1">
      <c r="A4" s="38"/>
      <c r="B4" s="39" t="s">
        <v>108</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109</v>
      </c>
      <c r="C5" s="45">
        <f>'2a. % By Priority'!J5+'2a. % By Priority'!J6</f>
        <v>102</v>
      </c>
      <c r="D5" s="46">
        <f>'2a. % By Priority'!N5</f>
        <v>0.95327102803738306</v>
      </c>
      <c r="E5" s="47">
        <f>'2a. % By Priority'!J7</f>
        <v>4</v>
      </c>
      <c r="F5" s="37">
        <f>'2a. % By Priority'!N7</f>
        <v>3.7383177570093455E-2</v>
      </c>
      <c r="G5" s="57">
        <f>'2a. % By Priority'!J10+'2a. % By Priority'!J11</f>
        <v>1</v>
      </c>
      <c r="H5" s="58">
        <f>'2a. % By Priority'!N10</f>
        <v>9.3457943925233638E-3</v>
      </c>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110</v>
      </c>
      <c r="C6" s="50"/>
      <c r="D6" s="51"/>
      <c r="E6" s="50"/>
      <c r="F6" s="51"/>
      <c r="G6" s="50"/>
      <c r="H6" s="52"/>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30</v>
      </c>
      <c r="C7" s="45">
        <f>'2a. % By Priority'!J23+'2a. % By Priority'!J24</f>
        <v>62</v>
      </c>
      <c r="D7" s="46">
        <f>'2a. % By Priority'!N23</f>
        <v>0.93939393939393945</v>
      </c>
      <c r="E7" s="53">
        <f>'2a. % By Priority'!J25</f>
        <v>3</v>
      </c>
      <c r="F7" s="37">
        <f>'2a. % By Priority'!N25</f>
        <v>4.5454545454545456E-2</v>
      </c>
      <c r="G7" s="57">
        <f>'2a. % By Priority'!J28+'2a. % By Priority'!J29</f>
        <v>1</v>
      </c>
      <c r="H7" s="58">
        <f>'2a. % By Priority'!N28</f>
        <v>1.5151515151515152E-2</v>
      </c>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102</v>
      </c>
      <c r="C8" s="45">
        <f>'2a. % By Priority'!J41+'2a. % By Priority'!J42</f>
        <v>19</v>
      </c>
      <c r="D8" s="46">
        <f>'2a. % By Priority'!N41</f>
        <v>1</v>
      </c>
      <c r="E8" s="53">
        <f>'2a. % By Priority'!J43</f>
        <v>0</v>
      </c>
      <c r="F8" s="37">
        <f>'2a. % By Priority'!N43</f>
        <v>0</v>
      </c>
      <c r="G8" s="57">
        <f>'2a. % By Priority'!J46+'2a. % By Priority'!J47</f>
        <v>0</v>
      </c>
      <c r="H8" s="58">
        <f>'2a. % By Priority'!N46</f>
        <v>0</v>
      </c>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29</v>
      </c>
      <c r="C9" s="45">
        <f>'2a. % By Priority'!J59+'2a. % By Priority'!J60</f>
        <v>21</v>
      </c>
      <c r="D9" s="46">
        <f>'2a. % By Priority'!N59</f>
        <v>0.95454545454545459</v>
      </c>
      <c r="E9" s="53">
        <f>'2a. % By Priority'!J61</f>
        <v>1</v>
      </c>
      <c r="F9" s="37">
        <f>'2a. % By Priority'!N61</f>
        <v>4.5454545454545456E-2</v>
      </c>
      <c r="G9" s="57">
        <f>'2a. % By Priority'!J64+'2a. % By Priority'!J65</f>
        <v>0</v>
      </c>
      <c r="H9" s="58">
        <f>'2a. % By Priority'!N64</f>
        <v>0</v>
      </c>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2.2" thickTop="1" thickBot="1">
      <c r="A10" s="43"/>
      <c r="B10" s="49" t="s">
        <v>22</v>
      </c>
      <c r="C10" s="50"/>
      <c r="D10" s="51"/>
      <c r="E10" s="50"/>
      <c r="F10" s="51"/>
      <c r="G10" s="50"/>
      <c r="H10" s="52"/>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customHeight="1" thickTop="1" thickBot="1">
      <c r="A11" s="43"/>
      <c r="B11" s="60" t="s">
        <v>80</v>
      </c>
      <c r="C11" s="61">
        <f>'3a. % by Portfolio'!J5+'3a. % by Portfolio'!J6</f>
        <v>21</v>
      </c>
      <c r="D11" s="62">
        <f>'3a. % by Portfolio'!N5</f>
        <v>1</v>
      </c>
      <c r="E11" s="63">
        <f>'3a. % by Portfolio'!J7</f>
        <v>0</v>
      </c>
      <c r="F11" s="64">
        <f>'3a. % by Portfolio'!N7</f>
        <v>0</v>
      </c>
      <c r="G11" s="57">
        <f>'3a. % by Portfolio'!J10+'3a. % by Portfolio'!J11</f>
        <v>0</v>
      </c>
      <c r="H11" s="66">
        <f>'3a. % by Portfolio'!N10</f>
        <v>0</v>
      </c>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customHeight="1" thickTop="1" thickBot="1">
      <c r="A12" s="43"/>
      <c r="B12" s="60" t="s">
        <v>79</v>
      </c>
      <c r="C12" s="61">
        <f>'3a. % by Portfolio'!J24+'3a. % by Portfolio'!J25</f>
        <v>25</v>
      </c>
      <c r="D12" s="62">
        <f>'3a. % by Portfolio'!N24</f>
        <v>0.92592592592592582</v>
      </c>
      <c r="E12" s="67">
        <f>'3a. % by Portfolio'!J26</f>
        <v>2</v>
      </c>
      <c r="F12" s="64">
        <f>'3a. % by Portfolio'!N26</f>
        <v>7.407407407407407E-2</v>
      </c>
      <c r="G12" s="57">
        <f>'3a. % by Portfolio'!J29+'3a. % by Portfolio'!J30</f>
        <v>0</v>
      </c>
      <c r="H12" s="66">
        <f>'3a. % by Portfolio'!N29</f>
        <v>0</v>
      </c>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customHeight="1" thickTop="1" thickBot="1">
      <c r="A13" s="43"/>
      <c r="B13" s="60" t="s">
        <v>111</v>
      </c>
      <c r="C13" s="61">
        <f>'3a. % by Portfolio'!J42+'3a. % by Portfolio'!J43</f>
        <v>14</v>
      </c>
      <c r="D13" s="62">
        <f>'3a. % by Portfolio'!N42</f>
        <v>0.93333333333333335</v>
      </c>
      <c r="E13" s="67">
        <f>'3a. % by Portfolio'!J44</f>
        <v>0</v>
      </c>
      <c r="F13" s="64">
        <f>'3a. % by Portfolio'!N44</f>
        <v>0</v>
      </c>
      <c r="G13" s="57">
        <f>'3a. % by Portfolio'!J47+'3a. % by Portfolio'!J48</f>
        <v>1</v>
      </c>
      <c r="H13" s="66">
        <f>'3a. % by Portfolio'!N47</f>
        <v>6.6666666666666666E-2</v>
      </c>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customHeight="1" thickTop="1" thickBot="1">
      <c r="A14" s="43"/>
      <c r="B14" s="60" t="s">
        <v>77</v>
      </c>
      <c r="C14" s="61">
        <f>'3a. % by Portfolio'!J60+'3a. % by Portfolio'!J61</f>
        <v>24</v>
      </c>
      <c r="D14" s="62">
        <f>'3a. % by Portfolio'!N60</f>
        <v>0.96000000000000008</v>
      </c>
      <c r="E14" s="67">
        <f>'3a. % by Portfolio'!J62</f>
        <v>1</v>
      </c>
      <c r="F14" s="64">
        <f>'3a. % by Portfolio'!N62</f>
        <v>0.04</v>
      </c>
      <c r="G14" s="57">
        <f>'3a. % by Portfolio'!J65+'3a. % by Portfolio'!J66</f>
        <v>0</v>
      </c>
      <c r="H14" s="66">
        <f>'3a. % by Portfolio'!N65</f>
        <v>0</v>
      </c>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customHeight="1" thickTop="1" thickBot="1">
      <c r="A15" s="43"/>
      <c r="B15" s="60" t="s">
        <v>78</v>
      </c>
      <c r="C15" s="61">
        <f>'3a. % by Portfolio'!J78+'3a. % by Portfolio'!J79</f>
        <v>18</v>
      </c>
      <c r="D15" s="62">
        <f>'3a. % by Portfolio'!N78</f>
        <v>0.94736842105263153</v>
      </c>
      <c r="E15" s="67">
        <f>'3a. % by Portfolio'!J80</f>
        <v>1</v>
      </c>
      <c r="F15" s="64">
        <f>'3a. % by Portfolio'!N80</f>
        <v>5.2631578947368418E-2</v>
      </c>
      <c r="G15" s="57">
        <f>'3a. % by Portfolio'!J83+'3a. % by Portfolio'!J84</f>
        <v>0</v>
      </c>
      <c r="H15" s="66">
        <f>'3a. % by Portfolio'!N83</f>
        <v>0</v>
      </c>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15" thickTop="1">
      <c r="D16" s="33"/>
    </row>
    <row r="17" spans="4:4" s="31" customFormat="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zoomScale="60" zoomScaleNormal="60" workbookViewId="0">
      <selection activeCell="E8" sqref="E8"/>
    </sheetView>
  </sheetViews>
  <sheetFormatPr defaultColWidth="9.33203125" defaultRowHeight="14.4"/>
  <cols>
    <col min="1" max="1" width="9.33203125" style="31"/>
    <col min="2" max="2" width="49.5546875" style="4" customWidth="1"/>
    <col min="3" max="3" width="27.332031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t="s">
        <v>105</v>
      </c>
      <c r="D1" s="33"/>
    </row>
    <row r="2" spans="1:40" ht="40.5" customHeight="1" thickTop="1" thickBot="1">
      <c r="B2" s="340" t="s">
        <v>242</v>
      </c>
      <c r="C2" s="342" t="s">
        <v>99</v>
      </c>
      <c r="D2" s="343"/>
      <c r="E2" s="344" t="s">
        <v>100</v>
      </c>
      <c r="F2" s="345"/>
      <c r="G2" s="346" t="s">
        <v>101</v>
      </c>
      <c r="H2" s="346"/>
    </row>
    <row r="3" spans="1:40" ht="50.25" customHeight="1" thickTop="1" thickBot="1">
      <c r="B3" s="341"/>
      <c r="C3" s="34" t="s">
        <v>106</v>
      </c>
      <c r="D3" s="35" t="s">
        <v>107</v>
      </c>
      <c r="E3" s="36" t="s">
        <v>106</v>
      </c>
      <c r="F3" s="37" t="s">
        <v>107</v>
      </c>
      <c r="G3" s="55" t="s">
        <v>106</v>
      </c>
      <c r="H3" s="56" t="s">
        <v>107</v>
      </c>
    </row>
    <row r="4" spans="1:40" s="42" customFormat="1" ht="22.2" thickTop="1" thickBot="1">
      <c r="A4" s="38"/>
      <c r="B4" s="39" t="s">
        <v>108</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109</v>
      </c>
      <c r="C5" s="45">
        <f>'2a. % By Priority'!Q5+'2a. % By Priority'!Q6</f>
        <v>0</v>
      </c>
      <c r="D5" s="46" t="e">
        <f>'2a. % By Priority'!U5</f>
        <v>#DIV/0!</v>
      </c>
      <c r="E5" s="47">
        <f>'2a. % By Priority'!Q7</f>
        <v>0</v>
      </c>
      <c r="F5" s="37" t="e">
        <f>'2a. % By Priority'!U7</f>
        <v>#DIV/0!</v>
      </c>
      <c r="G5" s="57">
        <f>'2a. % By Priority'!Q10+'2a. % By Priority'!Q11</f>
        <v>0</v>
      </c>
      <c r="H5" s="58" t="e">
        <f>'2a. % By Priority'!U10</f>
        <v>#DIV/0!</v>
      </c>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110</v>
      </c>
      <c r="C6" s="50"/>
      <c r="D6" s="51"/>
      <c r="E6" s="50"/>
      <c r="F6" s="51"/>
      <c r="G6" s="50"/>
      <c r="H6" s="52"/>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30</v>
      </c>
      <c r="C7" s="45">
        <f>'2a. % By Priority'!Q23+'2a. % By Priority'!Q24</f>
        <v>0</v>
      </c>
      <c r="D7" s="46" t="e">
        <f>'2a. % By Priority'!U23</f>
        <v>#DIV/0!</v>
      </c>
      <c r="E7" s="53">
        <f>'2a. % By Priority'!Q25</f>
        <v>0</v>
      </c>
      <c r="F7" s="37" t="e">
        <f>'2a. % By Priority'!U25</f>
        <v>#DIV/0!</v>
      </c>
      <c r="G7" s="57">
        <f>'2a. % By Priority'!Q28+'2a. % By Priority'!Q29</f>
        <v>0</v>
      </c>
      <c r="H7" s="58" t="e">
        <f>'2a. % By Priority'!U28</f>
        <v>#DIV/0!</v>
      </c>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102</v>
      </c>
      <c r="C8" s="45">
        <f>'2a. % By Priority'!Q41+'2a. % By Priority'!Q42</f>
        <v>0</v>
      </c>
      <c r="D8" s="46" t="e">
        <f>'2a. % By Priority'!U41</f>
        <v>#DIV/0!</v>
      </c>
      <c r="E8" s="53">
        <f>'2a. % By Priority'!Q43</f>
        <v>0</v>
      </c>
      <c r="F8" s="37" t="e">
        <f>'2a. % By Priority'!U43</f>
        <v>#DIV/0!</v>
      </c>
      <c r="G8" s="57">
        <f>'2a. % By Priority'!Q46+'2a. % By Priority'!Q47</f>
        <v>0</v>
      </c>
      <c r="H8" s="58" t="e">
        <f>'2a. % By Priority'!U46</f>
        <v>#DIV/0!</v>
      </c>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29</v>
      </c>
      <c r="C9" s="45">
        <f>'2a. % By Priority'!Q59+'2a. % By Priority'!Q60</f>
        <v>0</v>
      </c>
      <c r="D9" s="46" t="e">
        <f>'2a. % By Priority'!U59</f>
        <v>#DIV/0!</v>
      </c>
      <c r="E9" s="53">
        <f>'2a. % By Priority'!Q61</f>
        <v>0</v>
      </c>
      <c r="F9" s="37" t="e">
        <f>'2a. % By Priority'!U61</f>
        <v>#DIV/0!</v>
      </c>
      <c r="G9" s="57">
        <f>'2a. % By Priority'!Q64+'2a. % By Priority'!Q65</f>
        <v>0</v>
      </c>
      <c r="H9" s="58" t="e">
        <f>'2a. % By Priority'!U64</f>
        <v>#DIV/0!</v>
      </c>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2.2" thickTop="1" thickBot="1">
      <c r="A10" s="43"/>
      <c r="B10" s="49" t="s">
        <v>22</v>
      </c>
      <c r="C10" s="50"/>
      <c r="D10" s="51"/>
      <c r="E10" s="50"/>
      <c r="F10" s="51"/>
      <c r="G10" s="50"/>
      <c r="H10" s="52"/>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customHeight="1" thickTop="1" thickBot="1">
      <c r="A11" s="43"/>
      <c r="B11" s="60" t="s">
        <v>80</v>
      </c>
      <c r="C11" s="61">
        <f>'3a. % by Portfolio'!Q5+'3a. % by Portfolio'!Q6</f>
        <v>0</v>
      </c>
      <c r="D11" s="62" t="e">
        <f>'3a. % by Portfolio'!U5</f>
        <v>#DIV/0!</v>
      </c>
      <c r="E11" s="63">
        <f>'3a. % by Portfolio'!Q7</f>
        <v>0</v>
      </c>
      <c r="F11" s="64" t="e">
        <f>'3a. % by Portfolio'!U7</f>
        <v>#DIV/0!</v>
      </c>
      <c r="G11" s="65">
        <f>'3a. % by Portfolio'!Q10+'3a. % by Portfolio'!Q11</f>
        <v>0</v>
      </c>
      <c r="H11" s="66" t="e">
        <f>'3a. % by Portfolio'!U10</f>
        <v>#DIV/0!</v>
      </c>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customHeight="1" thickTop="1" thickBot="1">
      <c r="A12" s="43"/>
      <c r="B12" s="60" t="s">
        <v>79</v>
      </c>
      <c r="C12" s="61">
        <f>'3a. % by Portfolio'!Q24+'3a. % by Portfolio'!Q25</f>
        <v>0</v>
      </c>
      <c r="D12" s="62" t="e">
        <f>'3a. % by Portfolio'!U24</f>
        <v>#DIV/0!</v>
      </c>
      <c r="E12" s="67">
        <f>'3a. % by Portfolio'!Q26</f>
        <v>0</v>
      </c>
      <c r="F12" s="64" t="e">
        <f>'3a. % by Portfolio'!U26</f>
        <v>#DIV/0!</v>
      </c>
      <c r="G12" s="65">
        <f>'3a. % by Portfolio'!Q10+'3a. % by Portfolio'!Q11</f>
        <v>0</v>
      </c>
      <c r="H12" s="66" t="e">
        <f>'3a. % by Portfolio'!U29</f>
        <v>#DIV/0!</v>
      </c>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customHeight="1" thickTop="1" thickBot="1">
      <c r="A13" s="43"/>
      <c r="B13" s="60" t="s">
        <v>246</v>
      </c>
      <c r="C13" s="61">
        <f>'3a. % by Portfolio'!Q42+'3a. % by Portfolio'!Q43</f>
        <v>0</v>
      </c>
      <c r="D13" s="62" t="e">
        <f>'3a. % by Portfolio'!U42</f>
        <v>#DIV/0!</v>
      </c>
      <c r="E13" s="67">
        <f>'3a. % by Portfolio'!Q44</f>
        <v>0</v>
      </c>
      <c r="F13" s="64" t="e">
        <f>'3a. % by Portfolio'!U44</f>
        <v>#DIV/0!</v>
      </c>
      <c r="G13" s="65">
        <f>'3a. % by Portfolio'!Q47+'3a. % by Portfolio'!Q48</f>
        <v>0</v>
      </c>
      <c r="H13" s="66" t="e">
        <f>'3a. % by Portfolio'!U47</f>
        <v>#DIV/0!</v>
      </c>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customHeight="1" thickTop="1" thickBot="1">
      <c r="A14" s="43"/>
      <c r="B14" s="60" t="s">
        <v>77</v>
      </c>
      <c r="C14" s="61">
        <f>'3a. % by Portfolio'!Q60+'3a. % by Portfolio'!Q61</f>
        <v>0</v>
      </c>
      <c r="D14" s="62" t="e">
        <f>'3a. % by Portfolio'!U60</f>
        <v>#DIV/0!</v>
      </c>
      <c r="E14" s="67">
        <f>'3a. % by Portfolio'!Q62</f>
        <v>0</v>
      </c>
      <c r="F14" s="64" t="e">
        <f>'3a. % by Portfolio'!U62</f>
        <v>#DIV/0!</v>
      </c>
      <c r="G14" s="65">
        <f>'3a. % by Portfolio'!Q65+'3a. % by Portfolio'!Q66</f>
        <v>0</v>
      </c>
      <c r="H14" s="66" t="e">
        <f>'3a. % by Portfolio'!U65</f>
        <v>#DIV/0!</v>
      </c>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customHeight="1" thickTop="1" thickBot="1">
      <c r="A15" s="43"/>
      <c r="B15" s="60" t="s">
        <v>247</v>
      </c>
      <c r="C15" s="61">
        <f>'3a. % by Portfolio'!Q78+'3a. % by Portfolio'!Q79</f>
        <v>0</v>
      </c>
      <c r="D15" s="62" t="e">
        <f>'3a. % by Portfolio'!U78</f>
        <v>#DIV/0!</v>
      </c>
      <c r="E15" s="67">
        <f>'3a. % by Portfolio'!Q80</f>
        <v>0</v>
      </c>
      <c r="F15" s="64" t="e">
        <f>'3a. % by Portfolio'!U80</f>
        <v>#DIV/0!</v>
      </c>
      <c r="G15" s="65">
        <f>'3a. % by Portfolio'!Q83+'3a. % by Portfolio'!Q84</f>
        <v>0</v>
      </c>
      <c r="H15" s="66" t="e">
        <f>'3a. % by Portfolio'!U83</f>
        <v>#DIV/0!</v>
      </c>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15" thickTop="1">
      <c r="D16" s="33"/>
    </row>
    <row r="17" spans="4:4" s="31" customFormat="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zoomScale="60" zoomScaleNormal="60" workbookViewId="0">
      <selection activeCell="D9" sqref="D9"/>
    </sheetView>
  </sheetViews>
  <sheetFormatPr defaultColWidth="9.33203125" defaultRowHeight="14.4"/>
  <cols>
    <col min="1" max="1" width="9.33203125" style="31"/>
    <col min="2" max="2" width="49.5546875" style="4" customWidth="1"/>
    <col min="3" max="3" width="27.441406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t="s">
        <v>105</v>
      </c>
      <c r="D1" s="33"/>
    </row>
    <row r="2" spans="1:40" ht="40.5" customHeight="1" thickTop="1" thickBot="1">
      <c r="B2" s="340" t="s">
        <v>243</v>
      </c>
      <c r="C2" s="342" t="s">
        <v>99</v>
      </c>
      <c r="D2" s="343"/>
      <c r="E2" s="344" t="s">
        <v>100</v>
      </c>
      <c r="F2" s="345"/>
      <c r="G2" s="346" t="s">
        <v>101</v>
      </c>
      <c r="H2" s="346"/>
    </row>
    <row r="3" spans="1:40" ht="50.25" customHeight="1" thickTop="1" thickBot="1">
      <c r="B3" s="341"/>
      <c r="C3" s="34" t="s">
        <v>106</v>
      </c>
      <c r="D3" s="35" t="s">
        <v>107</v>
      </c>
      <c r="E3" s="36" t="s">
        <v>106</v>
      </c>
      <c r="F3" s="37" t="s">
        <v>107</v>
      </c>
      <c r="G3" s="55" t="s">
        <v>106</v>
      </c>
      <c r="H3" s="56" t="s">
        <v>107</v>
      </c>
    </row>
    <row r="4" spans="1:40" s="42" customFormat="1" ht="22.2" thickTop="1" thickBot="1">
      <c r="A4" s="38"/>
      <c r="B4" s="39" t="s">
        <v>108</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109</v>
      </c>
      <c r="C5" s="45">
        <f>'2a. % By Priority'!X5+'2a. % By Priority'!X6</f>
        <v>0</v>
      </c>
      <c r="D5" s="46" t="e">
        <f>'2a. % By Priority'!AB5</f>
        <v>#DIV/0!</v>
      </c>
      <c r="E5" s="47">
        <f>'2a. % By Priority'!X7+'2a. % By Priority'!X8+'2a. % By Priority'!X9</f>
        <v>0</v>
      </c>
      <c r="F5" s="37" t="e">
        <f>'2a. % By Priority'!AB7</f>
        <v>#DIV/0!</v>
      </c>
      <c r="G5" s="57">
        <f>'2a. % By Priority'!X10+'2a. % By Priority'!X11</f>
        <v>0</v>
      </c>
      <c r="H5" s="58" t="e">
        <f>'2a. % By Priority'!AB10</f>
        <v>#DIV/0!</v>
      </c>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110</v>
      </c>
      <c r="C6" s="50"/>
      <c r="D6" s="51"/>
      <c r="E6" s="50"/>
      <c r="F6" s="51"/>
      <c r="G6" s="50"/>
      <c r="H6" s="52"/>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30</v>
      </c>
      <c r="C7" s="45">
        <f>'2a. % By Priority'!X23+'2a. % By Priority'!X24</f>
        <v>0</v>
      </c>
      <c r="D7" s="46" t="e">
        <f>'2a. % By Priority'!AB23</f>
        <v>#DIV/0!</v>
      </c>
      <c r="E7" s="53">
        <f>'2a. % By Priority'!X25+'2a. % By Priority'!X26+'2a. % By Priority'!X27</f>
        <v>0</v>
      </c>
      <c r="F7" s="37" t="e">
        <f>'2a. % By Priority'!AB25</f>
        <v>#DIV/0!</v>
      </c>
      <c r="G7" s="57">
        <f>'2a. % By Priority'!X28+'2a. % By Priority'!X29</f>
        <v>0</v>
      </c>
      <c r="H7" s="58" t="e">
        <f>'2a. % By Priority'!AB28</f>
        <v>#DIV/0!</v>
      </c>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102</v>
      </c>
      <c r="C8" s="45">
        <f>'2a. % By Priority'!X41+'2a. % By Priority'!X42</f>
        <v>0</v>
      </c>
      <c r="D8" s="46" t="e">
        <f>SUM('2a. % By Priority'!AB41:AB42)</f>
        <v>#DIV/0!</v>
      </c>
      <c r="E8" s="53">
        <f>'2a. % By Priority'!X43+'2a. % By Priority'!X44+'2a. % By Priority'!X45</f>
        <v>0</v>
      </c>
      <c r="F8" s="37" t="e">
        <f>'2a. % By Priority'!AB43</f>
        <v>#DIV/0!</v>
      </c>
      <c r="G8" s="57">
        <f>'2a. % By Priority'!X46+'2a. % By Priority'!X47</f>
        <v>0</v>
      </c>
      <c r="H8" s="58" t="e">
        <f>'2a. % By Priority'!AB46</f>
        <v>#DIV/0!</v>
      </c>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29</v>
      </c>
      <c r="C9" s="45">
        <f>'2a. % By Priority'!X59+'2a. % By Priority'!X60</f>
        <v>0</v>
      </c>
      <c r="D9" s="46" t="e">
        <f>'2a. % By Priority'!AB59</f>
        <v>#DIV/0!</v>
      </c>
      <c r="E9" s="53">
        <f>'2a. % By Priority'!X61+'2a. % By Priority'!X62+'2a. % By Priority'!X63</f>
        <v>0</v>
      </c>
      <c r="F9" s="37" t="e">
        <f>'2a. % By Priority'!AB61</f>
        <v>#DIV/0!</v>
      </c>
      <c r="G9" s="57">
        <f>'2a. % By Priority'!X64+'2a. % By Priority'!X65</f>
        <v>0</v>
      </c>
      <c r="H9" s="58" t="e">
        <f>'2a. % By Priority'!AB64</f>
        <v>#DIV/0!</v>
      </c>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2.2" thickTop="1" thickBot="1">
      <c r="A10" s="43"/>
      <c r="B10" s="49" t="s">
        <v>22</v>
      </c>
      <c r="C10" s="50"/>
      <c r="D10" s="51"/>
      <c r="E10" s="50"/>
      <c r="F10" s="51"/>
      <c r="G10" s="50"/>
      <c r="H10" s="52"/>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customHeight="1" thickTop="1" thickBot="1">
      <c r="A11" s="43"/>
      <c r="B11" s="60" t="s">
        <v>80</v>
      </c>
      <c r="C11" s="45">
        <f>'3a. % by Portfolio'!X5+'3a. % by Portfolio'!X6</f>
        <v>0</v>
      </c>
      <c r="D11" s="46" t="e">
        <f>'3a. % by Portfolio'!AB5</f>
        <v>#DIV/0!</v>
      </c>
      <c r="E11" s="53">
        <f>SUM('3a. % by Portfolio'!X7:X9)</f>
        <v>0</v>
      </c>
      <c r="F11" s="37" t="e">
        <f>'3a. % by Portfolio'!AB7</f>
        <v>#DIV/0!</v>
      </c>
      <c r="G11" s="57">
        <f>'3a. % by Portfolio'!X10+'3a. % by Portfolio'!X11</f>
        <v>0</v>
      </c>
      <c r="H11" s="58" t="e">
        <f>'3a. % by Portfolio'!AB10</f>
        <v>#DIV/0!</v>
      </c>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customHeight="1" thickTop="1" thickBot="1">
      <c r="A12" s="43"/>
      <c r="B12" s="60" t="s">
        <v>79</v>
      </c>
      <c r="C12" s="45">
        <f>'3a. % by Portfolio'!X24+'3a. % by Portfolio'!X25</f>
        <v>0</v>
      </c>
      <c r="D12" s="46" t="e">
        <f>'3a. % by Portfolio'!AB24</f>
        <v>#DIV/0!</v>
      </c>
      <c r="E12" s="144">
        <f>'3a. % by Portfolio'!X26+'3a. % by Portfolio'!X27+'3a. % by Portfolio'!X28</f>
        <v>0</v>
      </c>
      <c r="F12" s="37" t="e">
        <f>'3a. % by Portfolio'!AB26</f>
        <v>#DIV/0!</v>
      </c>
      <c r="G12" s="57">
        <f>'3a. % by Portfolio'!X10+'3a. % by Portfolio'!X11</f>
        <v>0</v>
      </c>
      <c r="H12" s="58" t="e">
        <f>'3a. % by Portfolio'!AB29</f>
        <v>#DIV/0!</v>
      </c>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customHeight="1" thickTop="1" thickBot="1">
      <c r="A13" s="43"/>
      <c r="B13" s="60" t="s">
        <v>246</v>
      </c>
      <c r="C13" s="45">
        <f>'3a. % by Portfolio'!X42+'3a. % by Portfolio'!X43</f>
        <v>0</v>
      </c>
      <c r="D13" s="46" t="e">
        <f>'3a. % by Portfolio'!AB42</f>
        <v>#DIV/0!</v>
      </c>
      <c r="E13" s="144">
        <f>'3a. % by Portfolio'!X44+'3a. % by Portfolio'!X45+'3a. % by Portfolio'!X46</f>
        <v>0</v>
      </c>
      <c r="F13" s="37" t="e">
        <f>'3a. % by Portfolio'!AB44</f>
        <v>#DIV/0!</v>
      </c>
      <c r="G13" s="57">
        <f>'3a. % by Portfolio'!X47+'3a. % by Portfolio'!X48</f>
        <v>0</v>
      </c>
      <c r="H13" s="58" t="e">
        <f>'3a. % by Portfolio'!AB47</f>
        <v>#DIV/0!</v>
      </c>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customHeight="1" thickTop="1" thickBot="1">
      <c r="A14" s="43"/>
      <c r="B14" s="60" t="s">
        <v>77</v>
      </c>
      <c r="C14" s="45">
        <f>'3a. % by Portfolio'!X60+'3a. % by Portfolio'!X61</f>
        <v>0</v>
      </c>
      <c r="D14" s="46" t="e">
        <f>'3a. % by Portfolio'!AB60</f>
        <v>#DIV/0!</v>
      </c>
      <c r="E14" s="144">
        <f>'3a. % by Portfolio'!X62+'3a. % by Portfolio'!X63+'3a. % by Portfolio'!X64</f>
        <v>0</v>
      </c>
      <c r="F14" s="37" t="e">
        <f>'3a. % by Portfolio'!AB62</f>
        <v>#DIV/0!</v>
      </c>
      <c r="G14" s="57">
        <f>'3a. % by Portfolio'!X65+'3a. % by Portfolio'!X66</f>
        <v>0</v>
      </c>
      <c r="H14" s="58" t="e">
        <f>'3a. % by Portfolio'!AB65</f>
        <v>#DIV/0!</v>
      </c>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customHeight="1" thickTop="1" thickBot="1">
      <c r="A15" s="43"/>
      <c r="B15" s="60" t="s">
        <v>247</v>
      </c>
      <c r="C15" s="45">
        <f>'3a. % by Portfolio'!X78+'3a. % by Portfolio'!X79</f>
        <v>0</v>
      </c>
      <c r="D15" s="46" t="e">
        <f>'3a. % by Portfolio'!AB78</f>
        <v>#DIV/0!</v>
      </c>
      <c r="E15" s="144">
        <f>'3a. % by Portfolio'!X80+'3a. % by Portfolio'!X81+'3a. % by Portfolio'!X82</f>
        <v>0</v>
      </c>
      <c r="F15" s="37" t="e">
        <f>'3a. % by Portfolio'!AB80</f>
        <v>#DIV/0!</v>
      </c>
      <c r="G15" s="57">
        <f>'3a. % by Portfolio'!X83+'3a. % by Portfolio'!X84</f>
        <v>0</v>
      </c>
      <c r="H15" s="58" t="e">
        <f>'3a. % by Portfolio'!AB83</f>
        <v>#DIV/0!</v>
      </c>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15" thickTop="1">
      <c r="D16" s="33"/>
    </row>
    <row r="17" spans="4:4" s="31" customFormat="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mergeCells count="4">
    <mergeCell ref="B2:B3"/>
    <mergeCell ref="C2:D2"/>
    <mergeCell ref="E2:F2"/>
    <mergeCell ref="G2:H2"/>
  </mergeCells>
  <hyperlinks>
    <hyperlink ref="B1" location="INDEX!A1" display="Back to index"/>
  </hyperlink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73"/>
  <sheetViews>
    <sheetView topLeftCell="H48" zoomScale="80" zoomScaleNormal="80" workbookViewId="0">
      <selection activeCell="J75" sqref="J75"/>
    </sheetView>
  </sheetViews>
  <sheetFormatPr defaultColWidth="9.33203125" defaultRowHeight="13.8"/>
  <cols>
    <col min="1" max="1" width="2.33203125" style="159" customWidth="1"/>
    <col min="2" max="2" width="38.6640625" style="159" customWidth="1"/>
    <col min="3" max="3" width="13.5546875" style="156" customWidth="1"/>
    <col min="4" max="4" width="13.6640625" style="156" customWidth="1"/>
    <col min="5" max="5" width="16.44140625" style="156" customWidth="1"/>
    <col min="6" max="6" width="14.33203125" style="156" customWidth="1"/>
    <col min="7" max="7" width="17.33203125" style="156" customWidth="1"/>
    <col min="8" max="8" width="4.5546875" style="156" customWidth="1"/>
    <col min="9" max="9" width="38.6640625" style="159" customWidth="1"/>
    <col min="10" max="10" width="13.5546875" style="156" customWidth="1"/>
    <col min="11" max="11" width="13.6640625" style="156" customWidth="1"/>
    <col min="12" max="12" width="16.44140625" style="156" customWidth="1"/>
    <col min="13" max="13" width="14.33203125" style="156" customWidth="1"/>
    <col min="14" max="14" width="17.33203125" style="156" customWidth="1"/>
    <col min="15" max="15" width="4.5546875" style="156" customWidth="1"/>
    <col min="16" max="16" width="38.6640625" style="159" hidden="1" customWidth="1"/>
    <col min="17" max="17" width="13.5546875" style="156" hidden="1" customWidth="1"/>
    <col min="18" max="18" width="13.6640625" style="156" hidden="1" customWidth="1"/>
    <col min="19" max="19" width="16.44140625" style="156" hidden="1" customWidth="1"/>
    <col min="20" max="20" width="14.33203125" style="156" hidden="1" customWidth="1"/>
    <col min="21" max="21" width="17.33203125" style="156" hidden="1" customWidth="1"/>
    <col min="22" max="22" width="4.5546875" style="156" hidden="1" customWidth="1"/>
    <col min="23" max="23" width="55.44140625" style="156" hidden="1" customWidth="1"/>
    <col min="24" max="24" width="14.5546875" style="156" hidden="1" customWidth="1"/>
    <col min="25" max="27" width="17.33203125" style="156" hidden="1" customWidth="1"/>
    <col min="28" max="28" width="17.33203125" style="183" hidden="1" customWidth="1"/>
    <col min="29" max="29" width="9.33203125" style="159" hidden="1" customWidth="1"/>
    <col min="30" max="30" width="12" style="159" hidden="1" customWidth="1"/>
    <col min="31" max="31" width="9.33203125" style="159" hidden="1" customWidth="1"/>
    <col min="32" max="32" width="9.33203125" style="159" customWidth="1"/>
    <col min="33" max="16384" width="9.33203125" style="159"/>
  </cols>
  <sheetData>
    <row r="1" spans="2:31" s="153" customFormat="1" ht="21">
      <c r="B1" s="145" t="s">
        <v>260</v>
      </c>
      <c r="C1" s="146"/>
      <c r="D1" s="147"/>
      <c r="E1" s="147"/>
      <c r="F1" s="147"/>
      <c r="G1" s="147"/>
      <c r="H1" s="148"/>
      <c r="I1" s="145" t="s">
        <v>261</v>
      </c>
      <c r="J1" s="146"/>
      <c r="K1" s="147"/>
      <c r="L1" s="147"/>
      <c r="M1" s="147"/>
      <c r="N1" s="147"/>
      <c r="O1" s="148"/>
      <c r="P1" s="149" t="s">
        <v>262</v>
      </c>
      <c r="Q1" s="146"/>
      <c r="R1" s="147"/>
      <c r="S1" s="147"/>
      <c r="T1" s="147"/>
      <c r="U1" s="147"/>
      <c r="V1" s="148"/>
      <c r="W1" s="150" t="s">
        <v>263</v>
      </c>
      <c r="X1" s="151"/>
      <c r="Y1" s="151"/>
      <c r="Z1" s="151"/>
      <c r="AA1" s="151"/>
      <c r="AB1" s="152"/>
    </row>
    <row r="2" spans="2:31" ht="15.6">
      <c r="B2" s="154"/>
      <c r="C2" s="155"/>
      <c r="D2" s="155"/>
      <c r="E2" s="155"/>
      <c r="F2" s="155"/>
      <c r="G2" s="155"/>
      <c r="I2" s="154"/>
      <c r="J2" s="155"/>
      <c r="K2" s="155"/>
      <c r="L2" s="155"/>
      <c r="M2" s="155"/>
      <c r="N2" s="155"/>
      <c r="P2" s="154"/>
      <c r="Q2" s="155"/>
      <c r="R2" s="155"/>
      <c r="S2" s="155"/>
      <c r="T2" s="155"/>
      <c r="U2" s="155"/>
      <c r="W2" s="157"/>
      <c r="X2" s="157"/>
      <c r="Y2" s="157"/>
      <c r="Z2" s="157"/>
      <c r="AA2" s="157"/>
      <c r="AB2" s="158"/>
    </row>
    <row r="3" spans="2:31" ht="15.6">
      <c r="B3" s="160" t="s">
        <v>81</v>
      </c>
      <c r="C3" s="161"/>
      <c r="D3" s="161"/>
      <c r="E3" s="161"/>
      <c r="F3" s="161"/>
      <c r="G3" s="162"/>
      <c r="I3" s="160" t="s">
        <v>81</v>
      </c>
      <c r="J3" s="161"/>
      <c r="K3" s="161"/>
      <c r="L3" s="161"/>
      <c r="M3" s="161"/>
      <c r="N3" s="162"/>
      <c r="P3" s="160" t="s">
        <v>81</v>
      </c>
      <c r="Q3" s="161"/>
      <c r="R3" s="161"/>
      <c r="S3" s="161"/>
      <c r="T3" s="161"/>
      <c r="U3" s="162"/>
      <c r="W3" s="163" t="s">
        <v>81</v>
      </c>
      <c r="X3" s="164"/>
      <c r="Y3" s="164"/>
      <c r="Z3" s="164"/>
      <c r="AA3" s="164"/>
      <c r="AB3" s="165"/>
    </row>
    <row r="4" spans="2:31" s="156" customFormat="1" ht="39" customHeight="1">
      <c r="B4" s="166" t="s">
        <v>82</v>
      </c>
      <c r="C4" s="166" t="s">
        <v>83</v>
      </c>
      <c r="D4" s="166" t="s">
        <v>84</v>
      </c>
      <c r="E4" s="166" t="s">
        <v>85</v>
      </c>
      <c r="F4" s="166" t="s">
        <v>86</v>
      </c>
      <c r="G4" s="166" t="s">
        <v>87</v>
      </c>
      <c r="I4" s="166" t="s">
        <v>82</v>
      </c>
      <c r="J4" s="166" t="s">
        <v>83</v>
      </c>
      <c r="K4" s="166" t="s">
        <v>84</v>
      </c>
      <c r="L4" s="166" t="s">
        <v>85</v>
      </c>
      <c r="M4" s="166" t="s">
        <v>86</v>
      </c>
      <c r="N4" s="166" t="s">
        <v>87</v>
      </c>
      <c r="P4" s="166" t="s">
        <v>82</v>
      </c>
      <c r="Q4" s="166" t="s">
        <v>83</v>
      </c>
      <c r="R4" s="166" t="s">
        <v>84</v>
      </c>
      <c r="S4" s="166" t="s">
        <v>85</v>
      </c>
      <c r="T4" s="166" t="s">
        <v>86</v>
      </c>
      <c r="U4" s="166" t="s">
        <v>87</v>
      </c>
      <c r="W4" s="166" t="s">
        <v>82</v>
      </c>
      <c r="X4" s="166" t="s">
        <v>83</v>
      </c>
      <c r="Y4" s="166" t="s">
        <v>84</v>
      </c>
      <c r="Z4" s="166" t="s">
        <v>85</v>
      </c>
      <c r="AA4" s="166" t="s">
        <v>86</v>
      </c>
      <c r="AB4" s="166" t="s">
        <v>87</v>
      </c>
    </row>
    <row r="5" spans="2:31" ht="30.75" customHeight="1">
      <c r="B5" s="232" t="s">
        <v>88</v>
      </c>
      <c r="C5" s="169">
        <f>COUNTIF('1. All Data'!$H$3:$H$131,"Fully Achieved")</f>
        <v>14</v>
      </c>
      <c r="D5" s="170">
        <f>C5/C16</f>
        <v>0.10852713178294573</v>
      </c>
      <c r="E5" s="347">
        <f>D5+D6</f>
        <v>0.68217054263565891</v>
      </c>
      <c r="F5" s="170">
        <f>C5/C17</f>
        <v>0.15384615384615385</v>
      </c>
      <c r="G5" s="362">
        <f>F5+F6</f>
        <v>0.96703296703296704</v>
      </c>
      <c r="I5" s="232" t="s">
        <v>88</v>
      </c>
      <c r="J5" s="169">
        <f>COUNTIF('1. All Data'!$M$3:$M$131,"Fully Achieved")</f>
        <v>28</v>
      </c>
      <c r="K5" s="170">
        <f>J5/J16</f>
        <v>0.21705426356589147</v>
      </c>
      <c r="L5" s="347">
        <f>K5+K6</f>
        <v>0.79069767441860472</v>
      </c>
      <c r="M5" s="170">
        <f>J5/J17</f>
        <v>0.26168224299065418</v>
      </c>
      <c r="N5" s="362">
        <f>M5+M6</f>
        <v>0.95327102803738306</v>
      </c>
      <c r="P5" s="232" t="s">
        <v>88</v>
      </c>
      <c r="Q5" s="169">
        <f>COUNTIF('1. All Data'!$R$3:$R$131,"Fully Achieved")</f>
        <v>0</v>
      </c>
      <c r="R5" s="170" t="e">
        <f>Q5/Q16</f>
        <v>#DIV/0!</v>
      </c>
      <c r="S5" s="347" t="e">
        <f>R5+R6</f>
        <v>#DIV/0!</v>
      </c>
      <c r="T5" s="170" t="e">
        <f>Q5/Q17</f>
        <v>#DIV/0!</v>
      </c>
      <c r="U5" s="362" t="e">
        <f>T5+T6</f>
        <v>#DIV/0!</v>
      </c>
      <c r="W5" s="232" t="s">
        <v>88</v>
      </c>
      <c r="X5" s="169">
        <f>COUNTIF('1. All Data'!$V$3:$V$131,"Fully Achieved")</f>
        <v>0</v>
      </c>
      <c r="Y5" s="170" t="e">
        <f t="shared" ref="Y5:Y15" si="0">X5/$X$16</f>
        <v>#DIV/0!</v>
      </c>
      <c r="Z5" s="347" t="e">
        <f>SUM(Y5:Y6)</f>
        <v>#DIV/0!</v>
      </c>
      <c r="AA5" s="170" t="e">
        <f t="shared" ref="AA5:AA11" si="1">X5/$X$17</f>
        <v>#DIV/0!</v>
      </c>
      <c r="AB5" s="362" t="e">
        <f>AA5+AA6</f>
        <v>#DIV/0!</v>
      </c>
      <c r="AD5" s="362" t="e">
        <f>AB5</f>
        <v>#DIV/0!</v>
      </c>
    </row>
    <row r="6" spans="2:31" ht="30.75" customHeight="1">
      <c r="B6" s="232" t="s">
        <v>65</v>
      </c>
      <c r="C6" s="169">
        <f>COUNTIF('1. All Data'!$H$3:$H$131,"On Track to be Achieved")</f>
        <v>74</v>
      </c>
      <c r="D6" s="170">
        <f>C6/C16</f>
        <v>0.5736434108527132</v>
      </c>
      <c r="E6" s="347"/>
      <c r="F6" s="170">
        <f>C6/C17</f>
        <v>0.81318681318681318</v>
      </c>
      <c r="G6" s="362"/>
      <c r="I6" s="232" t="s">
        <v>65</v>
      </c>
      <c r="J6" s="169">
        <f>COUNTIF('1. All Data'!$M$3:$M$131,"On Track to be Achieved")</f>
        <v>74</v>
      </c>
      <c r="K6" s="170">
        <f>J6/J16</f>
        <v>0.5736434108527132</v>
      </c>
      <c r="L6" s="347"/>
      <c r="M6" s="170">
        <f>J6/J17</f>
        <v>0.69158878504672894</v>
      </c>
      <c r="N6" s="362"/>
      <c r="P6" s="232" t="s">
        <v>65</v>
      </c>
      <c r="Q6" s="169">
        <f>COUNTIF('1. All Data'!$R$3:$R$131,"On Track to be Achieved")</f>
        <v>0</v>
      </c>
      <c r="R6" s="170" t="e">
        <f>Q6/Q16</f>
        <v>#DIV/0!</v>
      </c>
      <c r="S6" s="347"/>
      <c r="T6" s="170" t="e">
        <f>Q6/Q17</f>
        <v>#DIV/0!</v>
      </c>
      <c r="U6" s="362"/>
      <c r="W6" s="232" t="s">
        <v>57</v>
      </c>
      <c r="X6" s="169">
        <f>COUNTIF('1. All Data'!$V$3:$V$131,"Numerical Outturn Within 5% Tolerance")</f>
        <v>0</v>
      </c>
      <c r="Y6" s="170" t="e">
        <f t="shared" si="0"/>
        <v>#DIV/0!</v>
      </c>
      <c r="Z6" s="347"/>
      <c r="AA6" s="170" t="e">
        <f t="shared" si="1"/>
        <v>#DIV/0!</v>
      </c>
      <c r="AB6" s="362"/>
      <c r="AD6" s="362"/>
    </row>
    <row r="7" spans="2:31" ht="18.75" customHeight="1">
      <c r="B7" s="350" t="s">
        <v>66</v>
      </c>
      <c r="C7" s="353">
        <f>COUNTIF('1. All Data'!$H$3:$H$131,"In Danger of Falling Behind Target")</f>
        <v>3</v>
      </c>
      <c r="D7" s="356">
        <f>C7/C16</f>
        <v>2.3255813953488372E-2</v>
      </c>
      <c r="E7" s="356">
        <f>D7</f>
        <v>2.3255813953488372E-2</v>
      </c>
      <c r="F7" s="356">
        <f>C7/C17</f>
        <v>3.2967032967032968E-2</v>
      </c>
      <c r="G7" s="359">
        <f>F7</f>
        <v>3.2967032967032968E-2</v>
      </c>
      <c r="I7" s="350" t="s">
        <v>66</v>
      </c>
      <c r="J7" s="353">
        <f>COUNTIF('1. All Data'!$M$3:$M$133,"In Danger of Falling Behind Target")</f>
        <v>4</v>
      </c>
      <c r="K7" s="356">
        <f>J7/J16</f>
        <v>3.1007751937984496E-2</v>
      </c>
      <c r="L7" s="356">
        <f>K7</f>
        <v>3.1007751937984496E-2</v>
      </c>
      <c r="M7" s="356">
        <f>J7/J17</f>
        <v>3.7383177570093455E-2</v>
      </c>
      <c r="N7" s="359">
        <f>M7</f>
        <v>3.7383177570093455E-2</v>
      </c>
      <c r="P7" s="350" t="s">
        <v>66</v>
      </c>
      <c r="Q7" s="353">
        <f>COUNTIF('1. All Data'!$R$3:$R$131,"In Danger of Falling Behind Target")</f>
        <v>0</v>
      </c>
      <c r="R7" s="356" t="e">
        <f>Q7/Q16</f>
        <v>#DIV/0!</v>
      </c>
      <c r="S7" s="356" t="e">
        <f>R7</f>
        <v>#DIV/0!</v>
      </c>
      <c r="T7" s="356" t="e">
        <f>Q7/Q17</f>
        <v>#DIV/0!</v>
      </c>
      <c r="U7" s="359" t="e">
        <f>T7</f>
        <v>#DIV/0!</v>
      </c>
      <c r="W7" s="171" t="s">
        <v>58</v>
      </c>
      <c r="X7" s="172">
        <f>COUNTIF('1. All Data'!$V$3:$V$131,"Numerical Outturn Within 10% Tolerance")</f>
        <v>0</v>
      </c>
      <c r="Y7" s="170" t="e">
        <f t="shared" si="0"/>
        <v>#DIV/0!</v>
      </c>
      <c r="Z7" s="347" t="e">
        <f>SUM(Y7:Y9)</f>
        <v>#DIV/0!</v>
      </c>
      <c r="AA7" s="170" t="e">
        <f t="shared" si="1"/>
        <v>#DIV/0!</v>
      </c>
      <c r="AB7" s="348" t="e">
        <f>SUM(AA7:AA9)</f>
        <v>#DIV/0!</v>
      </c>
      <c r="AD7" s="365" t="e">
        <f>SUM(AB7:AB11)</f>
        <v>#DIV/0!</v>
      </c>
    </row>
    <row r="8" spans="2:31" ht="19.5" customHeight="1">
      <c r="B8" s="351"/>
      <c r="C8" s="354"/>
      <c r="D8" s="357"/>
      <c r="E8" s="357"/>
      <c r="F8" s="357"/>
      <c r="G8" s="360"/>
      <c r="I8" s="351"/>
      <c r="J8" s="354"/>
      <c r="K8" s="357"/>
      <c r="L8" s="357"/>
      <c r="M8" s="357"/>
      <c r="N8" s="360"/>
      <c r="P8" s="351"/>
      <c r="Q8" s="354"/>
      <c r="R8" s="357"/>
      <c r="S8" s="357"/>
      <c r="T8" s="357"/>
      <c r="U8" s="360"/>
      <c r="W8" s="171" t="s">
        <v>59</v>
      </c>
      <c r="X8" s="172">
        <f>COUNTIF('1. All Data'!$V$3:$V$131,"Target Partially Met")</f>
        <v>0</v>
      </c>
      <c r="Y8" s="170" t="e">
        <f t="shared" si="0"/>
        <v>#DIV/0!</v>
      </c>
      <c r="Z8" s="347"/>
      <c r="AA8" s="170" t="e">
        <f t="shared" si="1"/>
        <v>#DIV/0!</v>
      </c>
      <c r="AB8" s="348"/>
      <c r="AD8" s="366"/>
    </row>
    <row r="9" spans="2:31" ht="19.5" customHeight="1">
      <c r="B9" s="352"/>
      <c r="C9" s="355"/>
      <c r="D9" s="358"/>
      <c r="E9" s="358"/>
      <c r="F9" s="358"/>
      <c r="G9" s="361"/>
      <c r="I9" s="352"/>
      <c r="J9" s="355"/>
      <c r="K9" s="358"/>
      <c r="L9" s="358"/>
      <c r="M9" s="358"/>
      <c r="N9" s="361"/>
      <c r="P9" s="352"/>
      <c r="Q9" s="355"/>
      <c r="R9" s="358"/>
      <c r="S9" s="358"/>
      <c r="T9" s="358"/>
      <c r="U9" s="361"/>
      <c r="W9" s="171" t="s">
        <v>62</v>
      </c>
      <c r="X9" s="172">
        <f>COUNTIF('1. All Data'!$V$3:$V$131,"Completion Date Within Reasonable Tolerance")</f>
        <v>0</v>
      </c>
      <c r="Y9" s="170" t="e">
        <f t="shared" si="0"/>
        <v>#DIV/0!</v>
      </c>
      <c r="Z9" s="347"/>
      <c r="AA9" s="170" t="e">
        <f t="shared" si="1"/>
        <v>#DIV/0!</v>
      </c>
      <c r="AB9" s="348"/>
      <c r="AD9" s="366"/>
    </row>
    <row r="10" spans="2:31" ht="29.25" customHeight="1">
      <c r="B10" s="173" t="s">
        <v>67</v>
      </c>
      <c r="C10" s="169">
        <f>COUNTIF('1. All Data'!H3:H131,"completed behind schedule")</f>
        <v>0</v>
      </c>
      <c r="D10" s="170">
        <f>C10/C16</f>
        <v>0</v>
      </c>
      <c r="E10" s="347">
        <f>D10+D11</f>
        <v>0</v>
      </c>
      <c r="F10" s="170">
        <f>C10/C17</f>
        <v>0</v>
      </c>
      <c r="G10" s="349">
        <f>F10+F11</f>
        <v>0</v>
      </c>
      <c r="I10" s="173" t="s">
        <v>67</v>
      </c>
      <c r="J10" s="169">
        <f>COUNTIF('1. All Data'!M3:M131,"Completed Behind Schedule")</f>
        <v>1</v>
      </c>
      <c r="K10" s="170">
        <f>J10/J16</f>
        <v>7.7519379844961239E-3</v>
      </c>
      <c r="L10" s="347">
        <f>K10+K11</f>
        <v>7.7519379844961239E-3</v>
      </c>
      <c r="M10" s="170">
        <f>J10/J17</f>
        <v>9.3457943925233638E-3</v>
      </c>
      <c r="N10" s="349">
        <f>M10+M11</f>
        <v>9.3457943925233638E-3</v>
      </c>
      <c r="P10" s="173" t="s">
        <v>67</v>
      </c>
      <c r="Q10" s="169">
        <f>COUNTIF('1. All Data'!R3:R115,"completed behind schedule")</f>
        <v>0</v>
      </c>
      <c r="R10" s="170" t="e">
        <f>Q10/Q16</f>
        <v>#DIV/0!</v>
      </c>
      <c r="S10" s="347" t="e">
        <f>R10+R11</f>
        <v>#DIV/0!</v>
      </c>
      <c r="T10" s="170" t="e">
        <f>Q10/Q17</f>
        <v>#DIV/0!</v>
      </c>
      <c r="U10" s="349" t="e">
        <f>T10+T11</f>
        <v>#DIV/0!</v>
      </c>
      <c r="W10" s="173" t="s">
        <v>61</v>
      </c>
      <c r="X10" s="169">
        <f>COUNTIF('1. All Data'!V3:V115,"Completed Significantly After Target Deadline")</f>
        <v>0</v>
      </c>
      <c r="Y10" s="170" t="e">
        <f t="shared" si="0"/>
        <v>#DIV/0!</v>
      </c>
      <c r="Z10" s="347" t="e">
        <f>SUM(Y10:Y11)</f>
        <v>#DIV/0!</v>
      </c>
      <c r="AA10" s="170" t="e">
        <f t="shared" si="1"/>
        <v>#DIV/0!</v>
      </c>
      <c r="AB10" s="349" t="e">
        <f>SUM(AA10:AA11)</f>
        <v>#DIV/0!</v>
      </c>
      <c r="AD10" s="366"/>
    </row>
    <row r="11" spans="2:31" ht="29.25" customHeight="1">
      <c r="B11" s="173" t="s">
        <v>60</v>
      </c>
      <c r="C11" s="169">
        <f>COUNTIF('1. All Data'!H3:H131,"off target")</f>
        <v>0</v>
      </c>
      <c r="D11" s="170">
        <f>C11/C16</f>
        <v>0</v>
      </c>
      <c r="E11" s="347"/>
      <c r="F11" s="170">
        <f>C11/C17</f>
        <v>0</v>
      </c>
      <c r="G11" s="349"/>
      <c r="I11" s="173" t="s">
        <v>60</v>
      </c>
      <c r="J11" s="169">
        <f>COUNTIF('1. All Data'!M3:M131,"Off Target")</f>
        <v>0</v>
      </c>
      <c r="K11" s="170">
        <f>J11/J16</f>
        <v>0</v>
      </c>
      <c r="L11" s="347"/>
      <c r="M11" s="170">
        <f>J11/J17</f>
        <v>0</v>
      </c>
      <c r="N11" s="349"/>
      <c r="P11" s="173" t="s">
        <v>60</v>
      </c>
      <c r="Q11" s="169">
        <f>COUNTIF('1. All Data'!R3:R115,"off target")</f>
        <v>0</v>
      </c>
      <c r="R11" s="170" t="e">
        <f>Q11/Q16</f>
        <v>#DIV/0!</v>
      </c>
      <c r="S11" s="347"/>
      <c r="T11" s="170" t="e">
        <f>Q11/Q17</f>
        <v>#DIV/0!</v>
      </c>
      <c r="U11" s="349"/>
      <c r="W11" s="173" t="s">
        <v>60</v>
      </c>
      <c r="X11" s="169">
        <f>COUNTIF('1. All Data'!V3:V115,"off target")</f>
        <v>0</v>
      </c>
      <c r="Y11" s="170" t="e">
        <f t="shared" si="0"/>
        <v>#DIV/0!</v>
      </c>
      <c r="Z11" s="347"/>
      <c r="AA11" s="170" t="e">
        <f t="shared" si="1"/>
        <v>#DIV/0!</v>
      </c>
      <c r="AB11" s="349"/>
      <c r="AD11" s="366"/>
    </row>
    <row r="12" spans="2:31" ht="20.25" customHeight="1">
      <c r="B12" s="174" t="s">
        <v>89</v>
      </c>
      <c r="C12" s="169">
        <f>COUNTIF('1. All Data'!H3:H131,"not yet due")</f>
        <v>37</v>
      </c>
      <c r="D12" s="175">
        <f>C12/C16</f>
        <v>0.2868217054263566</v>
      </c>
      <c r="E12" s="175">
        <f>D12</f>
        <v>0.2868217054263566</v>
      </c>
      <c r="F12" s="176"/>
      <c r="G12" s="59"/>
      <c r="I12" s="174" t="s">
        <v>89</v>
      </c>
      <c r="J12" s="169">
        <f>COUNTIF('1. All Data'!M3:M131,"not yet due")</f>
        <v>21</v>
      </c>
      <c r="K12" s="175">
        <f>J12/J16</f>
        <v>0.16279069767441862</v>
      </c>
      <c r="L12" s="175">
        <f>K12</f>
        <v>0.16279069767441862</v>
      </c>
      <c r="M12" s="176"/>
      <c r="N12" s="59"/>
      <c r="P12" s="174" t="s">
        <v>89</v>
      </c>
      <c r="Q12" s="169">
        <f>COUNTIF('1. All Data'!R3:R115,"not yet due")</f>
        <v>0</v>
      </c>
      <c r="R12" s="175" t="e">
        <f>Q12/Q16</f>
        <v>#DIV/0!</v>
      </c>
      <c r="S12" s="175" t="e">
        <f>R12</f>
        <v>#DIV/0!</v>
      </c>
      <c r="T12" s="176"/>
      <c r="U12" s="59"/>
      <c r="W12" s="174" t="s">
        <v>89</v>
      </c>
      <c r="X12" s="169">
        <f>COUNTIF('1. All Data'!V3:V115,"not yet due")</f>
        <v>0</v>
      </c>
      <c r="Y12" s="170" t="e">
        <f t="shared" si="0"/>
        <v>#DIV/0!</v>
      </c>
      <c r="Z12" s="175" t="e">
        <f>Y12</f>
        <v>#DIV/0!</v>
      </c>
      <c r="AA12" s="176"/>
      <c r="AB12" s="59"/>
    </row>
    <row r="13" spans="2:31" ht="20.25" customHeight="1">
      <c r="B13" s="174" t="s">
        <v>55</v>
      </c>
      <c r="C13" s="169">
        <f>COUNTIF('1. All Data'!H3:H131,"update not provided")</f>
        <v>0</v>
      </c>
      <c r="D13" s="175">
        <f>C13/C16</f>
        <v>0</v>
      </c>
      <c r="E13" s="175">
        <f>D13</f>
        <v>0</v>
      </c>
      <c r="F13" s="176"/>
      <c r="G13" s="2"/>
      <c r="I13" s="174" t="s">
        <v>55</v>
      </c>
      <c r="J13" s="169">
        <f>COUNTIF('1. All Data'!M3:M131,"update not provided")</f>
        <v>0</v>
      </c>
      <c r="K13" s="175">
        <f>J13/J16</f>
        <v>0</v>
      </c>
      <c r="L13" s="175">
        <f>K13</f>
        <v>0</v>
      </c>
      <c r="M13" s="176"/>
      <c r="N13" s="2"/>
      <c r="P13" s="174" t="s">
        <v>55</v>
      </c>
      <c r="Q13" s="169">
        <f>COUNTIF('1. All Data'!R3:R115,"update not provided")</f>
        <v>0</v>
      </c>
      <c r="R13" s="175" t="e">
        <f>Q13/Q16</f>
        <v>#DIV/0!</v>
      </c>
      <c r="S13" s="175" t="e">
        <f>R13</f>
        <v>#DIV/0!</v>
      </c>
      <c r="T13" s="176"/>
      <c r="U13" s="2"/>
      <c r="W13" s="174" t="s">
        <v>55</v>
      </c>
      <c r="X13" s="169">
        <f>COUNTIF('1. All Data'!V3:V115,"update not provided")</f>
        <v>0</v>
      </c>
      <c r="Y13" s="170" t="e">
        <f t="shared" si="0"/>
        <v>#DIV/0!</v>
      </c>
      <c r="Z13" s="175" t="e">
        <f>Y13</f>
        <v>#DIV/0!</v>
      </c>
      <c r="AA13" s="176"/>
      <c r="AB13" s="2"/>
    </row>
    <row r="14" spans="2:31" ht="15.75" customHeight="1">
      <c r="B14" s="177" t="s">
        <v>63</v>
      </c>
      <c r="C14" s="169">
        <f>COUNTIF('1. All Data'!H3:H131,"deferred")</f>
        <v>1</v>
      </c>
      <c r="D14" s="178">
        <f>C14/C16</f>
        <v>7.7519379844961239E-3</v>
      </c>
      <c r="E14" s="178">
        <f>D14</f>
        <v>7.7519379844961239E-3</v>
      </c>
      <c r="F14" s="179"/>
      <c r="G14" s="59"/>
      <c r="I14" s="177" t="s">
        <v>63</v>
      </c>
      <c r="J14" s="169">
        <f>COUNTIF('1. All Data'!M3:M131,"deferred")</f>
        <v>1</v>
      </c>
      <c r="K14" s="178">
        <f>J14/J16</f>
        <v>7.7519379844961239E-3</v>
      </c>
      <c r="L14" s="178">
        <f>K14</f>
        <v>7.7519379844961239E-3</v>
      </c>
      <c r="M14" s="179"/>
      <c r="N14" s="59"/>
      <c r="P14" s="177" t="s">
        <v>63</v>
      </c>
      <c r="Q14" s="169">
        <f>COUNTIF('1. All Data'!R3:R115,"deferred")</f>
        <v>0</v>
      </c>
      <c r="R14" s="178" t="e">
        <f>Q14/Q16</f>
        <v>#DIV/0!</v>
      </c>
      <c r="S14" s="178" t="e">
        <f>R14</f>
        <v>#DIV/0!</v>
      </c>
      <c r="T14" s="179"/>
      <c r="U14" s="59"/>
      <c r="W14" s="177" t="s">
        <v>63</v>
      </c>
      <c r="X14" s="169">
        <f>COUNTIF('1. All Data'!V3:V115,"deferred")</f>
        <v>0</v>
      </c>
      <c r="Y14" s="170" t="e">
        <f t="shared" si="0"/>
        <v>#DIV/0!</v>
      </c>
      <c r="Z14" s="175" t="e">
        <f>Y14</f>
        <v>#DIV/0!</v>
      </c>
      <c r="AA14" s="179"/>
      <c r="AB14" s="59"/>
    </row>
    <row r="15" spans="2:31" ht="15.75" customHeight="1">
      <c r="B15" s="177" t="s">
        <v>64</v>
      </c>
      <c r="C15" s="169">
        <f>COUNTIF('1. All Data'!H3:H131,"deleted")</f>
        <v>0</v>
      </c>
      <c r="D15" s="178">
        <f>C15/C16</f>
        <v>0</v>
      </c>
      <c r="E15" s="178">
        <f>D15</f>
        <v>0</v>
      </c>
      <c r="F15" s="179"/>
      <c r="G15" s="3"/>
      <c r="I15" s="177" t="s">
        <v>64</v>
      </c>
      <c r="J15" s="169">
        <f>COUNTIF('1. All Data'!M3:M131,"deleted")</f>
        <v>0</v>
      </c>
      <c r="K15" s="178">
        <f>J15/J16</f>
        <v>0</v>
      </c>
      <c r="L15" s="178">
        <f>K15</f>
        <v>0</v>
      </c>
      <c r="M15" s="179"/>
      <c r="P15" s="177" t="s">
        <v>64</v>
      </c>
      <c r="Q15" s="169">
        <f>COUNTIF('1. All Data'!R3:R115,"deleted")</f>
        <v>0</v>
      </c>
      <c r="R15" s="178" t="e">
        <f>Q15/Q16</f>
        <v>#DIV/0!</v>
      </c>
      <c r="S15" s="178" t="e">
        <f>R15</f>
        <v>#DIV/0!</v>
      </c>
      <c r="T15" s="179"/>
      <c r="U15" s="3"/>
      <c r="W15" s="177" t="s">
        <v>64</v>
      </c>
      <c r="X15" s="169">
        <f>COUNTIF('1. All Data'!V3:V115,"deleted")</f>
        <v>0</v>
      </c>
      <c r="Y15" s="170" t="e">
        <f t="shared" si="0"/>
        <v>#DIV/0!</v>
      </c>
      <c r="Z15" s="175" t="e">
        <f t="shared" ref="Z15" si="2">Y15</f>
        <v>#DIV/0!</v>
      </c>
      <c r="AA15" s="179"/>
      <c r="AB15" s="3"/>
      <c r="AE15" s="3"/>
    </row>
    <row r="16" spans="2:31" ht="15.75" customHeight="1">
      <c r="B16" s="180" t="s">
        <v>91</v>
      </c>
      <c r="C16" s="181">
        <f>SUM(C5:C15)</f>
        <v>129</v>
      </c>
      <c r="D16" s="179"/>
      <c r="E16" s="179"/>
      <c r="F16" s="59"/>
      <c r="G16" s="59"/>
      <c r="I16" s="180" t="s">
        <v>91</v>
      </c>
      <c r="J16" s="181">
        <f>SUM(J5:J15)</f>
        <v>129</v>
      </c>
      <c r="K16" s="179"/>
      <c r="L16" s="179"/>
      <c r="M16" s="59"/>
      <c r="N16" s="59"/>
      <c r="P16" s="180" t="s">
        <v>91</v>
      </c>
      <c r="Q16" s="181">
        <f>SUM(Q5:Q15)</f>
        <v>0</v>
      </c>
      <c r="R16" s="179"/>
      <c r="S16" s="179"/>
      <c r="T16" s="59"/>
      <c r="U16" s="59"/>
      <c r="W16" s="180" t="s">
        <v>91</v>
      </c>
      <c r="X16" s="181">
        <f>SUM(X5:X15)</f>
        <v>0</v>
      </c>
      <c r="Y16" s="179"/>
      <c r="Z16" s="179"/>
      <c r="AA16" s="59"/>
      <c r="AB16" s="59"/>
    </row>
    <row r="17" spans="2:28" ht="15.75" customHeight="1">
      <c r="B17" s="180" t="s">
        <v>92</v>
      </c>
      <c r="C17" s="181">
        <f>C16-C15-C14-C13-C12</f>
        <v>91</v>
      </c>
      <c r="D17" s="59"/>
      <c r="E17" s="59"/>
      <c r="F17" s="59"/>
      <c r="G17" s="59"/>
      <c r="I17" s="180" t="s">
        <v>92</v>
      </c>
      <c r="J17" s="181">
        <f>J16-J15-J14-J13-J12</f>
        <v>107</v>
      </c>
      <c r="K17" s="59"/>
      <c r="L17" s="59"/>
      <c r="M17" s="59"/>
      <c r="N17" s="59"/>
      <c r="P17" s="180" t="s">
        <v>92</v>
      </c>
      <c r="Q17" s="181">
        <f>Q16-Q15-Q14-Q13-Q12</f>
        <v>0</v>
      </c>
      <c r="R17" s="59"/>
      <c r="S17" s="59"/>
      <c r="T17" s="59"/>
      <c r="U17" s="59"/>
      <c r="W17" s="180" t="s">
        <v>92</v>
      </c>
      <c r="X17" s="181">
        <f>X16-X15-X14-X13-X12</f>
        <v>0</v>
      </c>
      <c r="Y17" s="59"/>
      <c r="Z17" s="59"/>
      <c r="AA17" s="59"/>
      <c r="AB17" s="59"/>
    </row>
    <row r="18" spans="2:28" ht="15.75" customHeight="1">
      <c r="W18" s="182"/>
      <c r="AA18" s="2"/>
    </row>
    <row r="19" spans="2:28" ht="15.75" customHeight="1">
      <c r="AA19" s="2"/>
    </row>
    <row r="20" spans="2:28" ht="15" customHeight="1">
      <c r="AA20" s="2"/>
    </row>
    <row r="21" spans="2:28" ht="19.5" customHeight="1">
      <c r="B21" s="184" t="s">
        <v>240</v>
      </c>
      <c r="C21" s="185"/>
      <c r="D21" s="185"/>
      <c r="E21" s="185"/>
      <c r="F21" s="161"/>
      <c r="G21" s="186"/>
      <c r="I21" s="184" t="s">
        <v>240</v>
      </c>
      <c r="J21" s="185"/>
      <c r="K21" s="185"/>
      <c r="L21" s="185"/>
      <c r="M21" s="161"/>
      <c r="N21" s="186"/>
      <c r="P21" s="184" t="s">
        <v>240</v>
      </c>
      <c r="Q21" s="185"/>
      <c r="R21" s="185"/>
      <c r="S21" s="185"/>
      <c r="T21" s="161"/>
      <c r="U21" s="186"/>
      <c r="W21" s="187" t="s">
        <v>135</v>
      </c>
      <c r="X21" s="164"/>
      <c r="Y21" s="164"/>
      <c r="Z21" s="164"/>
      <c r="AA21" s="164"/>
      <c r="AB21" s="165"/>
    </row>
    <row r="22" spans="2:28" ht="42" customHeight="1">
      <c r="B22" s="166" t="s">
        <v>82</v>
      </c>
      <c r="C22" s="166" t="s">
        <v>83</v>
      </c>
      <c r="D22" s="166" t="s">
        <v>84</v>
      </c>
      <c r="E22" s="166" t="s">
        <v>85</v>
      </c>
      <c r="F22" s="166" t="s">
        <v>86</v>
      </c>
      <c r="G22" s="166" t="s">
        <v>87</v>
      </c>
      <c r="I22" s="166" t="s">
        <v>82</v>
      </c>
      <c r="J22" s="166" t="s">
        <v>83</v>
      </c>
      <c r="K22" s="166" t="s">
        <v>84</v>
      </c>
      <c r="L22" s="166" t="s">
        <v>85</v>
      </c>
      <c r="M22" s="166" t="s">
        <v>86</v>
      </c>
      <c r="N22" s="166" t="s">
        <v>87</v>
      </c>
      <c r="P22" s="166" t="s">
        <v>82</v>
      </c>
      <c r="Q22" s="166" t="s">
        <v>83</v>
      </c>
      <c r="R22" s="166" t="s">
        <v>84</v>
      </c>
      <c r="S22" s="166" t="s">
        <v>85</v>
      </c>
      <c r="T22" s="166" t="s">
        <v>86</v>
      </c>
      <c r="U22" s="166" t="s">
        <v>87</v>
      </c>
      <c r="W22" s="166" t="s">
        <v>82</v>
      </c>
      <c r="X22" s="166" t="s">
        <v>83</v>
      </c>
      <c r="Y22" s="166" t="s">
        <v>84</v>
      </c>
      <c r="Z22" s="166" t="s">
        <v>85</v>
      </c>
      <c r="AA22" s="166" t="s">
        <v>86</v>
      </c>
      <c r="AB22" s="166" t="s">
        <v>87</v>
      </c>
    </row>
    <row r="23" spans="2:28" ht="21.75" customHeight="1">
      <c r="B23" s="232" t="s">
        <v>88</v>
      </c>
      <c r="C23" s="169">
        <f>COUNTIFS('1. All Data'!$AA$3:$AA$131,"Value for Money",'1. All Data'!$H$3:$H$131,"Fully Achieved")</f>
        <v>10</v>
      </c>
      <c r="D23" s="170">
        <f>C23/C34</f>
        <v>0.12987012987012986</v>
      </c>
      <c r="E23" s="347">
        <f>D23+D24</f>
        <v>0.74025974025974017</v>
      </c>
      <c r="F23" s="170">
        <f>C23/C35</f>
        <v>0.16949152542372881</v>
      </c>
      <c r="G23" s="363">
        <f>F23+F24</f>
        <v>0.96610169491525422</v>
      </c>
      <c r="I23" s="232" t="s">
        <v>88</v>
      </c>
      <c r="J23" s="169">
        <f>COUNTIFS('1. All Data'!$AA$3:$AA$131,"Value for Money",'1. All Data'!$M$3:$M$131,"Fully Achieved")</f>
        <v>20</v>
      </c>
      <c r="K23" s="170">
        <f>J23/J34</f>
        <v>0.25974025974025972</v>
      </c>
      <c r="L23" s="347">
        <f>K23+K24</f>
        <v>0.80519480519480513</v>
      </c>
      <c r="M23" s="170">
        <f>J23/J35</f>
        <v>0.30303030303030304</v>
      </c>
      <c r="N23" s="362">
        <f>M23+M24</f>
        <v>0.93939393939393945</v>
      </c>
      <c r="P23" s="232" t="s">
        <v>88</v>
      </c>
      <c r="Q23" s="169">
        <f>COUNTIFS('1. All Data'!$AA$3:$AA$131,"Value for Money",'1. All Data'!$R$3:$R$131,"Fully Achieved")</f>
        <v>0</v>
      </c>
      <c r="R23" s="170" t="e">
        <f>Q23/Q34</f>
        <v>#DIV/0!</v>
      </c>
      <c r="S23" s="347" t="e">
        <f>R23+R24</f>
        <v>#DIV/0!</v>
      </c>
      <c r="T23" s="170" t="e">
        <f>Q23/Q35</f>
        <v>#DIV/0!</v>
      </c>
      <c r="U23" s="362" t="e">
        <f>T23+T24</f>
        <v>#DIV/0!</v>
      </c>
      <c r="W23" s="232" t="s">
        <v>88</v>
      </c>
      <c r="X23" s="169">
        <f>COUNTIFS('1. All Data'!$AA$3:$AA$131,"Value for Money",'1. All Data'!$V$3:$V$131,"Fully Achieved")</f>
        <v>0</v>
      </c>
      <c r="Y23" s="170" t="e">
        <f>X23/X34</f>
        <v>#DIV/0!</v>
      </c>
      <c r="Z23" s="347" t="e">
        <f>Y23+Y24</f>
        <v>#DIV/0!</v>
      </c>
      <c r="AA23" s="170" t="e">
        <f>X23/X35</f>
        <v>#DIV/0!</v>
      </c>
      <c r="AB23" s="362" t="e">
        <f>AA23+AA24</f>
        <v>#DIV/0!</v>
      </c>
    </row>
    <row r="24" spans="2:28" ht="18.75" customHeight="1">
      <c r="B24" s="232" t="s">
        <v>65</v>
      </c>
      <c r="C24" s="169">
        <f>COUNTIFS('1. All Data'!$AA$3:$AA$131,"Value for Money",'1. All Data'!$H$3:$H$131,"On Track to be achieved")</f>
        <v>47</v>
      </c>
      <c r="D24" s="170">
        <f>C24/C34</f>
        <v>0.61038961038961037</v>
      </c>
      <c r="E24" s="347"/>
      <c r="F24" s="170">
        <f>C24/C35</f>
        <v>0.79661016949152541</v>
      </c>
      <c r="G24" s="364"/>
      <c r="I24" s="232" t="s">
        <v>65</v>
      </c>
      <c r="J24" s="169">
        <f>COUNTIFS('1. All Data'!$AA$3:$AA$131,"Value for Money",'1. All Data'!$M$3:$M$131,"On Track to be achieved")</f>
        <v>42</v>
      </c>
      <c r="K24" s="170">
        <f>J24/J34</f>
        <v>0.54545454545454541</v>
      </c>
      <c r="L24" s="347"/>
      <c r="M24" s="170">
        <f>J24/J35</f>
        <v>0.63636363636363635</v>
      </c>
      <c r="N24" s="362"/>
      <c r="P24" s="232" t="s">
        <v>65</v>
      </c>
      <c r="Q24" s="169">
        <f>COUNTIFS('1. All Data'!$AA$3:$AA$131,"Value for Money",'1. All Data'!$R$3:$R$131,"On Track to be achieved")</f>
        <v>0</v>
      </c>
      <c r="R24" s="170" t="e">
        <f>Q24/Q34</f>
        <v>#DIV/0!</v>
      </c>
      <c r="S24" s="347"/>
      <c r="T24" s="170" t="e">
        <f>Q24/Q35</f>
        <v>#DIV/0!</v>
      </c>
      <c r="U24" s="362"/>
      <c r="W24" s="232" t="s">
        <v>57</v>
      </c>
      <c r="X24" s="169">
        <f>COUNTIFS('1. All Data'!$AA$3:$AA$131,"Value for Money",'1. All Data'!$V$3:$V$131,"Numerical Outturn Within 5% Tolerance")</f>
        <v>0</v>
      </c>
      <c r="Y24" s="170" t="e">
        <f>X24/X34</f>
        <v>#DIV/0!</v>
      </c>
      <c r="Z24" s="347"/>
      <c r="AA24" s="170" t="e">
        <f t="shared" ref="AA24:AA29" si="3">X24/$X$35</f>
        <v>#DIV/0!</v>
      </c>
      <c r="AB24" s="362"/>
    </row>
    <row r="25" spans="2:28" ht="21" customHeight="1">
      <c r="B25" s="350" t="s">
        <v>66</v>
      </c>
      <c r="C25" s="353">
        <f>COUNTIFS('1. All Data'!$AA$3:$AA$131,"Value for Money",'1. All Data'!$H$3:$H$131,"In Danger of Falling Behind Target")</f>
        <v>2</v>
      </c>
      <c r="D25" s="356">
        <f>C25/C34</f>
        <v>2.5974025974025976E-2</v>
      </c>
      <c r="E25" s="356">
        <f>D25</f>
        <v>2.5974025974025976E-2</v>
      </c>
      <c r="F25" s="356">
        <f>C25/C35</f>
        <v>3.3898305084745763E-2</v>
      </c>
      <c r="G25" s="359">
        <f>F25</f>
        <v>3.3898305084745763E-2</v>
      </c>
      <c r="I25" s="350" t="s">
        <v>66</v>
      </c>
      <c r="J25" s="353">
        <f>COUNTIFS('1. All Data'!$AA$3:$AA$131,"Value for Money",'1. All Data'!$M$3:$M$131,"In Danger of Falling Behind Target")</f>
        <v>3</v>
      </c>
      <c r="K25" s="356">
        <f>J25/J34</f>
        <v>3.896103896103896E-2</v>
      </c>
      <c r="L25" s="356">
        <f>K25</f>
        <v>3.896103896103896E-2</v>
      </c>
      <c r="M25" s="356">
        <f>J25/J35</f>
        <v>4.5454545454545456E-2</v>
      </c>
      <c r="N25" s="359">
        <f>M25</f>
        <v>4.5454545454545456E-2</v>
      </c>
      <c r="P25" s="350" t="s">
        <v>66</v>
      </c>
      <c r="Q25" s="353">
        <f>COUNTIFS('1. All Data'!$AA$3:$AA$131,"Value for Money",'1. All Data'!$R$3:$R$131,"In Danger of Falling Behind Target")</f>
        <v>0</v>
      </c>
      <c r="R25" s="356" t="e">
        <f>Q25/Q34</f>
        <v>#DIV/0!</v>
      </c>
      <c r="S25" s="356" t="e">
        <f>R25</f>
        <v>#DIV/0!</v>
      </c>
      <c r="T25" s="356" t="e">
        <f>Q25/Q35</f>
        <v>#DIV/0!</v>
      </c>
      <c r="U25" s="359" t="e">
        <f>T25</f>
        <v>#DIV/0!</v>
      </c>
      <c r="W25" s="171" t="s">
        <v>58</v>
      </c>
      <c r="X25" s="172">
        <f>COUNTIFS('1. All Data'!$AA$3:$AA$131,"Value for Money",'1. All Data'!$V$3:$V$131,"Numerical Outturn Within 10% Tolerance")</f>
        <v>0</v>
      </c>
      <c r="Y25" s="170" t="e">
        <f>X25/$X$34</f>
        <v>#DIV/0!</v>
      </c>
      <c r="Z25" s="347" t="e">
        <f>SUM(Y25:Y27)</f>
        <v>#DIV/0!</v>
      </c>
      <c r="AA25" s="170" t="e">
        <f t="shared" si="3"/>
        <v>#DIV/0!</v>
      </c>
      <c r="AB25" s="348" t="e">
        <f>SUM(AA25:AA27)</f>
        <v>#DIV/0!</v>
      </c>
    </row>
    <row r="26" spans="2:28" ht="20.25" customHeight="1">
      <c r="B26" s="351"/>
      <c r="C26" s="354"/>
      <c r="D26" s="357"/>
      <c r="E26" s="357"/>
      <c r="F26" s="357"/>
      <c r="G26" s="360"/>
      <c r="I26" s="351"/>
      <c r="J26" s="354"/>
      <c r="K26" s="357"/>
      <c r="L26" s="357"/>
      <c r="M26" s="357"/>
      <c r="N26" s="360"/>
      <c r="P26" s="351"/>
      <c r="Q26" s="354"/>
      <c r="R26" s="357"/>
      <c r="S26" s="357"/>
      <c r="T26" s="357"/>
      <c r="U26" s="360"/>
      <c r="W26" s="171" t="s">
        <v>59</v>
      </c>
      <c r="X26" s="172">
        <f>COUNTIFS('1. All Data'!$AA$3:$AA$131,"Value for Money",'1. All Data'!$V$3:$V$131,"Target Partially Met")</f>
        <v>0</v>
      </c>
      <c r="Y26" s="170" t="e">
        <f>X26/$X$34</f>
        <v>#DIV/0!</v>
      </c>
      <c r="Z26" s="347"/>
      <c r="AA26" s="170" t="e">
        <f t="shared" si="3"/>
        <v>#DIV/0!</v>
      </c>
      <c r="AB26" s="348"/>
    </row>
    <row r="27" spans="2:28" ht="18.75" customHeight="1">
      <c r="B27" s="352"/>
      <c r="C27" s="355"/>
      <c r="D27" s="358"/>
      <c r="E27" s="358"/>
      <c r="F27" s="358"/>
      <c r="G27" s="361"/>
      <c r="I27" s="352"/>
      <c r="J27" s="355"/>
      <c r="K27" s="358"/>
      <c r="L27" s="358"/>
      <c r="M27" s="358"/>
      <c r="N27" s="361"/>
      <c r="P27" s="352"/>
      <c r="Q27" s="355"/>
      <c r="R27" s="358"/>
      <c r="S27" s="358"/>
      <c r="T27" s="358"/>
      <c r="U27" s="361"/>
      <c r="W27" s="171" t="s">
        <v>62</v>
      </c>
      <c r="X27" s="172">
        <f>COUNTIFS('1. All Data'!$AA$3:$AA$131,"Value for Money",'1. All Data'!$V$3:$V$131,"Completion Date Within Reasonable Tolerance")</f>
        <v>0</v>
      </c>
      <c r="Y27" s="170" t="e">
        <f>X27/$X$34</f>
        <v>#DIV/0!</v>
      </c>
      <c r="Z27" s="347"/>
      <c r="AA27" s="170" t="e">
        <f t="shared" si="3"/>
        <v>#DIV/0!</v>
      </c>
      <c r="AB27" s="348"/>
    </row>
    <row r="28" spans="2:28" ht="20.25" customHeight="1">
      <c r="B28" s="173" t="s">
        <v>67</v>
      </c>
      <c r="C28" s="169">
        <f>COUNTIFS('1. All Data'!$AA$3:$AA$131,"Value for Money",'1. All Data'!$H$3:$H$131,"Completed Behind Schedule")</f>
        <v>0</v>
      </c>
      <c r="D28" s="170">
        <f>C28/C34</f>
        <v>0</v>
      </c>
      <c r="E28" s="347">
        <f>D28+D29</f>
        <v>0</v>
      </c>
      <c r="F28" s="170">
        <f>C28/C35</f>
        <v>0</v>
      </c>
      <c r="G28" s="349">
        <f>F28+F29</f>
        <v>0</v>
      </c>
      <c r="I28" s="173" t="s">
        <v>67</v>
      </c>
      <c r="J28" s="169">
        <f>COUNTIFS('1. All Data'!$AA$3:$AA$131,"Value for Money",'1. All Data'!$M$3:$M$131,"Completed Behind Schedule")</f>
        <v>1</v>
      </c>
      <c r="K28" s="170">
        <f>J28/J34</f>
        <v>1.2987012987012988E-2</v>
      </c>
      <c r="L28" s="347">
        <f>K28+K29</f>
        <v>1.2987012987012988E-2</v>
      </c>
      <c r="M28" s="170">
        <f>J28/J35</f>
        <v>1.5151515151515152E-2</v>
      </c>
      <c r="N28" s="349">
        <f>M28+M29</f>
        <v>1.5151515151515152E-2</v>
      </c>
      <c r="P28" s="173" t="s">
        <v>67</v>
      </c>
      <c r="Q28" s="169">
        <f>COUNTIFS('1. All Data'!$AA$3:$AA$131,"Value for Money",'1. All Data'!$R$3:$R$131,"Completed Behind Schedule")</f>
        <v>0</v>
      </c>
      <c r="R28" s="170" t="e">
        <f>Q28/Q34</f>
        <v>#DIV/0!</v>
      </c>
      <c r="S28" s="347" t="e">
        <f>R28+R29</f>
        <v>#DIV/0!</v>
      </c>
      <c r="T28" s="170" t="e">
        <f>Q28/Q35</f>
        <v>#DIV/0!</v>
      </c>
      <c r="U28" s="349" t="e">
        <f>T28+T29</f>
        <v>#DIV/0!</v>
      </c>
      <c r="W28" s="173" t="s">
        <v>61</v>
      </c>
      <c r="X28" s="169">
        <f>COUNTIFS('1. All Data'!$AA$3:$AA$131,"Value for Money",'1. All Data'!$V$3:$V$131,"Completed Significantly After Target Deadline")</f>
        <v>0</v>
      </c>
      <c r="Y28" s="170" t="e">
        <f>X28/$X$34</f>
        <v>#DIV/0!</v>
      </c>
      <c r="Z28" s="347" t="e">
        <f>SUM(Y28:Y29)</f>
        <v>#DIV/0!</v>
      </c>
      <c r="AA28" s="170" t="e">
        <f t="shared" si="3"/>
        <v>#DIV/0!</v>
      </c>
      <c r="AB28" s="349" t="e">
        <f>AA28+AA29</f>
        <v>#DIV/0!</v>
      </c>
    </row>
    <row r="29" spans="2:28" ht="20.25" customHeight="1">
      <c r="B29" s="173" t="s">
        <v>60</v>
      </c>
      <c r="C29" s="169">
        <f>COUNTIFS('1. All Data'!$AA$3:$AA$131,"Value for Money",'1. All Data'!$H$3:$H$131,"Off Target")</f>
        <v>0</v>
      </c>
      <c r="D29" s="170">
        <f>C29/C34</f>
        <v>0</v>
      </c>
      <c r="E29" s="347"/>
      <c r="F29" s="170">
        <f>C29/C35</f>
        <v>0</v>
      </c>
      <c r="G29" s="349"/>
      <c r="I29" s="173" t="s">
        <v>60</v>
      </c>
      <c r="J29" s="169">
        <f>COUNTIFS('1. All Data'!$AA$3:$AA$131,"Value for Money",'1. All Data'!$M$3:$M$131,"Off Target")</f>
        <v>0</v>
      </c>
      <c r="K29" s="170">
        <f>J29/J34</f>
        <v>0</v>
      </c>
      <c r="L29" s="347"/>
      <c r="M29" s="170">
        <f>J29/J35</f>
        <v>0</v>
      </c>
      <c r="N29" s="349"/>
      <c r="P29" s="173" t="s">
        <v>60</v>
      </c>
      <c r="Q29" s="169">
        <f>COUNTIFS('1. All Data'!$AA$3:$AA$131,"Value for Money",'1. All Data'!$R$3:$R$131,"Off Target")</f>
        <v>0</v>
      </c>
      <c r="R29" s="170" t="e">
        <f>Q29/Q34</f>
        <v>#DIV/0!</v>
      </c>
      <c r="S29" s="347"/>
      <c r="T29" s="170" t="e">
        <f>Q29/Q35</f>
        <v>#DIV/0!</v>
      </c>
      <c r="U29" s="349"/>
      <c r="W29" s="173" t="s">
        <v>60</v>
      </c>
      <c r="X29" s="169">
        <f>COUNTIFS('1. All Data'!$AA$3:$AA$131,"Value for Money",'1. All Data'!$V$3:$V$131,"Off Target")</f>
        <v>0</v>
      </c>
      <c r="Y29" s="170" t="e">
        <f>X29/$X$34</f>
        <v>#DIV/0!</v>
      </c>
      <c r="Z29" s="347"/>
      <c r="AA29" s="170" t="e">
        <f t="shared" si="3"/>
        <v>#DIV/0!</v>
      </c>
      <c r="AB29" s="349"/>
    </row>
    <row r="30" spans="2:28" ht="15" customHeight="1">
      <c r="B30" s="174" t="s">
        <v>89</v>
      </c>
      <c r="C30" s="169">
        <f>COUNTIFS('1. All Data'!$AA$3:$AA$131,"Value for Money",'1. All Data'!$H$3:$H$131,"Not yet due")</f>
        <v>18</v>
      </c>
      <c r="D30" s="175">
        <f>C30/C34</f>
        <v>0.23376623376623376</v>
      </c>
      <c r="E30" s="175">
        <f>D30</f>
        <v>0.23376623376623376</v>
      </c>
      <c r="F30" s="176"/>
      <c r="G30" s="59"/>
      <c r="I30" s="174" t="s">
        <v>89</v>
      </c>
      <c r="J30" s="169">
        <f>COUNTIFS('1. All Data'!$AA$3:$AA$131,"Value for Money",'1. All Data'!$M$3:$M$131,"Not yet due")</f>
        <v>11</v>
      </c>
      <c r="K30" s="175">
        <f>J30/J34</f>
        <v>0.14285714285714285</v>
      </c>
      <c r="L30" s="175">
        <f>K30</f>
        <v>0.14285714285714285</v>
      </c>
      <c r="M30" s="176"/>
      <c r="N30" s="59"/>
      <c r="P30" s="174" t="s">
        <v>89</v>
      </c>
      <c r="Q30" s="169">
        <f>COUNTIFS('1. All Data'!$AA$3:$AA$131,"Value for Money",'1. All Data'!$R$3:$R$131,"Not yet due")</f>
        <v>0</v>
      </c>
      <c r="R30" s="175" t="e">
        <f>Q30/Q34</f>
        <v>#DIV/0!</v>
      </c>
      <c r="S30" s="175" t="e">
        <f>R30</f>
        <v>#DIV/0!</v>
      </c>
      <c r="T30" s="176"/>
      <c r="U30" s="59"/>
      <c r="W30" s="174" t="s">
        <v>89</v>
      </c>
      <c r="X30" s="169">
        <f>COUNTIFS('1. All Data'!$AA$3:$AA$131,"Value for Money",'1. All Data'!$V$3:$V$131,"Not yet due")</f>
        <v>0</v>
      </c>
      <c r="Y30" s="170" t="e">
        <f t="shared" ref="Y30:Y33" si="4">X30/$X$34</f>
        <v>#DIV/0!</v>
      </c>
      <c r="Z30" s="170" t="e">
        <f>Y30</f>
        <v>#DIV/0!</v>
      </c>
      <c r="AA30" s="176"/>
      <c r="AB30" s="59"/>
    </row>
    <row r="31" spans="2:28" ht="15" customHeight="1">
      <c r="B31" s="174" t="s">
        <v>55</v>
      </c>
      <c r="C31" s="169">
        <f>COUNTIFS('1. All Data'!$AA$3:$AA$131,"Value for Money",'1. All Data'!$H$3:$H$131,"update not provided")</f>
        <v>0</v>
      </c>
      <c r="D31" s="175">
        <f>C31/C34</f>
        <v>0</v>
      </c>
      <c r="E31" s="175">
        <f>D31</f>
        <v>0</v>
      </c>
      <c r="F31" s="176"/>
      <c r="G31" s="2"/>
      <c r="I31" s="174" t="s">
        <v>55</v>
      </c>
      <c r="J31" s="169">
        <f>COUNTIFS('1. All Data'!$AA$3:$AA$131,"Value for Money",'1. All Data'!$M$3:$M$131,"update not provided")</f>
        <v>0</v>
      </c>
      <c r="K31" s="175">
        <f>J31/J34</f>
        <v>0</v>
      </c>
      <c r="L31" s="175">
        <f>K31</f>
        <v>0</v>
      </c>
      <c r="M31" s="176"/>
      <c r="N31" s="2"/>
      <c r="P31" s="174" t="s">
        <v>55</v>
      </c>
      <c r="Q31" s="169">
        <f>COUNTIFS('1. All Data'!$AA$3:$AA$131,"Value for Money",'1. All Data'!$R$3:$R$131,"update not provided")</f>
        <v>0</v>
      </c>
      <c r="R31" s="175" t="e">
        <f>Q31/Q34</f>
        <v>#DIV/0!</v>
      </c>
      <c r="S31" s="175" t="e">
        <f>R31</f>
        <v>#DIV/0!</v>
      </c>
      <c r="T31" s="176"/>
      <c r="U31" s="2"/>
      <c r="W31" s="174" t="s">
        <v>55</v>
      </c>
      <c r="X31" s="169">
        <f>COUNTIFS('1. All Data'!$AA$3:$AA$131,"Value for Money",'1. All Data'!$V$3:$V$131,"update not provided")</f>
        <v>0</v>
      </c>
      <c r="Y31" s="170" t="e">
        <f t="shared" si="4"/>
        <v>#DIV/0!</v>
      </c>
      <c r="Z31" s="170" t="e">
        <f t="shared" ref="Z31:Z33" si="5">Y31</f>
        <v>#DIV/0!</v>
      </c>
      <c r="AA31" s="176"/>
      <c r="AB31" s="2"/>
    </row>
    <row r="32" spans="2:28" ht="15.75" customHeight="1">
      <c r="B32" s="177" t="s">
        <v>63</v>
      </c>
      <c r="C32" s="169">
        <f>COUNTIFS('1. All Data'!$AA$3:$AA$131,"Value for Money",'1. All Data'!$H$3:$H$131,"Deferred")</f>
        <v>0</v>
      </c>
      <c r="D32" s="178">
        <f>C32/C34</f>
        <v>0</v>
      </c>
      <c r="E32" s="178">
        <f>D32</f>
        <v>0</v>
      </c>
      <c r="F32" s="179"/>
      <c r="G32" s="59"/>
      <c r="I32" s="177" t="s">
        <v>63</v>
      </c>
      <c r="J32" s="169">
        <f>COUNTIFS('1. All Data'!$AA$3:$AA$131,"Value for Money",'1. All Data'!$M$3:$M$131,"Deferred")</f>
        <v>0</v>
      </c>
      <c r="K32" s="178">
        <f>J32/J34</f>
        <v>0</v>
      </c>
      <c r="L32" s="178">
        <f>K32</f>
        <v>0</v>
      </c>
      <c r="M32" s="179"/>
      <c r="N32" s="59"/>
      <c r="P32" s="177" t="s">
        <v>63</v>
      </c>
      <c r="Q32" s="169">
        <f>COUNTIFS('1. All Data'!$AA$3:$AA$131,"Value for Money",'1. All Data'!$R$3:$R$131,"Deferred")</f>
        <v>0</v>
      </c>
      <c r="R32" s="178" t="e">
        <f>Q32/Q34</f>
        <v>#DIV/0!</v>
      </c>
      <c r="S32" s="178" t="e">
        <f>R32</f>
        <v>#DIV/0!</v>
      </c>
      <c r="T32" s="179"/>
      <c r="U32" s="59"/>
      <c r="W32" s="177" t="s">
        <v>63</v>
      </c>
      <c r="X32" s="169">
        <f>COUNTIFS('1. All Data'!$AA$3:$AA$131,"Value for Money",'1. All Data'!$V$3:$V$131,"Deferred")</f>
        <v>0</v>
      </c>
      <c r="Y32" s="170" t="e">
        <f t="shared" si="4"/>
        <v>#DIV/0!</v>
      </c>
      <c r="Z32" s="170" t="e">
        <f t="shared" si="5"/>
        <v>#DIV/0!</v>
      </c>
      <c r="AA32" s="179"/>
      <c r="AB32" s="59"/>
    </row>
    <row r="33" spans="2:30" ht="15.75" customHeight="1">
      <c r="B33" s="177" t="s">
        <v>64</v>
      </c>
      <c r="C33" s="169">
        <f>COUNTIFS('1. All Data'!$AA$3:$AA$131,"Value for Money",'1. All Data'!$H$3:$H$131,"Deleted")</f>
        <v>0</v>
      </c>
      <c r="D33" s="178">
        <f>C33/C34</f>
        <v>0</v>
      </c>
      <c r="E33" s="178">
        <f>D33</f>
        <v>0</v>
      </c>
      <c r="F33" s="179"/>
      <c r="G33" s="3"/>
      <c r="I33" s="177" t="s">
        <v>64</v>
      </c>
      <c r="J33" s="169">
        <f>COUNTIFS('1. All Data'!$AA$3:$AA$131,"Value for Money",'1. All Data'!$M$3:$M$131,"Deleted")</f>
        <v>0</v>
      </c>
      <c r="K33" s="178">
        <f>J33/J34</f>
        <v>0</v>
      </c>
      <c r="L33" s="178">
        <f>K33</f>
        <v>0</v>
      </c>
      <c r="M33" s="179"/>
      <c r="N33" s="3"/>
      <c r="P33" s="177" t="s">
        <v>64</v>
      </c>
      <c r="Q33" s="169">
        <f>COUNTIFS('1. All Data'!$AA$3:$AA$131,"Value for Money",'1. All Data'!$R$3:$R$131,"Deleted")</f>
        <v>0</v>
      </c>
      <c r="R33" s="178" t="e">
        <f>Q33/Q34</f>
        <v>#DIV/0!</v>
      </c>
      <c r="S33" s="178" t="e">
        <f>R33</f>
        <v>#DIV/0!</v>
      </c>
      <c r="T33" s="179"/>
      <c r="U33" s="3"/>
      <c r="W33" s="177" t="s">
        <v>64</v>
      </c>
      <c r="X33" s="169">
        <f>COUNTIFS('1. All Data'!$AA$3:$AA$131,"Value for Money",'1. All Data'!$V$3:$V$131,"Deleted")</f>
        <v>0</v>
      </c>
      <c r="Y33" s="170" t="e">
        <f t="shared" si="4"/>
        <v>#DIV/0!</v>
      </c>
      <c r="Z33" s="170" t="e">
        <f t="shared" si="5"/>
        <v>#DIV/0!</v>
      </c>
      <c r="AA33" s="179"/>
      <c r="AD33" s="3"/>
    </row>
    <row r="34" spans="2:30" ht="15.75" customHeight="1">
      <c r="B34" s="180" t="s">
        <v>91</v>
      </c>
      <c r="C34" s="181">
        <f>SUM(C23:C33)</f>
        <v>77</v>
      </c>
      <c r="D34" s="179"/>
      <c r="E34" s="179"/>
      <c r="F34" s="59"/>
      <c r="G34" s="59"/>
      <c r="I34" s="180" t="s">
        <v>91</v>
      </c>
      <c r="J34" s="181">
        <f>SUM(J23:J33)</f>
        <v>77</v>
      </c>
      <c r="K34" s="179"/>
      <c r="L34" s="179"/>
      <c r="M34" s="59"/>
      <c r="N34" s="59"/>
      <c r="P34" s="180" t="s">
        <v>91</v>
      </c>
      <c r="Q34" s="181">
        <f>SUM(Q23:Q33)</f>
        <v>0</v>
      </c>
      <c r="R34" s="179"/>
      <c r="S34" s="179"/>
      <c r="T34" s="59"/>
      <c r="U34" s="59"/>
      <c r="W34" s="180" t="s">
        <v>91</v>
      </c>
      <c r="X34" s="181">
        <f>SUM(X23:X33)</f>
        <v>0</v>
      </c>
      <c r="Y34" s="179"/>
      <c r="Z34" s="179"/>
      <c r="AA34" s="59"/>
      <c r="AB34" s="59"/>
    </row>
    <row r="35" spans="2:30" ht="15.75" customHeight="1">
      <c r="B35" s="180" t="s">
        <v>92</v>
      </c>
      <c r="C35" s="181">
        <f>C34-C33-C32-C31-C30</f>
        <v>59</v>
      </c>
      <c r="D35" s="59"/>
      <c r="E35" s="59"/>
      <c r="F35" s="59"/>
      <c r="G35" s="59"/>
      <c r="I35" s="180" t="s">
        <v>92</v>
      </c>
      <c r="J35" s="181">
        <f>J34-J33-J32-J31-J30</f>
        <v>66</v>
      </c>
      <c r="K35" s="59"/>
      <c r="L35" s="59"/>
      <c r="M35" s="59"/>
      <c r="N35" s="59"/>
      <c r="P35" s="180" t="s">
        <v>92</v>
      </c>
      <c r="Q35" s="181">
        <f>Q34-Q33-Q32-Q31-Q30</f>
        <v>0</v>
      </c>
      <c r="R35" s="59"/>
      <c r="S35" s="59"/>
      <c r="T35" s="59"/>
      <c r="U35" s="59"/>
      <c r="W35" s="180" t="s">
        <v>92</v>
      </c>
      <c r="X35" s="181">
        <f>X34-X33-X32-X31-X30</f>
        <v>0</v>
      </c>
      <c r="Y35" s="59"/>
      <c r="Z35" s="59"/>
      <c r="AA35" s="59"/>
      <c r="AB35" s="59"/>
    </row>
    <row r="36" spans="2:30" ht="15.75" customHeight="1">
      <c r="W36" s="188"/>
      <c r="X36" s="167"/>
      <c r="Y36" s="167"/>
      <c r="Z36" s="167"/>
      <c r="AA36" s="59"/>
      <c r="AB36" s="189"/>
    </row>
    <row r="37" spans="2:30" ht="15.75" customHeight="1"/>
    <row r="38" spans="2:30" s="168" customFormat="1" ht="15.75" customHeight="1">
      <c r="B38" s="190"/>
      <c r="C38" s="167"/>
      <c r="D38" s="167"/>
      <c r="E38" s="167"/>
      <c r="F38" s="59"/>
      <c r="G38" s="167"/>
      <c r="H38" s="167"/>
      <c r="I38" s="190"/>
      <c r="J38" s="167"/>
      <c r="K38" s="167"/>
      <c r="L38" s="167"/>
      <c r="M38" s="59"/>
      <c r="N38" s="167"/>
      <c r="O38" s="167"/>
      <c r="P38" s="190"/>
      <c r="Q38" s="167"/>
      <c r="R38" s="167"/>
      <c r="S38" s="167"/>
      <c r="T38" s="59"/>
      <c r="U38" s="167"/>
      <c r="V38" s="167"/>
      <c r="W38" s="167"/>
      <c r="X38" s="167"/>
      <c r="Y38" s="167"/>
      <c r="Z38" s="167"/>
      <c r="AA38" s="167"/>
      <c r="AB38" s="189"/>
    </row>
    <row r="39" spans="2:30" ht="15.75" customHeight="1">
      <c r="B39" s="191" t="s">
        <v>94</v>
      </c>
      <c r="C39" s="192"/>
      <c r="D39" s="192"/>
      <c r="E39" s="192"/>
      <c r="F39" s="193"/>
      <c r="G39" s="194"/>
      <c r="I39" s="191" t="s">
        <v>94</v>
      </c>
      <c r="J39" s="192"/>
      <c r="K39" s="192"/>
      <c r="L39" s="192"/>
      <c r="M39" s="193"/>
      <c r="N39" s="194"/>
      <c r="P39" s="191" t="s">
        <v>94</v>
      </c>
      <c r="Q39" s="192"/>
      <c r="R39" s="192"/>
      <c r="S39" s="192"/>
      <c r="T39" s="193"/>
      <c r="U39" s="194"/>
      <c r="W39" s="191" t="s">
        <v>94</v>
      </c>
      <c r="X39" s="164"/>
      <c r="Y39" s="164"/>
      <c r="Z39" s="164"/>
      <c r="AA39" s="164"/>
      <c r="AB39" s="165"/>
    </row>
    <row r="40" spans="2:30" ht="36" customHeight="1">
      <c r="B40" s="166" t="s">
        <v>82</v>
      </c>
      <c r="C40" s="166" t="s">
        <v>83</v>
      </c>
      <c r="D40" s="166" t="s">
        <v>84</v>
      </c>
      <c r="E40" s="166" t="s">
        <v>85</v>
      </c>
      <c r="F40" s="166" t="s">
        <v>86</v>
      </c>
      <c r="G40" s="166" t="s">
        <v>87</v>
      </c>
      <c r="I40" s="166" t="s">
        <v>82</v>
      </c>
      <c r="J40" s="166" t="s">
        <v>83</v>
      </c>
      <c r="K40" s="166" t="s">
        <v>84</v>
      </c>
      <c r="L40" s="166" t="s">
        <v>85</v>
      </c>
      <c r="M40" s="166" t="s">
        <v>86</v>
      </c>
      <c r="N40" s="166" t="s">
        <v>87</v>
      </c>
      <c r="P40" s="166" t="s">
        <v>82</v>
      </c>
      <c r="Q40" s="166" t="s">
        <v>83</v>
      </c>
      <c r="R40" s="166" t="s">
        <v>84</v>
      </c>
      <c r="S40" s="166" t="s">
        <v>85</v>
      </c>
      <c r="T40" s="166" t="s">
        <v>86</v>
      </c>
      <c r="U40" s="166" t="s">
        <v>87</v>
      </c>
      <c r="W40" s="166" t="s">
        <v>82</v>
      </c>
      <c r="X40" s="166" t="s">
        <v>83</v>
      </c>
      <c r="Y40" s="166" t="s">
        <v>84</v>
      </c>
      <c r="Z40" s="166" t="s">
        <v>85</v>
      </c>
      <c r="AA40" s="166" t="s">
        <v>86</v>
      </c>
      <c r="AB40" s="166" t="s">
        <v>87</v>
      </c>
    </row>
    <row r="41" spans="2:30" ht="18.75" customHeight="1">
      <c r="B41" s="232" t="s">
        <v>88</v>
      </c>
      <c r="C41" s="169">
        <f>COUNTIFS('1. All Data'!$AA$3:$AA$131,"Environment and Health &amp; Wellbeing",'1. All Data'!$H$3:$H$131,"Fully Achieved")</f>
        <v>0</v>
      </c>
      <c r="D41" s="170">
        <f>C41/C52</f>
        <v>0</v>
      </c>
      <c r="E41" s="347">
        <f>D41+D42</f>
        <v>0.77272727272727271</v>
      </c>
      <c r="F41" s="170">
        <f>C41/C53</f>
        <v>0</v>
      </c>
      <c r="G41" s="362">
        <f>F41+F42</f>
        <v>1</v>
      </c>
      <c r="I41" s="232" t="s">
        <v>88</v>
      </c>
      <c r="J41" s="169">
        <f>COUNTIFS('1. All Data'!$AA$3:$AA$131,"Environment and Health &amp; Wellbeing",'1. All Data'!$M$3:$M$131,"Fully Achieved")</f>
        <v>3</v>
      </c>
      <c r="K41" s="170">
        <f>J41/J52</f>
        <v>0.13636363636363635</v>
      </c>
      <c r="L41" s="347">
        <f>K41+K42</f>
        <v>0.86363636363636365</v>
      </c>
      <c r="M41" s="170">
        <f>J41/J53</f>
        <v>0.15789473684210525</v>
      </c>
      <c r="N41" s="362">
        <f>M41+M42</f>
        <v>1</v>
      </c>
      <c r="P41" s="232" t="s">
        <v>88</v>
      </c>
      <c r="Q41" s="169">
        <f>COUNTIFS('1. All Data'!$AA$3:$AA$131,"Environment and Health &amp; Wellbeing",'1. All Data'!$R$3:$R$131,"Fully Achieved")</f>
        <v>0</v>
      </c>
      <c r="R41" s="170" t="e">
        <f>Q41/Q52</f>
        <v>#DIV/0!</v>
      </c>
      <c r="S41" s="347" t="e">
        <f>R41+R42</f>
        <v>#DIV/0!</v>
      </c>
      <c r="T41" s="170" t="e">
        <f>Q41/Q53</f>
        <v>#DIV/0!</v>
      </c>
      <c r="U41" s="362" t="e">
        <f>T41+T42</f>
        <v>#DIV/0!</v>
      </c>
      <c r="W41" s="232" t="s">
        <v>88</v>
      </c>
      <c r="X41" s="169">
        <f>COUNTIFS('1. All Data'!$AA$3:$AA$131,"Environment and Health &amp; Wellbeing",'1. All Data'!$V$3:$V$131,"Fully Achieved")</f>
        <v>0</v>
      </c>
      <c r="Y41" s="170" t="e">
        <f>X41/X52</f>
        <v>#DIV/0!</v>
      </c>
      <c r="Z41" s="347" t="e">
        <f>Y41+Y42</f>
        <v>#DIV/0!</v>
      </c>
      <c r="AA41" s="170" t="e">
        <f>X41/X53</f>
        <v>#DIV/0!</v>
      </c>
      <c r="AB41" s="362" t="e">
        <f>AA41+AA42</f>
        <v>#DIV/0!</v>
      </c>
    </row>
    <row r="42" spans="2:30" ht="18.75" customHeight="1">
      <c r="B42" s="232" t="s">
        <v>65</v>
      </c>
      <c r="C42" s="169">
        <f>COUNTIFS('1. All Data'!$AA$3:$AA$131,"Environment and Health &amp; Wellbeing",'1. All Data'!$H$3:$H$131,"On Track to be achieved")</f>
        <v>17</v>
      </c>
      <c r="D42" s="170">
        <f>C42/C52</f>
        <v>0.77272727272727271</v>
      </c>
      <c r="E42" s="347"/>
      <c r="F42" s="170">
        <f>C42/C53</f>
        <v>1</v>
      </c>
      <c r="G42" s="362"/>
      <c r="I42" s="232" t="s">
        <v>65</v>
      </c>
      <c r="J42" s="169">
        <f>COUNTIFS('1. All Data'!$AA$3:$AA$131,"Environment and Health &amp; Wellbeing",'1. All Data'!$M$3:$M$131,"On Track to be achieved")</f>
        <v>16</v>
      </c>
      <c r="K42" s="170">
        <f>J42/J52</f>
        <v>0.72727272727272729</v>
      </c>
      <c r="L42" s="347"/>
      <c r="M42" s="170">
        <f>J42/J53</f>
        <v>0.84210526315789469</v>
      </c>
      <c r="N42" s="362"/>
      <c r="P42" s="232" t="s">
        <v>65</v>
      </c>
      <c r="Q42" s="169">
        <f>COUNTIFS('1. All Data'!$AA$3:$AA$131,"Environment and Health &amp; Wellbeing",'1. All Data'!$R$3:$R$131,"On Track to be achieved")</f>
        <v>0</v>
      </c>
      <c r="R42" s="170" t="e">
        <f>Q42/Q52</f>
        <v>#DIV/0!</v>
      </c>
      <c r="S42" s="347"/>
      <c r="T42" s="170" t="e">
        <f>Q42/Q53</f>
        <v>#DIV/0!</v>
      </c>
      <c r="U42" s="362"/>
      <c r="W42" s="232" t="s">
        <v>57</v>
      </c>
      <c r="X42" s="169">
        <f>COUNTIFS('1. All Data'!$AA$3:$AA$131,"Environment and Health &amp; Wellbeing",'1. All Data'!$V$3:$V$131,"Numerical Outturn Within 5% Tolerance")</f>
        <v>0</v>
      </c>
      <c r="Y42" s="170" t="e">
        <f>X42/X52</f>
        <v>#DIV/0!</v>
      </c>
      <c r="Z42" s="347"/>
      <c r="AA42" s="170" t="e">
        <f>X42/X53</f>
        <v>#DIV/0!</v>
      </c>
      <c r="AB42" s="362"/>
    </row>
    <row r="43" spans="2:30" ht="19.5" customHeight="1">
      <c r="B43" s="350" t="s">
        <v>66</v>
      </c>
      <c r="C43" s="353">
        <f>COUNTIFS('1. All Data'!$AA$3:$AA$131,"Environment and Health &amp; Wellbeing",'1. All Data'!$H$3:$H$131,"In Danger of Falling Behind Target")</f>
        <v>0</v>
      </c>
      <c r="D43" s="356">
        <f>C43/C52</f>
        <v>0</v>
      </c>
      <c r="E43" s="356">
        <f>D43</f>
        <v>0</v>
      </c>
      <c r="F43" s="356">
        <f>C43/C53</f>
        <v>0</v>
      </c>
      <c r="G43" s="359">
        <f>F43</f>
        <v>0</v>
      </c>
      <c r="I43" s="350" t="s">
        <v>66</v>
      </c>
      <c r="J43" s="353">
        <f>COUNTIFS('1. All Data'!$AA$3:$AA$131,"Environment and Health &amp; Wellbeing",'1. All Data'!$M$3:$M$131,"In Danger of Falling Behind Target")</f>
        <v>0</v>
      </c>
      <c r="K43" s="356">
        <f>J43/J52</f>
        <v>0</v>
      </c>
      <c r="L43" s="356">
        <f>K43</f>
        <v>0</v>
      </c>
      <c r="M43" s="356">
        <f>J43/J53</f>
        <v>0</v>
      </c>
      <c r="N43" s="359">
        <f>M43</f>
        <v>0</v>
      </c>
      <c r="P43" s="350" t="s">
        <v>66</v>
      </c>
      <c r="Q43" s="353">
        <f>COUNTIFS('1. All Data'!$AA$3:$AA$131,"Environment and Health &amp; Wellbeing",'1. All Data'!$R$3:$R$131,"In Danger of Falling Behind Target")</f>
        <v>0</v>
      </c>
      <c r="R43" s="356" t="e">
        <f>Q43/Q52</f>
        <v>#DIV/0!</v>
      </c>
      <c r="S43" s="356" t="e">
        <f>R43</f>
        <v>#DIV/0!</v>
      </c>
      <c r="T43" s="356" t="e">
        <f>Q43/Q53</f>
        <v>#DIV/0!</v>
      </c>
      <c r="U43" s="359" t="e">
        <f>T43</f>
        <v>#DIV/0!</v>
      </c>
      <c r="W43" s="171" t="s">
        <v>58</v>
      </c>
      <c r="X43" s="172">
        <f>COUNTIFS('1. All Data'!$AA$3:$AA$131,"Environment and Health &amp; Wellbeing",'1. All Data'!$V$3:$V$131,"Numerical Outturn Within 10% Tolerance")</f>
        <v>0</v>
      </c>
      <c r="Y43" s="170" t="e">
        <f>X43/X52</f>
        <v>#DIV/0!</v>
      </c>
      <c r="Z43" s="347" t="e">
        <f>SUM(Y43:Y45)</f>
        <v>#DIV/0!</v>
      </c>
      <c r="AA43" s="170" t="e">
        <f>X43/X53</f>
        <v>#DIV/0!</v>
      </c>
      <c r="AB43" s="348" t="e">
        <f>SUM(AA43:AA45)</f>
        <v>#DIV/0!</v>
      </c>
    </row>
    <row r="44" spans="2:30" ht="19.5" customHeight="1">
      <c r="B44" s="351"/>
      <c r="C44" s="354"/>
      <c r="D44" s="357"/>
      <c r="E44" s="357"/>
      <c r="F44" s="357"/>
      <c r="G44" s="360"/>
      <c r="I44" s="351"/>
      <c r="J44" s="354"/>
      <c r="K44" s="357"/>
      <c r="L44" s="357"/>
      <c r="M44" s="357"/>
      <c r="N44" s="360"/>
      <c r="P44" s="351"/>
      <c r="Q44" s="354"/>
      <c r="R44" s="357"/>
      <c r="S44" s="357"/>
      <c r="T44" s="357"/>
      <c r="U44" s="360"/>
      <c r="W44" s="171" t="s">
        <v>59</v>
      </c>
      <c r="X44" s="172">
        <f>COUNTIFS('1. All Data'!$AA$3:$AA$131,"Environment and Health &amp; Wellbeing",'1. All Data'!$V$3:$V$131,"Target Partially Met")</f>
        <v>0</v>
      </c>
      <c r="Y44" s="170" t="e">
        <f>X44/X52</f>
        <v>#DIV/0!</v>
      </c>
      <c r="Z44" s="347"/>
      <c r="AA44" s="170" t="e">
        <f>X44/X53</f>
        <v>#DIV/0!</v>
      </c>
      <c r="AB44" s="348"/>
    </row>
    <row r="45" spans="2:30" ht="19.5" customHeight="1">
      <c r="B45" s="352"/>
      <c r="C45" s="355"/>
      <c r="D45" s="358"/>
      <c r="E45" s="358"/>
      <c r="F45" s="358"/>
      <c r="G45" s="361"/>
      <c r="I45" s="352"/>
      <c r="J45" s="355"/>
      <c r="K45" s="358"/>
      <c r="L45" s="358"/>
      <c r="M45" s="358"/>
      <c r="N45" s="361"/>
      <c r="P45" s="352"/>
      <c r="Q45" s="355"/>
      <c r="R45" s="358"/>
      <c r="S45" s="358"/>
      <c r="T45" s="358"/>
      <c r="U45" s="361"/>
      <c r="W45" s="171" t="s">
        <v>62</v>
      </c>
      <c r="X45" s="172">
        <f>COUNTIFS('1. All Data'!$AA$3:$AA$131,"Environment and Health &amp; Wellbeing",'1. All Data'!$V$3:$V$131,"Completion Date Within Reasonable Tolerance")</f>
        <v>0</v>
      </c>
      <c r="Y45" s="170" t="e">
        <f>X45/X52</f>
        <v>#DIV/0!</v>
      </c>
      <c r="Z45" s="347"/>
      <c r="AA45" s="170" t="e">
        <f>X45/X53</f>
        <v>#DIV/0!</v>
      </c>
      <c r="AB45" s="348"/>
    </row>
    <row r="46" spans="2:30" ht="22.5" customHeight="1">
      <c r="B46" s="173" t="s">
        <v>67</v>
      </c>
      <c r="C46" s="169">
        <f>COUNTIFS('1. All Data'!$AA$3:$AA$131,"Environment and Health &amp; Wellbeing",'1. All Data'!$H$3:$H$131,"Completed Behind Schedule")</f>
        <v>0</v>
      </c>
      <c r="D46" s="170">
        <f>C46/C52</f>
        <v>0</v>
      </c>
      <c r="E46" s="347">
        <f>D46+D47</f>
        <v>0</v>
      </c>
      <c r="F46" s="170">
        <f>C46/C53</f>
        <v>0</v>
      </c>
      <c r="G46" s="349">
        <f>F46+F47</f>
        <v>0</v>
      </c>
      <c r="I46" s="173" t="s">
        <v>67</v>
      </c>
      <c r="J46" s="169">
        <f>COUNTIFS('1. All Data'!$AA$3:$AA$131,"Environment and Health &amp; Wellbeing",'1. All Data'!$M$3:$M$131,"Completed Behind Schedule")</f>
        <v>0</v>
      </c>
      <c r="K46" s="170">
        <f>J46/J52</f>
        <v>0</v>
      </c>
      <c r="L46" s="347">
        <f>K46+K47</f>
        <v>0</v>
      </c>
      <c r="M46" s="170">
        <f>J46/J53</f>
        <v>0</v>
      </c>
      <c r="N46" s="349">
        <f>M46+M47</f>
        <v>0</v>
      </c>
      <c r="P46" s="173" t="s">
        <v>67</v>
      </c>
      <c r="Q46" s="169">
        <f>COUNTIFS('1. All Data'!$AA$3:$AA$131,"Environment and Health &amp; Wellbeing",'1. All Data'!$R$3:$R$131,"Completed Behind Schedule")</f>
        <v>0</v>
      </c>
      <c r="R46" s="170" t="e">
        <f>Q46/Q52</f>
        <v>#DIV/0!</v>
      </c>
      <c r="S46" s="347" t="e">
        <f>R46+R47</f>
        <v>#DIV/0!</v>
      </c>
      <c r="T46" s="170" t="e">
        <f>Q46/Q53</f>
        <v>#DIV/0!</v>
      </c>
      <c r="U46" s="349" t="e">
        <f>T46+T47</f>
        <v>#DIV/0!</v>
      </c>
      <c r="W46" s="173" t="s">
        <v>61</v>
      </c>
      <c r="X46" s="169">
        <f>COUNTIFS('1. All Data'!$AA$3:$AA$131,"Environment and Health &amp; Wellbeing",'1. All Data'!$V$3:$V$131,"Completed Significantly After Target Deadline")</f>
        <v>0</v>
      </c>
      <c r="Y46" s="170" t="e">
        <f>X46/X52</f>
        <v>#DIV/0!</v>
      </c>
      <c r="Z46" s="347" t="e">
        <f>SUM(Y46:Y47)</f>
        <v>#DIV/0!</v>
      </c>
      <c r="AA46" s="170" t="e">
        <f>X46/X53</f>
        <v>#DIV/0!</v>
      </c>
      <c r="AB46" s="349" t="e">
        <f>AA46+AA47</f>
        <v>#DIV/0!</v>
      </c>
    </row>
    <row r="47" spans="2:30" ht="22.5" customHeight="1">
      <c r="B47" s="173" t="s">
        <v>60</v>
      </c>
      <c r="C47" s="169">
        <f>COUNTIFS('1. All Data'!$AA$3:$AA$131,"Environment and Health &amp; Wellbeing",'1. All Data'!$H$3:$H$131,"Off Target")</f>
        <v>0</v>
      </c>
      <c r="D47" s="170">
        <f>C47/C52</f>
        <v>0</v>
      </c>
      <c r="E47" s="347"/>
      <c r="F47" s="170">
        <f>C47/C53</f>
        <v>0</v>
      </c>
      <c r="G47" s="349"/>
      <c r="I47" s="173" t="s">
        <v>60</v>
      </c>
      <c r="J47" s="169">
        <f>COUNTIFS('1. All Data'!$AA$3:$AA$131,"Environment and Health &amp; Wellbeing",'1. All Data'!$M$3:$M$131,"Off Target")</f>
        <v>0</v>
      </c>
      <c r="K47" s="170">
        <f>J47/J52</f>
        <v>0</v>
      </c>
      <c r="L47" s="347"/>
      <c r="M47" s="170">
        <f>J47/J53</f>
        <v>0</v>
      </c>
      <c r="N47" s="349"/>
      <c r="P47" s="173" t="s">
        <v>60</v>
      </c>
      <c r="Q47" s="169">
        <f>COUNTIFS('1. All Data'!$AA$3:$AA$131,"Environment and Health &amp; Wellbeing",'1. All Data'!$R$3:$R$131,"Off Target")</f>
        <v>0</v>
      </c>
      <c r="R47" s="170" t="e">
        <f>Q47/Q52</f>
        <v>#DIV/0!</v>
      </c>
      <c r="S47" s="347"/>
      <c r="T47" s="170" t="e">
        <f>Q47/Q53</f>
        <v>#DIV/0!</v>
      </c>
      <c r="U47" s="349"/>
      <c r="W47" s="173" t="s">
        <v>60</v>
      </c>
      <c r="X47" s="169">
        <f>COUNTIFS('1. All Data'!$AA$3:$AA$131,"Environment and Health &amp; Wellbeing",'1. All Data'!$V$3:$V$131,"Off Target")</f>
        <v>0</v>
      </c>
      <c r="Y47" s="170" t="e">
        <f>X47/X52</f>
        <v>#DIV/0!</v>
      </c>
      <c r="Z47" s="347"/>
      <c r="AA47" s="170" t="e">
        <f>X47/X53</f>
        <v>#DIV/0!</v>
      </c>
      <c r="AB47" s="349"/>
    </row>
    <row r="48" spans="2:30" ht="15.75" customHeight="1">
      <c r="B48" s="174" t="s">
        <v>89</v>
      </c>
      <c r="C48" s="169">
        <f>COUNTIFS('1. All Data'!$AA$3:$AA$131,"Environment and Health &amp; Wellbeing",'1. All Data'!$H$3:$H$131,"Not yet due")</f>
        <v>4</v>
      </c>
      <c r="D48" s="175">
        <f>C48/C52</f>
        <v>0.18181818181818182</v>
      </c>
      <c r="E48" s="175">
        <f>D48</f>
        <v>0.18181818181818182</v>
      </c>
      <c r="F48" s="176"/>
      <c r="G48" s="59"/>
      <c r="I48" s="174" t="s">
        <v>89</v>
      </c>
      <c r="J48" s="169">
        <f>COUNTIFS('1. All Data'!$AA$3:$AA$131,"Environment and Health &amp; Wellbeing",'1. All Data'!$M$3:$M$131,"Not yet due")</f>
        <v>2</v>
      </c>
      <c r="K48" s="175">
        <f>J48/J52</f>
        <v>9.0909090909090912E-2</v>
      </c>
      <c r="L48" s="175">
        <f>K48</f>
        <v>9.0909090909090912E-2</v>
      </c>
      <c r="M48" s="176"/>
      <c r="N48" s="59"/>
      <c r="P48" s="174" t="s">
        <v>89</v>
      </c>
      <c r="Q48" s="169">
        <f>COUNTIFS('1. All Data'!$AA$3:$AA$131,"Environment and Health &amp; Wellbeing",'1. All Data'!$R$3:$R$131,"Not yet due")</f>
        <v>0</v>
      </c>
      <c r="R48" s="175" t="e">
        <f>Q48/Q52</f>
        <v>#DIV/0!</v>
      </c>
      <c r="S48" s="175" t="e">
        <f>R48</f>
        <v>#DIV/0!</v>
      </c>
      <c r="T48" s="176"/>
      <c r="U48" s="59"/>
      <c r="W48" s="174" t="s">
        <v>89</v>
      </c>
      <c r="X48" s="169">
        <f>COUNTIFS('1. All Data'!$AA$3:$AA$131,"Environment and Health &amp; Wellbeing",'1. All Data'!$V$3:$V$131,"Not yet due")</f>
        <v>0</v>
      </c>
      <c r="Y48" s="170" t="e">
        <f>X48/X52</f>
        <v>#DIV/0!</v>
      </c>
      <c r="Z48" s="170" t="e">
        <f>Y48</f>
        <v>#DIV/0!</v>
      </c>
      <c r="AA48" s="176"/>
      <c r="AB48" s="59"/>
    </row>
    <row r="49" spans="2:30" ht="15.75" customHeight="1">
      <c r="B49" s="174" t="s">
        <v>55</v>
      </c>
      <c r="C49" s="169">
        <f>COUNTIFS('1. All Data'!$AA$3:$AA$131,"Environment and Health &amp; Wellbeing",'1. All Data'!$H$3:$H$131,"update not provided")</f>
        <v>0</v>
      </c>
      <c r="D49" s="175">
        <f>C49/C52</f>
        <v>0</v>
      </c>
      <c r="E49" s="175">
        <f>D49</f>
        <v>0</v>
      </c>
      <c r="F49" s="176"/>
      <c r="G49" s="2"/>
      <c r="I49" s="174" t="s">
        <v>55</v>
      </c>
      <c r="J49" s="169">
        <f>COUNTIFS('1. All Data'!$AA$3:$AA$131,"Environment and Health &amp; Wellbeing",'1. All Data'!$M$3:$M$131,"update not provided")</f>
        <v>0</v>
      </c>
      <c r="K49" s="175">
        <f>J49/J52</f>
        <v>0</v>
      </c>
      <c r="L49" s="175">
        <f>K49</f>
        <v>0</v>
      </c>
      <c r="M49" s="176"/>
      <c r="N49" s="2"/>
      <c r="P49" s="174" t="s">
        <v>55</v>
      </c>
      <c r="Q49" s="169">
        <f>COUNTIFS('1. All Data'!$AA$3:$AA$131,"Environment and Health &amp; Wellbeing",'1. All Data'!$R$3:$R$131,"update not provided")</f>
        <v>0</v>
      </c>
      <c r="R49" s="175" t="e">
        <f>Q49/Q52</f>
        <v>#DIV/0!</v>
      </c>
      <c r="S49" s="175" t="e">
        <f>R49</f>
        <v>#DIV/0!</v>
      </c>
      <c r="T49" s="176"/>
      <c r="U49" s="2"/>
      <c r="W49" s="174" t="s">
        <v>55</v>
      </c>
      <c r="X49" s="169">
        <f>COUNTIFS('1. All Data'!$AA$3:$AA$131,"Environment and Health &amp; Wellbeing",'1. All Data'!$V$3:$V$131,"update not provided")</f>
        <v>0</v>
      </c>
      <c r="Y49" s="170" t="e">
        <f>X49/X52</f>
        <v>#DIV/0!</v>
      </c>
      <c r="Z49" s="170" t="e">
        <f t="shared" ref="Z49:Z51" si="6">Y49</f>
        <v>#DIV/0!</v>
      </c>
      <c r="AA49" s="176"/>
      <c r="AB49" s="2"/>
    </row>
    <row r="50" spans="2:30" ht="15.75" customHeight="1">
      <c r="B50" s="177" t="s">
        <v>63</v>
      </c>
      <c r="C50" s="169">
        <f>COUNTIFS('1. All Data'!$AA$3:$AA$131,"Environment and Health &amp; Wellbeing",'1. All Data'!$H$3:$H$131,"Deferred")</f>
        <v>1</v>
      </c>
      <c r="D50" s="178">
        <f>C50/C52</f>
        <v>4.5454545454545456E-2</v>
      </c>
      <c r="E50" s="178">
        <f>D50</f>
        <v>4.5454545454545456E-2</v>
      </c>
      <c r="F50" s="179"/>
      <c r="G50" s="59"/>
      <c r="I50" s="177" t="s">
        <v>63</v>
      </c>
      <c r="J50" s="169">
        <f>COUNTIFS('1. All Data'!$AA$3:$AA$131,"Environment and Health &amp; Wellbeing",'1. All Data'!$M$3:$M$131,"Deferred")</f>
        <v>1</v>
      </c>
      <c r="K50" s="178">
        <f>J50/J52</f>
        <v>4.5454545454545456E-2</v>
      </c>
      <c r="L50" s="178">
        <f>K50</f>
        <v>4.5454545454545456E-2</v>
      </c>
      <c r="M50" s="179"/>
      <c r="N50" s="59"/>
      <c r="P50" s="177" t="s">
        <v>63</v>
      </c>
      <c r="Q50" s="169">
        <f>COUNTIFS('1. All Data'!$AA$3:$AA$131,"Environment and Health &amp; Wellbeing",'1. All Data'!$R$3:$R$131,"Deferred")</f>
        <v>0</v>
      </c>
      <c r="R50" s="178" t="e">
        <f>Q50/Q52</f>
        <v>#DIV/0!</v>
      </c>
      <c r="S50" s="178" t="e">
        <f>R50</f>
        <v>#DIV/0!</v>
      </c>
      <c r="T50" s="179"/>
      <c r="U50" s="59"/>
      <c r="W50" s="177" t="s">
        <v>63</v>
      </c>
      <c r="X50" s="169">
        <f>COUNTIFS('1. All Data'!$AA$3:$AA$131,"Environment and Health &amp; Wellbeing",'1. All Data'!$V$3:$V$131,"Deferred")</f>
        <v>0</v>
      </c>
      <c r="Y50" s="170" t="e">
        <f>X50/X52</f>
        <v>#DIV/0!</v>
      </c>
      <c r="Z50" s="170" t="e">
        <f t="shared" si="6"/>
        <v>#DIV/0!</v>
      </c>
      <c r="AA50" s="179"/>
      <c r="AB50" s="59"/>
    </row>
    <row r="51" spans="2:30" ht="15.75" customHeight="1">
      <c r="B51" s="177" t="s">
        <v>64</v>
      </c>
      <c r="C51" s="195">
        <f>COUNTIFS('1. All Data'!$AA$3:$AA$131,"Environment and Health &amp; Wellbeing",'1. All Data'!$H$3:$H$131,"Deleted")</f>
        <v>0</v>
      </c>
      <c r="D51" s="178">
        <f>C51/C52</f>
        <v>0</v>
      </c>
      <c r="E51" s="178">
        <f>D51</f>
        <v>0</v>
      </c>
      <c r="F51" s="179"/>
      <c r="G51" s="3"/>
      <c r="I51" s="177" t="s">
        <v>64</v>
      </c>
      <c r="J51" s="195">
        <f>COUNTIFS('1. All Data'!$AA$3:$AA$131,"Environment and Health &amp; Wellbeing",'1. All Data'!$M$3:$M$131,"Deleted")</f>
        <v>0</v>
      </c>
      <c r="K51" s="178">
        <f>J51/J52</f>
        <v>0</v>
      </c>
      <c r="L51" s="178">
        <f>K51</f>
        <v>0</v>
      </c>
      <c r="M51" s="179"/>
      <c r="N51" s="3"/>
      <c r="P51" s="177" t="s">
        <v>64</v>
      </c>
      <c r="Q51" s="195">
        <f>COUNTIFS('1. All Data'!$AA$3:$AA$131,"Environment and Health &amp; Wellbeing",'1. All Data'!$R$3:$R$131,"Deleted")</f>
        <v>0</v>
      </c>
      <c r="R51" s="178" t="e">
        <f>Q51/Q52</f>
        <v>#DIV/0!</v>
      </c>
      <c r="S51" s="178" t="e">
        <f>R51</f>
        <v>#DIV/0!</v>
      </c>
      <c r="T51" s="179"/>
      <c r="U51" s="3"/>
      <c r="W51" s="177" t="s">
        <v>64</v>
      </c>
      <c r="X51" s="169">
        <f>COUNTIFS('1. All Data'!$AA$3:$AA$131,"Environment and Health &amp; Wellbeing",'1. All Data'!$V$3:$V$131,"Deleted")</f>
        <v>0</v>
      </c>
      <c r="Y51" s="170" t="e">
        <f>X51/X52</f>
        <v>#DIV/0!</v>
      </c>
      <c r="Z51" s="170" t="e">
        <f t="shared" si="6"/>
        <v>#DIV/0!</v>
      </c>
      <c r="AA51" s="179"/>
      <c r="AD51" s="3"/>
    </row>
    <row r="52" spans="2:30" ht="15.75" customHeight="1">
      <c r="B52" s="196" t="s">
        <v>91</v>
      </c>
      <c r="C52" s="181">
        <f>SUM(C41:C51)</f>
        <v>22</v>
      </c>
      <c r="D52" s="179"/>
      <c r="E52" s="179"/>
      <c r="F52" s="59"/>
      <c r="G52" s="59"/>
      <c r="I52" s="196" t="s">
        <v>91</v>
      </c>
      <c r="J52" s="181">
        <f>SUM(J41:J51)</f>
        <v>22</v>
      </c>
      <c r="K52" s="179"/>
      <c r="L52" s="179"/>
      <c r="M52" s="59"/>
      <c r="N52" s="59"/>
      <c r="P52" s="196" t="s">
        <v>91</v>
      </c>
      <c r="Q52" s="181">
        <f>SUM(Q41:Q51)</f>
        <v>0</v>
      </c>
      <c r="R52" s="179"/>
      <c r="S52" s="179"/>
      <c r="T52" s="59"/>
      <c r="U52" s="59"/>
      <c r="W52" s="180" t="s">
        <v>91</v>
      </c>
      <c r="X52" s="181">
        <f>SUM(X41:X51)</f>
        <v>0</v>
      </c>
      <c r="Y52" s="179"/>
      <c r="Z52" s="179"/>
      <c r="AA52" s="59"/>
      <c r="AB52" s="59"/>
    </row>
    <row r="53" spans="2:30" ht="15.75" customHeight="1">
      <c r="B53" s="196" t="s">
        <v>92</v>
      </c>
      <c r="C53" s="181">
        <f>C52-C51-C50-C49-C48</f>
        <v>17</v>
      </c>
      <c r="D53" s="59"/>
      <c r="E53" s="59"/>
      <c r="F53" s="59"/>
      <c r="G53" s="59"/>
      <c r="I53" s="196" t="s">
        <v>92</v>
      </c>
      <c r="J53" s="181">
        <f>J52-J51-J50-J49-J48</f>
        <v>19</v>
      </c>
      <c r="K53" s="59"/>
      <c r="L53" s="59"/>
      <c r="M53" s="59"/>
      <c r="N53" s="59"/>
      <c r="P53" s="196" t="s">
        <v>92</v>
      </c>
      <c r="Q53" s="181">
        <f>Q52-Q51-Q50-Q49-Q48</f>
        <v>0</v>
      </c>
      <c r="R53" s="59"/>
      <c r="S53" s="59"/>
      <c r="T53" s="59"/>
      <c r="U53" s="59"/>
      <c r="W53" s="180" t="s">
        <v>92</v>
      </c>
      <c r="X53" s="181">
        <f>X52-X51-X50-X49-X48</f>
        <v>0</v>
      </c>
      <c r="Y53" s="59"/>
      <c r="Z53" s="59"/>
      <c r="AA53" s="59"/>
      <c r="AB53" s="59"/>
    </row>
    <row r="54" spans="2:30" ht="15.75" customHeight="1">
      <c r="X54" s="197"/>
    </row>
    <row r="55" spans="2:30" ht="15.75" customHeight="1">
      <c r="X55" s="197"/>
    </row>
    <row r="56" spans="2:30" ht="15.75" customHeight="1">
      <c r="X56" s="197"/>
    </row>
    <row r="57" spans="2:30" ht="15.75" customHeight="1">
      <c r="B57" s="191" t="s">
        <v>95</v>
      </c>
      <c r="C57" s="192"/>
      <c r="D57" s="192"/>
      <c r="E57" s="192"/>
      <c r="F57" s="193"/>
      <c r="G57" s="194"/>
      <c r="I57" s="191" t="s">
        <v>95</v>
      </c>
      <c r="J57" s="192"/>
      <c r="K57" s="192"/>
      <c r="L57" s="192"/>
      <c r="M57" s="193"/>
      <c r="N57" s="194"/>
      <c r="P57" s="191" t="s">
        <v>95</v>
      </c>
      <c r="Q57" s="192"/>
      <c r="R57" s="192"/>
      <c r="S57" s="192"/>
      <c r="T57" s="193"/>
      <c r="U57" s="194"/>
      <c r="W57" s="191" t="s">
        <v>95</v>
      </c>
      <c r="X57" s="198"/>
      <c r="Y57" s="164"/>
      <c r="Z57" s="164"/>
      <c r="AA57" s="164"/>
      <c r="AB57" s="165"/>
    </row>
    <row r="58" spans="2:30" ht="41.25" customHeight="1">
      <c r="B58" s="166" t="s">
        <v>82</v>
      </c>
      <c r="C58" s="166" t="s">
        <v>83</v>
      </c>
      <c r="D58" s="166" t="s">
        <v>84</v>
      </c>
      <c r="E58" s="166" t="s">
        <v>85</v>
      </c>
      <c r="F58" s="166" t="s">
        <v>86</v>
      </c>
      <c r="G58" s="166" t="s">
        <v>87</v>
      </c>
      <c r="I58" s="166" t="s">
        <v>82</v>
      </c>
      <c r="J58" s="166" t="s">
        <v>83</v>
      </c>
      <c r="K58" s="166" t="s">
        <v>84</v>
      </c>
      <c r="L58" s="166" t="s">
        <v>85</v>
      </c>
      <c r="M58" s="166" t="s">
        <v>86</v>
      </c>
      <c r="N58" s="166" t="s">
        <v>87</v>
      </c>
      <c r="P58" s="166" t="s">
        <v>82</v>
      </c>
      <c r="Q58" s="166" t="s">
        <v>83</v>
      </c>
      <c r="R58" s="166" t="s">
        <v>84</v>
      </c>
      <c r="S58" s="166" t="s">
        <v>85</v>
      </c>
      <c r="T58" s="166" t="s">
        <v>86</v>
      </c>
      <c r="U58" s="166" t="s">
        <v>87</v>
      </c>
      <c r="W58" s="166" t="s">
        <v>82</v>
      </c>
      <c r="X58" s="166" t="s">
        <v>83</v>
      </c>
      <c r="Y58" s="166" t="s">
        <v>84</v>
      </c>
      <c r="Z58" s="166" t="s">
        <v>85</v>
      </c>
      <c r="AA58" s="166" t="s">
        <v>86</v>
      </c>
      <c r="AB58" s="166" t="s">
        <v>87</v>
      </c>
    </row>
    <row r="59" spans="2:30" ht="27.75" customHeight="1">
      <c r="B59" s="232" t="s">
        <v>88</v>
      </c>
      <c r="C59" s="169">
        <f>COUNTIFS('1. All Data'!$AA$3:$AA$131,"Community Regeneration",'1. All Data'!$H$3:$H$131,"Fully Achieved")</f>
        <v>4</v>
      </c>
      <c r="D59" s="170">
        <f>C59/C70</f>
        <v>0.13333333333333333</v>
      </c>
      <c r="E59" s="347">
        <f>D59+D60</f>
        <v>0.46666666666666667</v>
      </c>
      <c r="F59" s="170">
        <f>C59/C71</f>
        <v>0.26666666666666666</v>
      </c>
      <c r="G59" s="362">
        <f>F59+F60</f>
        <v>0.93333333333333335</v>
      </c>
      <c r="I59" s="232" t="s">
        <v>88</v>
      </c>
      <c r="J59" s="169">
        <f>COUNTIFS('1. All Data'!$AA$3:$AA$131,"Community Regeneration",'1. All Data'!$M$3:$M$131,"Fully Achieved")</f>
        <v>5</v>
      </c>
      <c r="K59" s="170">
        <f>J59/J70</f>
        <v>0.16666666666666666</v>
      </c>
      <c r="L59" s="347">
        <f>K59+K60</f>
        <v>0.7</v>
      </c>
      <c r="M59" s="170">
        <f>J59/J71</f>
        <v>0.22727272727272727</v>
      </c>
      <c r="N59" s="362">
        <f>M59+M60</f>
        <v>0.95454545454545459</v>
      </c>
      <c r="P59" s="232" t="s">
        <v>88</v>
      </c>
      <c r="Q59" s="169">
        <f>COUNTIFS('1. All Data'!$AA$3:$AA$131,"Community Regeneration",'1. All Data'!$R$3:$R$131,"Fully Achieved")</f>
        <v>0</v>
      </c>
      <c r="R59" s="170" t="e">
        <f>Q59/Q70</f>
        <v>#DIV/0!</v>
      </c>
      <c r="S59" s="347" t="e">
        <f>R59+R60</f>
        <v>#DIV/0!</v>
      </c>
      <c r="T59" s="170" t="e">
        <f>Q59/Q71</f>
        <v>#DIV/0!</v>
      </c>
      <c r="U59" s="362" t="e">
        <f>T59+T60</f>
        <v>#DIV/0!</v>
      </c>
      <c r="W59" s="232" t="s">
        <v>88</v>
      </c>
      <c r="X59" s="169">
        <f>COUNTIFS('1. All Data'!$AA$3:$AA$131,"Community Regeneration",'1. All Data'!$V$3:$V$131,"Fully Achieved")</f>
        <v>0</v>
      </c>
      <c r="Y59" s="170" t="e">
        <f>X59/X70</f>
        <v>#DIV/0!</v>
      </c>
      <c r="Z59" s="347" t="e">
        <f>Y59+Y60</f>
        <v>#DIV/0!</v>
      </c>
      <c r="AA59" s="170" t="e">
        <f>X59/X71</f>
        <v>#DIV/0!</v>
      </c>
      <c r="AB59" s="362" t="e">
        <f>AA59+AA60</f>
        <v>#DIV/0!</v>
      </c>
    </row>
    <row r="60" spans="2:30" ht="27.75" customHeight="1">
      <c r="B60" s="232" t="s">
        <v>65</v>
      </c>
      <c r="C60" s="169">
        <f>COUNTIFS('1. All Data'!$AA$3:$AA$131,"Community Regeneration",'1. All Data'!$H$3:$H$131,"On Track to be achieved")</f>
        <v>10</v>
      </c>
      <c r="D60" s="170">
        <f>C60/C70</f>
        <v>0.33333333333333331</v>
      </c>
      <c r="E60" s="347"/>
      <c r="F60" s="170">
        <f>C60/C71</f>
        <v>0.66666666666666663</v>
      </c>
      <c r="G60" s="362"/>
      <c r="I60" s="232" t="s">
        <v>65</v>
      </c>
      <c r="J60" s="169">
        <f>COUNTIFS('1. All Data'!$AA$3:$AA$131,"Community Regeneration",'1. All Data'!$M$3:$M$131,"On Track to be achieved")</f>
        <v>16</v>
      </c>
      <c r="K60" s="170">
        <f>J60/J70</f>
        <v>0.53333333333333333</v>
      </c>
      <c r="L60" s="347"/>
      <c r="M60" s="170">
        <f>J60/J71</f>
        <v>0.72727272727272729</v>
      </c>
      <c r="N60" s="362"/>
      <c r="P60" s="232" t="s">
        <v>65</v>
      </c>
      <c r="Q60" s="169">
        <f>COUNTIFS('1. All Data'!$AA$3:$AA$131,"Community Regeneration",'1. All Data'!$R$3:$R$131,"On Track to be achieved")</f>
        <v>0</v>
      </c>
      <c r="R60" s="170" t="e">
        <f>Q60/Q70</f>
        <v>#DIV/0!</v>
      </c>
      <c r="S60" s="347"/>
      <c r="T60" s="170" t="e">
        <f>Q60/Q71</f>
        <v>#DIV/0!</v>
      </c>
      <c r="U60" s="362"/>
      <c r="W60" s="232" t="s">
        <v>57</v>
      </c>
      <c r="X60" s="169">
        <f>COUNTIFS('1. All Data'!$AA$3:$AA$131,"Community Regeneration",'1. All Data'!$V$3:$V$131,"Numerical Outturn Within 5% Tolerance")</f>
        <v>0</v>
      </c>
      <c r="Y60" s="170" t="e">
        <f>X60/X70</f>
        <v>#DIV/0!</v>
      </c>
      <c r="Z60" s="347"/>
      <c r="AA60" s="170" t="e">
        <f>X60/X71</f>
        <v>#DIV/0!</v>
      </c>
      <c r="AB60" s="362"/>
    </row>
    <row r="61" spans="2:30" ht="18.75" customHeight="1">
      <c r="B61" s="350" t="s">
        <v>66</v>
      </c>
      <c r="C61" s="353">
        <f>COUNTIFS('1. All Data'!$AA$3:$AA$131,"Community Regeneration",'1. All Data'!$H$3:$H$131,"In Danger of Falling Behind Target")</f>
        <v>1</v>
      </c>
      <c r="D61" s="356">
        <f>C61/C70</f>
        <v>3.3333333333333333E-2</v>
      </c>
      <c r="E61" s="356">
        <f>D61</f>
        <v>3.3333333333333333E-2</v>
      </c>
      <c r="F61" s="356">
        <f>C61/C71</f>
        <v>6.6666666666666666E-2</v>
      </c>
      <c r="G61" s="359">
        <f>F61</f>
        <v>6.6666666666666666E-2</v>
      </c>
      <c r="I61" s="350" t="s">
        <v>66</v>
      </c>
      <c r="J61" s="353">
        <f>COUNTIFS('1. All Data'!$AA$3:$AA$131,"Community Regeneration",'1. All Data'!$M$3:$M$131,"In Danger of Falling Behind Target")</f>
        <v>1</v>
      </c>
      <c r="K61" s="356">
        <f>J61/J70</f>
        <v>3.3333333333333333E-2</v>
      </c>
      <c r="L61" s="356">
        <f>K61</f>
        <v>3.3333333333333333E-2</v>
      </c>
      <c r="M61" s="356">
        <f>J61/J71</f>
        <v>4.5454545454545456E-2</v>
      </c>
      <c r="N61" s="359">
        <f>M61</f>
        <v>4.5454545454545456E-2</v>
      </c>
      <c r="P61" s="350" t="s">
        <v>66</v>
      </c>
      <c r="Q61" s="353">
        <f>COUNTIFS('1. All Data'!$AA$3:$AA$131,"Community Regeneration",'1. All Data'!$R$3:$R$131,"In Danger of Falling Behind Target")</f>
        <v>0</v>
      </c>
      <c r="R61" s="356" t="e">
        <f>Q61/Q70</f>
        <v>#DIV/0!</v>
      </c>
      <c r="S61" s="356" t="e">
        <f>R61</f>
        <v>#DIV/0!</v>
      </c>
      <c r="T61" s="356" t="e">
        <f>Q61/Q71</f>
        <v>#DIV/0!</v>
      </c>
      <c r="U61" s="359" t="e">
        <f>T61</f>
        <v>#DIV/0!</v>
      </c>
      <c r="W61" s="171" t="s">
        <v>58</v>
      </c>
      <c r="X61" s="172">
        <f>COUNTIFS('1. All Data'!$AA$3:$AA$131,"Community Regeneration",'1. All Data'!$V$3:$V$131,"Numerical Outturn Within 10% Tolerance")</f>
        <v>0</v>
      </c>
      <c r="Y61" s="170" t="e">
        <f>X61/$X$34</f>
        <v>#DIV/0!</v>
      </c>
      <c r="Z61" s="347" t="e">
        <f>SUM(Y61:Y63)</f>
        <v>#DIV/0!</v>
      </c>
      <c r="AA61" s="170" t="e">
        <f>X61/X71</f>
        <v>#DIV/0!</v>
      </c>
      <c r="AB61" s="348" t="e">
        <f>SUM(AA61:AA63)</f>
        <v>#DIV/0!</v>
      </c>
    </row>
    <row r="62" spans="2:30" ht="18.75" customHeight="1">
      <c r="B62" s="351"/>
      <c r="C62" s="354"/>
      <c r="D62" s="357"/>
      <c r="E62" s="357"/>
      <c r="F62" s="357"/>
      <c r="G62" s="360"/>
      <c r="I62" s="351"/>
      <c r="J62" s="354"/>
      <c r="K62" s="357"/>
      <c r="L62" s="357"/>
      <c r="M62" s="357"/>
      <c r="N62" s="360"/>
      <c r="P62" s="351"/>
      <c r="Q62" s="354"/>
      <c r="R62" s="357"/>
      <c r="S62" s="357"/>
      <c r="T62" s="357"/>
      <c r="U62" s="360"/>
      <c r="W62" s="171" t="s">
        <v>59</v>
      </c>
      <c r="X62" s="172">
        <f>COUNTIFS('1. All Data'!$AA$3:$AA$131,"Community Regeneration",'1. All Data'!$V$3:$V$131,"Target Partially Met")</f>
        <v>0</v>
      </c>
      <c r="Y62" s="170" t="e">
        <f>X62/$X$34</f>
        <v>#DIV/0!</v>
      </c>
      <c r="Z62" s="347"/>
      <c r="AA62" s="170" t="e">
        <f>X62/X71</f>
        <v>#DIV/0!</v>
      </c>
      <c r="AB62" s="348"/>
    </row>
    <row r="63" spans="2:30" ht="18.75" customHeight="1">
      <c r="B63" s="352"/>
      <c r="C63" s="355"/>
      <c r="D63" s="358"/>
      <c r="E63" s="358"/>
      <c r="F63" s="358"/>
      <c r="G63" s="361"/>
      <c r="I63" s="352"/>
      <c r="J63" s="355"/>
      <c r="K63" s="358"/>
      <c r="L63" s="358"/>
      <c r="M63" s="358"/>
      <c r="N63" s="361"/>
      <c r="P63" s="352"/>
      <c r="Q63" s="355"/>
      <c r="R63" s="358"/>
      <c r="S63" s="358"/>
      <c r="T63" s="358"/>
      <c r="U63" s="361"/>
      <c r="W63" s="171" t="s">
        <v>62</v>
      </c>
      <c r="X63" s="172">
        <f>COUNTIFS('1. All Data'!$AA$3:$AA$131,"Community Regeneration",'1. All Data'!$V$3:$V$131,"Completion Date Within Reasonable Tolerance")</f>
        <v>0</v>
      </c>
      <c r="Y63" s="170" t="e">
        <f>X63/$X$34</f>
        <v>#DIV/0!</v>
      </c>
      <c r="Z63" s="347"/>
      <c r="AA63" s="170" t="e">
        <f>X63/X71</f>
        <v>#DIV/0!</v>
      </c>
      <c r="AB63" s="348"/>
    </row>
    <row r="64" spans="2:30" ht="30" customHeight="1">
      <c r="B64" s="173" t="s">
        <v>67</v>
      </c>
      <c r="C64" s="169">
        <f>COUNTIFS('1. All Data'!$AA$3:$AA$131,"Community Regeneration",'1. All Data'!$H$3:$H$131,"Completed Behind Schedule")</f>
        <v>0</v>
      </c>
      <c r="D64" s="170">
        <f>C64/C70</f>
        <v>0</v>
      </c>
      <c r="E64" s="347">
        <f>D64+D65</f>
        <v>0</v>
      </c>
      <c r="F64" s="170">
        <f>C64/C71</f>
        <v>0</v>
      </c>
      <c r="G64" s="349">
        <f>F64+F65</f>
        <v>0</v>
      </c>
      <c r="I64" s="173" t="s">
        <v>67</v>
      </c>
      <c r="J64" s="169">
        <f>COUNTIFS('1. All Data'!$AA$3:$AA$131,"Community Regeneration",'1. All Data'!$M$3:$M$131,"Completed Behind Schedule")</f>
        <v>0</v>
      </c>
      <c r="K64" s="170">
        <f>J64/J70</f>
        <v>0</v>
      </c>
      <c r="L64" s="347">
        <f>K64+K65</f>
        <v>0</v>
      </c>
      <c r="M64" s="170">
        <f>J64/J71</f>
        <v>0</v>
      </c>
      <c r="N64" s="349">
        <f>M64+M65</f>
        <v>0</v>
      </c>
      <c r="P64" s="173" t="s">
        <v>67</v>
      </c>
      <c r="Q64" s="169">
        <f>COUNTIFS('1. All Data'!$AA$3:$AA$131,"Community Regeneration",'1. All Data'!$R$3:$R$131,"Completed Behind Schedule")</f>
        <v>0</v>
      </c>
      <c r="R64" s="170" t="e">
        <f>Q64/Q70</f>
        <v>#DIV/0!</v>
      </c>
      <c r="S64" s="347" t="e">
        <f>R64+R65</f>
        <v>#DIV/0!</v>
      </c>
      <c r="T64" s="170" t="e">
        <f>Q64/Q71</f>
        <v>#DIV/0!</v>
      </c>
      <c r="U64" s="349" t="e">
        <f>T64+T65</f>
        <v>#DIV/0!</v>
      </c>
      <c r="W64" s="173" t="s">
        <v>61</v>
      </c>
      <c r="X64" s="169">
        <f>COUNTIFS('1. All Data'!$AA$3:$AA$131,"Community Regeneration",'1. All Data'!$V$3:$V$131,"Completed Significantly After Target Deadline")</f>
        <v>0</v>
      </c>
      <c r="Y64" s="170" t="e">
        <f>X64/$X$34</f>
        <v>#DIV/0!</v>
      </c>
      <c r="Z64" s="347" t="e">
        <f>SUM(Y64:Y65)</f>
        <v>#DIV/0!</v>
      </c>
      <c r="AA64" s="170" t="e">
        <f>X64/X71</f>
        <v>#DIV/0!</v>
      </c>
      <c r="AB64" s="349" t="e">
        <f>AA64+AA65</f>
        <v>#DIV/0!</v>
      </c>
    </row>
    <row r="65" spans="2:30" ht="30" customHeight="1">
      <c r="B65" s="173" t="s">
        <v>60</v>
      </c>
      <c r="C65" s="169">
        <f>COUNTIFS('1. All Data'!$AA$3:$AA$131,"Community Regeneration",'1. All Data'!$H$3:$H$131,"Off Target")</f>
        <v>0</v>
      </c>
      <c r="D65" s="170">
        <f>C65/C70</f>
        <v>0</v>
      </c>
      <c r="E65" s="347"/>
      <c r="F65" s="170">
        <f>C65/C71</f>
        <v>0</v>
      </c>
      <c r="G65" s="349"/>
      <c r="I65" s="173" t="s">
        <v>60</v>
      </c>
      <c r="J65" s="169">
        <f>COUNTIFS('1. All Data'!$AA$3:$AA$131,"Community Regeneration",'1. All Data'!$M$3:$M$131,"Off Target")</f>
        <v>0</v>
      </c>
      <c r="K65" s="170">
        <f>J65/J70</f>
        <v>0</v>
      </c>
      <c r="L65" s="347"/>
      <c r="M65" s="170">
        <f>J65/J71</f>
        <v>0</v>
      </c>
      <c r="N65" s="349"/>
      <c r="P65" s="173" t="s">
        <v>60</v>
      </c>
      <c r="Q65" s="169">
        <f>COUNTIFS('1. All Data'!$AA$3:$AA$131,"Community Regeneration",'1. All Data'!$R$3:$R$131,"Off Target")</f>
        <v>0</v>
      </c>
      <c r="R65" s="170" t="e">
        <f>Q65/Q70</f>
        <v>#DIV/0!</v>
      </c>
      <c r="S65" s="347"/>
      <c r="T65" s="170" t="e">
        <f>Q65/Q71</f>
        <v>#DIV/0!</v>
      </c>
      <c r="U65" s="349"/>
      <c r="W65" s="173" t="s">
        <v>60</v>
      </c>
      <c r="X65" s="169">
        <f>COUNTIFS('1. All Data'!$AA$3:$AA$131,"Community Regeneration",'1. All Data'!$V$3:$V$131,"Off Target")</f>
        <v>0</v>
      </c>
      <c r="Y65" s="170" t="e">
        <f>X65/$X$34</f>
        <v>#DIV/0!</v>
      </c>
      <c r="Z65" s="347"/>
      <c r="AA65" s="170" t="e">
        <f>X65/X71</f>
        <v>#DIV/0!</v>
      </c>
      <c r="AB65" s="349"/>
    </row>
    <row r="66" spans="2:30" ht="15.75" customHeight="1">
      <c r="B66" s="174" t="s">
        <v>89</v>
      </c>
      <c r="C66" s="169">
        <f>COUNTIFS('1. All Data'!$AA$3:$AA$131,"Community Regeneration",'1. All Data'!$H$3:$H$131,"Not yet due")</f>
        <v>15</v>
      </c>
      <c r="D66" s="175">
        <f>C66/C70</f>
        <v>0.5</v>
      </c>
      <c r="E66" s="175">
        <f>D66</f>
        <v>0.5</v>
      </c>
      <c r="F66" s="176"/>
      <c r="G66" s="59"/>
      <c r="I66" s="174" t="s">
        <v>89</v>
      </c>
      <c r="J66" s="169">
        <f>COUNTIFS('1. All Data'!$AA$3:$AA$131,"Community Regeneration",'1. All Data'!$M$3:$M$131,"Not yet due")</f>
        <v>8</v>
      </c>
      <c r="K66" s="175">
        <f>J66/J70</f>
        <v>0.26666666666666666</v>
      </c>
      <c r="L66" s="175">
        <f>K66</f>
        <v>0.26666666666666666</v>
      </c>
      <c r="M66" s="176"/>
      <c r="N66" s="59"/>
      <c r="P66" s="174" t="s">
        <v>89</v>
      </c>
      <c r="Q66" s="169">
        <f>COUNTIFS('1. All Data'!$AA$3:$AA$131,"Community Regeneration",'1. All Data'!$R$3:$R$131,"Not yet due")</f>
        <v>0</v>
      </c>
      <c r="R66" s="175" t="e">
        <f>Q66/Q70</f>
        <v>#DIV/0!</v>
      </c>
      <c r="S66" s="175" t="e">
        <f>R66</f>
        <v>#DIV/0!</v>
      </c>
      <c r="T66" s="176"/>
      <c r="U66" s="59"/>
      <c r="W66" s="174" t="s">
        <v>89</v>
      </c>
      <c r="X66" s="169">
        <f>COUNTIFS('1. All Data'!$AA$3:$AA$131,"Community Regeneration",'1. All Data'!$V$3:$V$131,"Not yet due")</f>
        <v>0</v>
      </c>
      <c r="Y66" s="170" t="e">
        <f t="shared" ref="Y66:Y69" si="7">X66/$X$34</f>
        <v>#DIV/0!</v>
      </c>
      <c r="Z66" s="170" t="e">
        <f>Y66</f>
        <v>#DIV/0!</v>
      </c>
      <c r="AA66" s="176"/>
      <c r="AB66" s="59"/>
    </row>
    <row r="67" spans="2:30" ht="15.75" customHeight="1">
      <c r="B67" s="174" t="s">
        <v>55</v>
      </c>
      <c r="C67" s="169">
        <f>COUNTIFS('1. All Data'!$AA$3:$AA$131,"Community Regeneration",'1. All Data'!$H$3:$H$131,"update not provided")</f>
        <v>0</v>
      </c>
      <c r="D67" s="175">
        <f>C67/C70</f>
        <v>0</v>
      </c>
      <c r="E67" s="175">
        <f>D67</f>
        <v>0</v>
      </c>
      <c r="F67" s="176"/>
      <c r="G67" s="2"/>
      <c r="I67" s="174" t="s">
        <v>55</v>
      </c>
      <c r="J67" s="169">
        <f>COUNTIFS('1. All Data'!$AA$3:$AA$131,"Community Regeneration",'1. All Data'!$M$3:$M$131,"update not provided")</f>
        <v>0</v>
      </c>
      <c r="K67" s="175">
        <f>J67/J70</f>
        <v>0</v>
      </c>
      <c r="L67" s="175">
        <f>K67</f>
        <v>0</v>
      </c>
      <c r="M67" s="176"/>
      <c r="N67" s="2"/>
      <c r="P67" s="174" t="s">
        <v>55</v>
      </c>
      <c r="Q67" s="169">
        <f>COUNTIFS('1. All Data'!$AA$3:$AA$131,"Community Regeneration",'1. All Data'!$R$3:$R$131,"update not provided")</f>
        <v>0</v>
      </c>
      <c r="R67" s="175" t="e">
        <f>Q67/Q70</f>
        <v>#DIV/0!</v>
      </c>
      <c r="S67" s="175" t="e">
        <f>R67</f>
        <v>#DIV/0!</v>
      </c>
      <c r="T67" s="176"/>
      <c r="U67" s="2"/>
      <c r="W67" s="174" t="s">
        <v>55</v>
      </c>
      <c r="X67" s="169">
        <f>COUNTIFS('1. All Data'!$AA$3:$AA$131,"Community Regeneration",'1. All Data'!$V$3:$V$131,"update not provided")</f>
        <v>0</v>
      </c>
      <c r="Y67" s="170" t="e">
        <f t="shared" si="7"/>
        <v>#DIV/0!</v>
      </c>
      <c r="Z67" s="170" t="e">
        <f>Y67</f>
        <v>#DIV/0!</v>
      </c>
      <c r="AA67" s="176"/>
      <c r="AB67" s="2"/>
    </row>
    <row r="68" spans="2:30" ht="15.75" customHeight="1">
      <c r="B68" s="177" t="s">
        <v>63</v>
      </c>
      <c r="C68" s="169">
        <f>COUNTIFS('1. All Data'!$AA$3:$AA$131,"Community Regeneration",'1. All Data'!$H$3:$H$131,"Deferred")</f>
        <v>0</v>
      </c>
      <c r="D68" s="178">
        <f>C68/C70</f>
        <v>0</v>
      </c>
      <c r="E68" s="178">
        <f>D68</f>
        <v>0</v>
      </c>
      <c r="F68" s="179"/>
      <c r="G68" s="59"/>
      <c r="I68" s="177" t="s">
        <v>63</v>
      </c>
      <c r="J68" s="169">
        <f>COUNTIFS('1. All Data'!$AA$3:$AA$131,"Community Regeneration",'1. All Data'!$M$3:$M$131,"Deferred")</f>
        <v>0</v>
      </c>
      <c r="K68" s="178">
        <f>J68/J70</f>
        <v>0</v>
      </c>
      <c r="L68" s="178">
        <f>K68</f>
        <v>0</v>
      </c>
      <c r="M68" s="179"/>
      <c r="N68" s="59"/>
      <c r="P68" s="177" t="s">
        <v>63</v>
      </c>
      <c r="Q68" s="169">
        <f>COUNTIFS('1. All Data'!$AA$3:$AA$131,"Community Regeneration",'1. All Data'!$R$3:$R$131,"Deferred")</f>
        <v>0</v>
      </c>
      <c r="R68" s="178" t="e">
        <f>Q68/Q70</f>
        <v>#DIV/0!</v>
      </c>
      <c r="S68" s="178" t="e">
        <f>R68</f>
        <v>#DIV/0!</v>
      </c>
      <c r="T68" s="179"/>
      <c r="U68" s="59"/>
      <c r="W68" s="177" t="s">
        <v>63</v>
      </c>
      <c r="X68" s="169">
        <f>COUNTIFS('1. All Data'!$AA$3:$AA$131,"Community Regeneration",'1. All Data'!$V$3:$V$131,"Deferred")</f>
        <v>0</v>
      </c>
      <c r="Y68" s="170" t="e">
        <f t="shared" si="7"/>
        <v>#DIV/0!</v>
      </c>
      <c r="Z68" s="170" t="e">
        <f t="shared" ref="Z68:Z69" si="8">Y68</f>
        <v>#DIV/0!</v>
      </c>
      <c r="AA68" s="179"/>
      <c r="AB68" s="59"/>
    </row>
    <row r="69" spans="2:30" ht="15.75" customHeight="1">
      <c r="B69" s="177" t="s">
        <v>64</v>
      </c>
      <c r="C69" s="169">
        <f>COUNTIFS('1. All Data'!$AA$3:$AA$131,"Community Regeneration",'1. All Data'!$H$3:$H$131,"Deleted")</f>
        <v>0</v>
      </c>
      <c r="D69" s="178">
        <f>C69/C70</f>
        <v>0</v>
      </c>
      <c r="E69" s="178">
        <f>D69</f>
        <v>0</v>
      </c>
      <c r="F69" s="179"/>
      <c r="G69" s="3"/>
      <c r="I69" s="177" t="s">
        <v>64</v>
      </c>
      <c r="J69" s="169">
        <f>COUNTIFS('1. All Data'!$AA$3:$AA$131,"Community Regeneration",'1. All Data'!$M$3:$M$131,"Deleted")</f>
        <v>0</v>
      </c>
      <c r="K69" s="178">
        <f>J69/J70</f>
        <v>0</v>
      </c>
      <c r="L69" s="178">
        <f>K69</f>
        <v>0</v>
      </c>
      <c r="M69" s="179"/>
      <c r="N69" s="3"/>
      <c r="P69" s="177" t="s">
        <v>64</v>
      </c>
      <c r="Q69" s="169">
        <f>COUNTIFS('1. All Data'!$AA$3:$AA$131,"Community Regeneration",'1. All Data'!$R$3:$R$131,"Deleted")</f>
        <v>0</v>
      </c>
      <c r="R69" s="178" t="e">
        <f>Q69/Q70</f>
        <v>#DIV/0!</v>
      </c>
      <c r="S69" s="178" t="e">
        <f>R69</f>
        <v>#DIV/0!</v>
      </c>
      <c r="T69" s="179"/>
      <c r="U69" s="3"/>
      <c r="W69" s="177" t="s">
        <v>64</v>
      </c>
      <c r="X69" s="169">
        <f>COUNTIFS('1. All Data'!$AA$3:$AA$131,"Community Regeneration",'1. All Data'!$V$3:$V$131,"Deleted")</f>
        <v>0</v>
      </c>
      <c r="Y69" s="170" t="e">
        <f t="shared" si="7"/>
        <v>#DIV/0!</v>
      </c>
      <c r="Z69" s="170" t="e">
        <f t="shared" si="8"/>
        <v>#DIV/0!</v>
      </c>
      <c r="AA69" s="179"/>
      <c r="AD69" s="3"/>
    </row>
    <row r="70" spans="2:30" ht="15.75" customHeight="1">
      <c r="B70" s="196" t="s">
        <v>91</v>
      </c>
      <c r="C70" s="181">
        <f>SUM(C59:C69)</f>
        <v>30</v>
      </c>
      <c r="D70" s="179"/>
      <c r="E70" s="179"/>
      <c r="F70" s="59"/>
      <c r="G70" s="59"/>
      <c r="I70" s="196" t="s">
        <v>91</v>
      </c>
      <c r="J70" s="181">
        <f>SUM(J59:J69)</f>
        <v>30</v>
      </c>
      <c r="K70" s="179"/>
      <c r="L70" s="179"/>
      <c r="M70" s="59"/>
      <c r="N70" s="59"/>
      <c r="P70" s="196" t="s">
        <v>91</v>
      </c>
      <c r="Q70" s="181">
        <f>SUM(Q59:Q69)</f>
        <v>0</v>
      </c>
      <c r="R70" s="179"/>
      <c r="S70" s="179"/>
      <c r="T70" s="59"/>
      <c r="U70" s="59"/>
      <c r="W70" s="180" t="s">
        <v>91</v>
      </c>
      <c r="X70" s="181">
        <f>SUM(X59:X69)</f>
        <v>0</v>
      </c>
      <c r="Y70" s="179"/>
      <c r="Z70" s="179"/>
      <c r="AA70" s="59"/>
      <c r="AB70" s="59"/>
    </row>
    <row r="71" spans="2:30" ht="15.75" customHeight="1">
      <c r="B71" s="196" t="s">
        <v>92</v>
      </c>
      <c r="C71" s="181">
        <f>C70-C69-C68-C67-C66</f>
        <v>15</v>
      </c>
      <c r="D71" s="59"/>
      <c r="E71" s="59"/>
      <c r="F71" s="59"/>
      <c r="G71" s="59"/>
      <c r="I71" s="196" t="s">
        <v>92</v>
      </c>
      <c r="J71" s="181">
        <f>J70-J69-J68-J67-J66</f>
        <v>22</v>
      </c>
      <c r="K71" s="59"/>
      <c r="L71" s="59"/>
      <c r="M71" s="59"/>
      <c r="N71" s="59"/>
      <c r="P71" s="196" t="s">
        <v>92</v>
      </c>
      <c r="Q71" s="181">
        <f>Q70-Q69-Q68-Q67-Q66</f>
        <v>0</v>
      </c>
      <c r="R71" s="59"/>
      <c r="S71" s="59"/>
      <c r="T71" s="59"/>
      <c r="U71" s="59"/>
      <c r="W71" s="180" t="s">
        <v>92</v>
      </c>
      <c r="X71" s="181">
        <f>X70-X69-X68-X67-X66</f>
        <v>0</v>
      </c>
      <c r="Y71" s="59"/>
      <c r="Z71" s="59"/>
      <c r="AA71" s="59"/>
      <c r="AB71" s="59"/>
    </row>
    <row r="72" spans="2:30" ht="15.75" customHeight="1">
      <c r="AB72" s="189"/>
    </row>
    <row r="73" spans="2:30" ht="15.75" customHeight="1">
      <c r="AB73" s="189"/>
    </row>
  </sheetData>
  <mergeCells count="146">
    <mergeCell ref="AD7:AD11"/>
    <mergeCell ref="AD5:AD6"/>
    <mergeCell ref="Z5:Z6"/>
    <mergeCell ref="AB5:AB6"/>
    <mergeCell ref="B7:B9"/>
    <mergeCell ref="C7:C9"/>
    <mergeCell ref="D7:D9"/>
    <mergeCell ref="E7:E9"/>
    <mergeCell ref="F7:F9"/>
    <mergeCell ref="G7:G9"/>
    <mergeCell ref="I7:I9"/>
    <mergeCell ref="J7:J9"/>
    <mergeCell ref="E5:E6"/>
    <mergeCell ref="G5:G6"/>
    <mergeCell ref="L5:L6"/>
    <mergeCell ref="N5:N6"/>
    <mergeCell ref="S5:S6"/>
    <mergeCell ref="U5:U6"/>
    <mergeCell ref="R7:R9"/>
    <mergeCell ref="S7:S9"/>
    <mergeCell ref="T7:T9"/>
    <mergeCell ref="U7:U9"/>
    <mergeCell ref="Z7:Z9"/>
    <mergeCell ref="AB7:AB9"/>
    <mergeCell ref="K7:K9"/>
    <mergeCell ref="L7:L9"/>
    <mergeCell ref="M7:M9"/>
    <mergeCell ref="N7:N9"/>
    <mergeCell ref="P7:P9"/>
    <mergeCell ref="Q7:Q9"/>
    <mergeCell ref="B25:B27"/>
    <mergeCell ref="C25:C27"/>
    <mergeCell ref="D25:D27"/>
    <mergeCell ref="E25:E27"/>
    <mergeCell ref="F25:F27"/>
    <mergeCell ref="G25:G27"/>
    <mergeCell ref="Z10:Z11"/>
    <mergeCell ref="AB10:AB11"/>
    <mergeCell ref="E23:E24"/>
    <mergeCell ref="G23:G24"/>
    <mergeCell ref="L23:L24"/>
    <mergeCell ref="N23:N24"/>
    <mergeCell ref="S23:S24"/>
    <mergeCell ref="U23:U24"/>
    <mergeCell ref="Z23:Z24"/>
    <mergeCell ref="AB23:AB24"/>
    <mergeCell ref="E10:E11"/>
    <mergeCell ref="G10:G11"/>
    <mergeCell ref="L10:L11"/>
    <mergeCell ref="N10:N11"/>
    <mergeCell ref="S10:S11"/>
    <mergeCell ref="U10:U11"/>
    <mergeCell ref="Z25:Z27"/>
    <mergeCell ref="AB25:AB27"/>
    <mergeCell ref="E28:E29"/>
    <mergeCell ref="G28:G29"/>
    <mergeCell ref="L28:L29"/>
    <mergeCell ref="N28:N29"/>
    <mergeCell ref="S28:S29"/>
    <mergeCell ref="U28:U29"/>
    <mergeCell ref="Z28:Z29"/>
    <mergeCell ref="AB28:AB29"/>
    <mergeCell ref="P25:P27"/>
    <mergeCell ref="Q25:Q27"/>
    <mergeCell ref="R25:R27"/>
    <mergeCell ref="S25:S27"/>
    <mergeCell ref="T25:T27"/>
    <mergeCell ref="U25:U27"/>
    <mergeCell ref="I25:I27"/>
    <mergeCell ref="J25:J27"/>
    <mergeCell ref="K25:K27"/>
    <mergeCell ref="L25:L27"/>
    <mergeCell ref="M25:M27"/>
    <mergeCell ref="N25:N27"/>
    <mergeCell ref="Z41:Z42"/>
    <mergeCell ref="AB41:AB42"/>
    <mergeCell ref="B43:B45"/>
    <mergeCell ref="C43:C45"/>
    <mergeCell ref="D43:D45"/>
    <mergeCell ref="E43:E45"/>
    <mergeCell ref="F43:F45"/>
    <mergeCell ref="G43:G45"/>
    <mergeCell ref="I43:I45"/>
    <mergeCell ref="J43:J45"/>
    <mergeCell ref="E41:E42"/>
    <mergeCell ref="G41:G42"/>
    <mergeCell ref="L41:L42"/>
    <mergeCell ref="N41:N42"/>
    <mergeCell ref="S41:S42"/>
    <mergeCell ref="U41:U42"/>
    <mergeCell ref="R43:R45"/>
    <mergeCell ref="S43:S45"/>
    <mergeCell ref="T43:T45"/>
    <mergeCell ref="U43:U45"/>
    <mergeCell ref="Z43:Z45"/>
    <mergeCell ref="AB43:AB45"/>
    <mergeCell ref="K43:K45"/>
    <mergeCell ref="L43:L45"/>
    <mergeCell ref="M43:M45"/>
    <mergeCell ref="N43:N45"/>
    <mergeCell ref="P43:P45"/>
    <mergeCell ref="Q43:Q45"/>
    <mergeCell ref="B61:B63"/>
    <mergeCell ref="C61:C63"/>
    <mergeCell ref="D61:D63"/>
    <mergeCell ref="E61:E63"/>
    <mergeCell ref="F61:F63"/>
    <mergeCell ref="G61:G63"/>
    <mergeCell ref="M61:M63"/>
    <mergeCell ref="N61:N63"/>
    <mergeCell ref="Z46:Z47"/>
    <mergeCell ref="AB46:AB47"/>
    <mergeCell ref="E59:E60"/>
    <mergeCell ref="G59:G60"/>
    <mergeCell ref="L59:L60"/>
    <mergeCell ref="N59:N60"/>
    <mergeCell ref="S59:S60"/>
    <mergeCell ref="U59:U60"/>
    <mergeCell ref="Z59:Z60"/>
    <mergeCell ref="AB59:AB60"/>
    <mergeCell ref="E46:E47"/>
    <mergeCell ref="G46:G47"/>
    <mergeCell ref="L46:L47"/>
    <mergeCell ref="N46:N47"/>
    <mergeCell ref="S46:S47"/>
    <mergeCell ref="U46:U47"/>
    <mergeCell ref="Z61:Z63"/>
    <mergeCell ref="AB61:AB63"/>
    <mergeCell ref="E64:E65"/>
    <mergeCell ref="G64:G65"/>
    <mergeCell ref="L64:L65"/>
    <mergeCell ref="N64:N65"/>
    <mergeCell ref="S64:S65"/>
    <mergeCell ref="U64:U65"/>
    <mergeCell ref="Z64:Z65"/>
    <mergeCell ref="AB64:AB65"/>
    <mergeCell ref="P61:P63"/>
    <mergeCell ref="Q61:Q63"/>
    <mergeCell ref="R61:R63"/>
    <mergeCell ref="S61:S63"/>
    <mergeCell ref="T61:T63"/>
    <mergeCell ref="U61:U63"/>
    <mergeCell ref="I61:I63"/>
    <mergeCell ref="J61:J63"/>
    <mergeCell ref="K61:K63"/>
    <mergeCell ref="L61:L63"/>
  </mergeCells>
  <pageMargins left="0.7" right="0.7" top="0.75" bottom="0.75" header="0.3" footer="0.3"/>
  <pageSetup paperSize="9" orientation="portrait" verticalDpi="0" r:id="rId1"/>
  <ignoredErrors>
    <ignoredError sqref="F10 F7 F5"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66"/>
  <sheetViews>
    <sheetView tabSelected="1" topLeftCell="A18" workbookViewId="0">
      <selection activeCell="I3" sqref="I3"/>
    </sheetView>
  </sheetViews>
  <sheetFormatPr defaultColWidth="9.33203125" defaultRowHeight="14.4"/>
  <cols>
    <col min="1" max="1" width="3.44140625" style="9" customWidth="1"/>
    <col min="2" max="9" width="9.33203125" style="9"/>
    <col min="10" max="10" width="3.44140625" style="9" customWidth="1"/>
    <col min="11" max="11" width="9.33203125" style="10"/>
    <col min="12" max="18" width="9.33203125" style="9"/>
    <col min="19" max="19" width="3.44140625" style="9" customWidth="1"/>
    <col min="20" max="27" width="9.33203125" style="9" customWidth="1"/>
    <col min="28" max="28" width="3.44140625" style="9" customWidth="1"/>
    <col min="29" max="36" width="9.33203125" style="9" customWidth="1"/>
    <col min="37" max="37" width="3.44140625" style="9" customWidth="1"/>
    <col min="38" max="47" width="9.33203125" style="9" customWidth="1"/>
    <col min="48" max="50" width="0" style="9" hidden="1" customWidth="1"/>
    <col min="51" max="51" width="9.33203125" style="9"/>
    <col min="52" max="55" width="10" style="12" customWidth="1"/>
    <col min="56" max="16384" width="9.33203125" style="9"/>
  </cols>
  <sheetData>
    <row r="1" spans="2:56" s="6" customFormat="1" ht="36" thickTop="1">
      <c r="B1" s="5" t="s">
        <v>96</v>
      </c>
      <c r="M1" s="367" t="s">
        <v>97</v>
      </c>
      <c r="N1" s="368"/>
      <c r="O1" s="368"/>
      <c r="P1" s="368"/>
      <c r="Q1" s="368"/>
      <c r="R1" s="368"/>
      <c r="S1" s="368"/>
      <c r="T1" s="368"/>
      <c r="U1" s="368"/>
      <c r="V1" s="368"/>
      <c r="W1" s="368"/>
      <c r="X1" s="368"/>
      <c r="Y1" s="368"/>
      <c r="Z1" s="369"/>
      <c r="AZ1" s="7"/>
      <c r="BA1" s="7"/>
      <c r="BB1" s="7"/>
      <c r="BC1" s="7"/>
    </row>
    <row r="2" spans="2:56" s="6" customFormat="1" ht="35.4">
      <c r="B2" s="8" t="s">
        <v>90</v>
      </c>
      <c r="M2" s="370"/>
      <c r="N2" s="371"/>
      <c r="O2" s="371"/>
      <c r="P2" s="371"/>
      <c r="Q2" s="371"/>
      <c r="R2" s="371"/>
      <c r="S2" s="371"/>
      <c r="T2" s="371"/>
      <c r="U2" s="371"/>
      <c r="V2" s="371"/>
      <c r="W2" s="371"/>
      <c r="X2" s="371"/>
      <c r="Y2" s="371"/>
      <c r="Z2" s="372"/>
      <c r="AZ2" s="7"/>
      <c r="BA2" s="7"/>
      <c r="BB2" s="7"/>
      <c r="BC2" s="7"/>
    </row>
    <row r="3" spans="2:56" s="6" customFormat="1" ht="36" thickBot="1">
      <c r="M3" s="373"/>
      <c r="N3" s="374"/>
      <c r="O3" s="374"/>
      <c r="P3" s="374"/>
      <c r="Q3" s="374"/>
      <c r="R3" s="374"/>
      <c r="S3" s="374"/>
      <c r="T3" s="374"/>
      <c r="U3" s="374"/>
      <c r="V3" s="374"/>
      <c r="W3" s="374"/>
      <c r="X3" s="374"/>
      <c r="Y3" s="374"/>
      <c r="Z3" s="375"/>
      <c r="AZ3" s="7"/>
      <c r="BA3" s="7"/>
      <c r="BB3" s="7"/>
      <c r="BC3" s="7"/>
    </row>
    <row r="4" spans="2:56" ht="15" thickTop="1">
      <c r="N4" s="11" t="s">
        <v>90</v>
      </c>
      <c r="W4" s="11" t="s">
        <v>90</v>
      </c>
      <c r="AF4" s="11" t="s">
        <v>90</v>
      </c>
      <c r="AO4" s="11" t="s">
        <v>90</v>
      </c>
    </row>
    <row r="5" spans="2:56">
      <c r="AY5" s="17" t="s">
        <v>98</v>
      </c>
      <c r="AZ5" s="18"/>
      <c r="BA5" s="18"/>
      <c r="BB5" s="18"/>
      <c r="BC5" s="18"/>
      <c r="BD5" s="10"/>
    </row>
    <row r="6" spans="2:56">
      <c r="AY6" s="19"/>
      <c r="AZ6" s="20" t="s">
        <v>33</v>
      </c>
      <c r="BA6" s="20" t="s">
        <v>34</v>
      </c>
      <c r="BB6" s="20" t="s">
        <v>35</v>
      </c>
      <c r="BC6" s="20" t="s">
        <v>32</v>
      </c>
      <c r="BD6" s="10"/>
    </row>
    <row r="7" spans="2:56">
      <c r="AY7" s="21" t="s">
        <v>99</v>
      </c>
      <c r="AZ7" s="22">
        <f>'2a. % By Priority'!G5</f>
        <v>0.96703296703296704</v>
      </c>
      <c r="BA7" s="22">
        <f>'2a. % By Priority'!N5</f>
        <v>0.95327102803738306</v>
      </c>
      <c r="BB7" s="22" t="e">
        <f>'2a. % By Priority'!U5</f>
        <v>#DIV/0!</v>
      </c>
      <c r="BC7" s="22" t="e">
        <f>'2a. % By Priority'!AB5</f>
        <v>#DIV/0!</v>
      </c>
      <c r="BD7" s="10"/>
    </row>
    <row r="8" spans="2:56">
      <c r="L8" s="14"/>
      <c r="M8" s="14"/>
      <c r="AY8" s="21" t="s">
        <v>100</v>
      </c>
      <c r="AZ8" s="22">
        <f>'2a. % By Priority'!G7</f>
        <v>3.2967032967032968E-2</v>
      </c>
      <c r="BA8" s="22">
        <f>'2a. % By Priority'!N7</f>
        <v>3.7383177570093455E-2</v>
      </c>
      <c r="BB8" s="22" t="e">
        <f>'2a. % By Priority'!U7</f>
        <v>#DIV/0!</v>
      </c>
      <c r="BC8" s="22" t="e">
        <f>'2a. % By Priority'!AB7</f>
        <v>#DIV/0!</v>
      </c>
      <c r="BD8" s="10"/>
    </row>
    <row r="9" spans="2:56">
      <c r="L9" s="14"/>
      <c r="M9" s="14"/>
      <c r="AY9" s="21" t="s">
        <v>101</v>
      </c>
      <c r="AZ9" s="22">
        <f>'2a. % By Priority'!G10</f>
        <v>0</v>
      </c>
      <c r="BA9" s="22">
        <f>'2a. % By Priority'!N10</f>
        <v>9.3457943925233638E-3</v>
      </c>
      <c r="BB9" s="22" t="e">
        <f>'2a. % By Priority'!U10</f>
        <v>#DIV/0!</v>
      </c>
      <c r="BC9" s="22" t="e">
        <f>'2a. % By Priority'!AB10</f>
        <v>#DIV/0!</v>
      </c>
      <c r="BD9" s="10"/>
    </row>
    <row r="10" spans="2:56">
      <c r="L10" s="14"/>
      <c r="M10" s="14"/>
      <c r="AY10" s="19"/>
      <c r="AZ10" s="23"/>
      <c r="BA10" s="23"/>
      <c r="BB10" s="23"/>
      <c r="BC10" s="23"/>
      <c r="BD10" s="10"/>
    </row>
    <row r="11" spans="2:56">
      <c r="AY11" s="24"/>
      <c r="AZ11" s="25"/>
      <c r="BA11" s="25"/>
      <c r="BB11" s="26"/>
      <c r="BC11" s="26"/>
      <c r="BD11" s="10"/>
    </row>
    <row r="12" spans="2:56">
      <c r="AY12" s="24"/>
      <c r="AZ12" s="25"/>
      <c r="BA12" s="25"/>
      <c r="BB12" s="26"/>
      <c r="BC12" s="26"/>
      <c r="BD12" s="10"/>
    </row>
    <row r="13" spans="2:56">
      <c r="AY13" s="24"/>
      <c r="AZ13" s="25"/>
      <c r="BA13" s="25"/>
      <c r="BB13" s="26"/>
      <c r="BC13" s="26"/>
      <c r="BD13" s="10"/>
    </row>
    <row r="14" spans="2:56">
      <c r="AY14" s="27"/>
      <c r="AZ14" s="18"/>
      <c r="BA14" s="18"/>
      <c r="BB14" s="18"/>
      <c r="BC14" s="18"/>
      <c r="BD14" s="10"/>
    </row>
    <row r="15" spans="2:56">
      <c r="AY15" s="27"/>
      <c r="AZ15" s="18"/>
      <c r="BA15" s="18"/>
      <c r="BB15" s="18"/>
      <c r="BC15" s="18"/>
      <c r="BD15" s="10"/>
    </row>
    <row r="16" spans="2:56">
      <c r="AY16" s="27"/>
      <c r="AZ16" s="18"/>
      <c r="BA16" s="18"/>
      <c r="BB16" s="18"/>
      <c r="BC16" s="18"/>
      <c r="BD16" s="10"/>
    </row>
    <row r="17" spans="12:56">
      <c r="AY17" s="27"/>
      <c r="AZ17" s="18"/>
      <c r="BA17" s="18"/>
      <c r="BB17" s="18"/>
      <c r="BC17" s="18"/>
      <c r="BD17" s="10"/>
    </row>
    <row r="18" spans="12:56">
      <c r="AY18" s="27"/>
      <c r="AZ18" s="18"/>
      <c r="BA18" s="18"/>
      <c r="BB18" s="18"/>
      <c r="BC18" s="18"/>
      <c r="BD18" s="10"/>
    </row>
    <row r="19" spans="12:56">
      <c r="AY19" s="27"/>
      <c r="AZ19" s="18"/>
      <c r="BA19" s="18"/>
      <c r="BB19" s="18"/>
      <c r="BC19" s="18"/>
      <c r="BD19" s="10"/>
    </row>
    <row r="20" spans="12:56">
      <c r="N20" s="11" t="s">
        <v>90</v>
      </c>
      <c r="W20" s="11" t="s">
        <v>90</v>
      </c>
      <c r="AF20" s="11" t="s">
        <v>90</v>
      </c>
      <c r="AO20" s="11" t="s">
        <v>90</v>
      </c>
      <c r="AY20" s="27"/>
      <c r="AZ20" s="18"/>
      <c r="BA20" s="18"/>
      <c r="BB20" s="18"/>
      <c r="BC20" s="18"/>
      <c r="BD20" s="10"/>
    </row>
    <row r="21" spans="12:56">
      <c r="AY21" s="17" t="s">
        <v>93</v>
      </c>
      <c r="AZ21" s="18"/>
      <c r="BA21" s="18"/>
      <c r="BB21" s="18"/>
      <c r="BC21" s="18"/>
      <c r="BD21" s="10"/>
    </row>
    <row r="22" spans="12:56">
      <c r="AY22" s="19"/>
      <c r="AZ22" s="20" t="s">
        <v>33</v>
      </c>
      <c r="BA22" s="20" t="s">
        <v>34</v>
      </c>
      <c r="BB22" s="20" t="s">
        <v>35</v>
      </c>
      <c r="BC22" s="20" t="s">
        <v>32</v>
      </c>
      <c r="BD22" s="10"/>
    </row>
    <row r="23" spans="12:56">
      <c r="AY23" s="21" t="s">
        <v>99</v>
      </c>
      <c r="AZ23" s="22">
        <f>'2a. % By Priority'!G23</f>
        <v>0.96610169491525422</v>
      </c>
      <c r="BA23" s="22">
        <f>'2a. % By Priority'!N23</f>
        <v>0.93939393939393945</v>
      </c>
      <c r="BB23" s="22" t="e">
        <f>'2a. % By Priority'!U23</f>
        <v>#DIV/0!</v>
      </c>
      <c r="BC23" s="22" t="e">
        <f>'2a. % By Priority'!AB23</f>
        <v>#DIV/0!</v>
      </c>
      <c r="BD23" s="10"/>
    </row>
    <row r="24" spans="12:56">
      <c r="L24" s="14"/>
      <c r="M24" s="14"/>
      <c r="AY24" s="21" t="s">
        <v>100</v>
      </c>
      <c r="AZ24" s="22">
        <f>'2a. % By Priority'!G25</f>
        <v>3.3898305084745763E-2</v>
      </c>
      <c r="BA24" s="22">
        <f>'2a. % By Priority'!N25</f>
        <v>4.5454545454545456E-2</v>
      </c>
      <c r="BB24" s="22" t="e">
        <f>'2a. % By Priority'!U25</f>
        <v>#DIV/0!</v>
      </c>
      <c r="BC24" s="22" t="e">
        <f>'2a. % By Priority'!AB25</f>
        <v>#DIV/0!</v>
      </c>
      <c r="BD24" s="10"/>
    </row>
    <row r="25" spans="12:56">
      <c r="L25" s="14"/>
      <c r="M25" s="14"/>
      <c r="AY25" s="21" t="s">
        <v>101</v>
      </c>
      <c r="AZ25" s="22">
        <f>'2a. % By Priority'!G28</f>
        <v>0</v>
      </c>
      <c r="BA25" s="22">
        <f>'2a. % By Priority'!N28</f>
        <v>1.5151515151515152E-2</v>
      </c>
      <c r="BB25" s="22" t="e">
        <f>'2a. % By Priority'!U28</f>
        <v>#DIV/0!</v>
      </c>
      <c r="BC25" s="22" t="e">
        <f>'2a. % By Priority'!AB28</f>
        <v>#DIV/0!</v>
      </c>
      <c r="BD25" s="10"/>
    </row>
    <row r="26" spans="12:56">
      <c r="L26" s="14"/>
      <c r="M26" s="14"/>
      <c r="AY26" s="27"/>
      <c r="AZ26" s="18"/>
      <c r="BA26" s="18"/>
      <c r="BB26" s="18"/>
      <c r="BC26" s="18"/>
      <c r="BD26" s="10"/>
    </row>
    <row r="27" spans="12:56">
      <c r="AY27" s="24"/>
      <c r="AZ27" s="18"/>
      <c r="BA27" s="18"/>
      <c r="BB27" s="18"/>
      <c r="BC27" s="18"/>
      <c r="BD27" s="10"/>
    </row>
    <row r="28" spans="12:56">
      <c r="AY28" s="24"/>
      <c r="AZ28" s="18"/>
      <c r="BA28" s="18"/>
      <c r="BB28" s="18"/>
      <c r="BC28" s="18"/>
      <c r="BD28" s="10"/>
    </row>
    <row r="29" spans="12:56">
      <c r="AY29" s="24"/>
      <c r="AZ29" s="18"/>
      <c r="BA29" s="18"/>
      <c r="BB29" s="18"/>
      <c r="BC29" s="18"/>
      <c r="BD29" s="10"/>
    </row>
    <row r="30" spans="12:56">
      <c r="AY30" s="27"/>
      <c r="AZ30" s="18"/>
      <c r="BA30" s="18"/>
      <c r="BB30" s="18"/>
      <c r="BC30" s="18"/>
      <c r="BD30" s="10"/>
    </row>
    <row r="31" spans="12:56">
      <c r="AY31" s="27"/>
      <c r="AZ31" s="18"/>
      <c r="BA31" s="18"/>
      <c r="BB31" s="18"/>
      <c r="BC31" s="18"/>
      <c r="BD31" s="10"/>
    </row>
    <row r="32" spans="12:56">
      <c r="AY32" s="27"/>
      <c r="AZ32" s="18"/>
      <c r="BA32" s="18"/>
      <c r="BB32" s="18"/>
      <c r="BC32" s="18"/>
      <c r="BD32" s="10"/>
    </row>
    <row r="33" spans="11:56">
      <c r="AY33" s="27"/>
      <c r="AZ33" s="18"/>
      <c r="BA33" s="18"/>
      <c r="BB33" s="18"/>
      <c r="BC33" s="18"/>
      <c r="BD33" s="10"/>
    </row>
    <row r="34" spans="11:56">
      <c r="AY34" s="27"/>
      <c r="AZ34" s="18"/>
      <c r="BA34" s="18"/>
      <c r="BB34" s="18"/>
      <c r="BC34" s="18"/>
      <c r="BD34" s="10"/>
    </row>
    <row r="35" spans="11:56">
      <c r="AY35" s="27"/>
      <c r="AZ35" s="18"/>
      <c r="BA35" s="18"/>
      <c r="BB35" s="18"/>
      <c r="BC35" s="18"/>
      <c r="BD35" s="10"/>
    </row>
    <row r="36" spans="11:56">
      <c r="N36" s="11" t="s">
        <v>90</v>
      </c>
      <c r="W36" s="11" t="s">
        <v>90</v>
      </c>
      <c r="AF36" s="11" t="s">
        <v>90</v>
      </c>
      <c r="AO36" s="11" t="s">
        <v>90</v>
      </c>
      <c r="AY36" s="27"/>
      <c r="AZ36" s="18"/>
      <c r="BA36" s="18"/>
      <c r="BB36" s="18"/>
      <c r="BC36" s="18"/>
      <c r="BD36" s="10"/>
    </row>
    <row r="37" spans="11:56">
      <c r="AY37" s="17" t="s">
        <v>94</v>
      </c>
      <c r="AZ37" s="28"/>
      <c r="BA37" s="28"/>
      <c r="BB37" s="28"/>
      <c r="BC37" s="28"/>
      <c r="BD37" s="16"/>
    </row>
    <row r="38" spans="11:56">
      <c r="AY38" s="29"/>
      <c r="AZ38" s="20" t="s">
        <v>33</v>
      </c>
      <c r="BA38" s="20" t="s">
        <v>34</v>
      </c>
      <c r="BB38" s="20" t="s">
        <v>35</v>
      </c>
      <c r="BC38" s="20" t="s">
        <v>32</v>
      </c>
      <c r="BD38" s="16"/>
    </row>
    <row r="39" spans="11:56">
      <c r="AY39" s="21" t="s">
        <v>99</v>
      </c>
      <c r="AZ39" s="22">
        <f>'2a. % By Priority'!G41</f>
        <v>1</v>
      </c>
      <c r="BA39" s="22">
        <f>'2a. % By Priority'!N41</f>
        <v>1</v>
      </c>
      <c r="BB39" s="22" t="e">
        <f>'2a. % By Priority'!U41</f>
        <v>#DIV/0!</v>
      </c>
      <c r="BC39" s="22" t="e">
        <f>'2a. % By Priority'!AB41</f>
        <v>#DIV/0!</v>
      </c>
      <c r="BD39" s="16"/>
    </row>
    <row r="40" spans="11:56">
      <c r="K40" s="14"/>
      <c r="L40" s="14"/>
      <c r="AY40" s="21" t="s">
        <v>100</v>
      </c>
      <c r="AZ40" s="22">
        <f>'2a. % By Priority'!G43</f>
        <v>0</v>
      </c>
      <c r="BA40" s="22">
        <f>'2a. % By Priority'!N43</f>
        <v>0</v>
      </c>
      <c r="BB40" s="22" t="e">
        <f>'2a. % By Priority'!U43</f>
        <v>#DIV/0!</v>
      </c>
      <c r="BC40" s="22" t="e">
        <f>'2a. % By Priority'!AB43</f>
        <v>#DIV/0!</v>
      </c>
      <c r="BD40" s="16"/>
    </row>
    <row r="41" spans="11:56">
      <c r="K41" s="14"/>
      <c r="L41" s="14"/>
      <c r="AY41" s="21" t="s">
        <v>101</v>
      </c>
      <c r="AZ41" s="22">
        <f>'2a. % By Priority'!G46</f>
        <v>0</v>
      </c>
      <c r="BA41" s="22">
        <f>'2a. % By Priority'!N46</f>
        <v>0</v>
      </c>
      <c r="BB41" s="22" t="e">
        <f>'2a. % By Priority'!U46</f>
        <v>#DIV/0!</v>
      </c>
      <c r="BC41" s="22" t="e">
        <f>'2a. % By Priority'!AB46</f>
        <v>#DIV/0!</v>
      </c>
      <c r="BD41" s="16"/>
    </row>
    <row r="42" spans="11:56">
      <c r="K42" s="14"/>
      <c r="L42" s="14"/>
      <c r="AY42" s="27"/>
      <c r="AZ42" s="18"/>
      <c r="BA42" s="18"/>
      <c r="BB42" s="18"/>
      <c r="BC42" s="18"/>
      <c r="BD42" s="10"/>
    </row>
    <row r="43" spans="11:56">
      <c r="AY43" s="24"/>
      <c r="AZ43" s="18"/>
      <c r="BA43" s="18"/>
      <c r="BB43" s="18"/>
      <c r="BC43" s="18"/>
      <c r="BD43" s="10"/>
    </row>
    <row r="44" spans="11:56">
      <c r="AY44" s="24"/>
      <c r="AZ44" s="18"/>
      <c r="BA44" s="18"/>
      <c r="BB44" s="18"/>
      <c r="BC44" s="18"/>
      <c r="BD44" s="10"/>
    </row>
    <row r="45" spans="11:56">
      <c r="AY45" s="24"/>
      <c r="AZ45" s="18"/>
      <c r="BA45" s="18"/>
      <c r="BB45" s="18"/>
      <c r="BC45" s="18"/>
      <c r="BD45" s="10"/>
    </row>
    <row r="46" spans="11:56">
      <c r="AY46" s="27"/>
      <c r="AZ46" s="18"/>
      <c r="BA46" s="18"/>
      <c r="BB46" s="18"/>
      <c r="BC46" s="18"/>
      <c r="BD46" s="10"/>
    </row>
    <row r="47" spans="11:56">
      <c r="AY47" s="27"/>
      <c r="AZ47" s="18"/>
      <c r="BA47" s="18"/>
      <c r="BB47" s="18"/>
      <c r="BC47" s="18"/>
      <c r="BD47" s="10"/>
    </row>
    <row r="48" spans="11:56">
      <c r="AY48" s="27"/>
      <c r="AZ48" s="18"/>
      <c r="BA48" s="18"/>
      <c r="BB48" s="18"/>
      <c r="BC48" s="18"/>
      <c r="BD48" s="10"/>
    </row>
    <row r="49" spans="12:56">
      <c r="AY49" s="27"/>
      <c r="AZ49" s="18"/>
      <c r="BA49" s="18"/>
      <c r="BB49" s="18"/>
      <c r="BC49" s="18"/>
      <c r="BD49" s="10"/>
    </row>
    <row r="50" spans="12:56">
      <c r="AY50" s="27"/>
      <c r="AZ50" s="18"/>
      <c r="BA50" s="18"/>
      <c r="BB50" s="18"/>
      <c r="BC50" s="18"/>
      <c r="BD50" s="10"/>
    </row>
    <row r="51" spans="12:56">
      <c r="AY51" s="27"/>
      <c r="AZ51" s="18"/>
      <c r="BA51" s="18"/>
      <c r="BB51" s="18"/>
      <c r="BC51" s="18"/>
      <c r="BD51" s="10"/>
    </row>
    <row r="52" spans="12:56">
      <c r="N52" s="11" t="s">
        <v>90</v>
      </c>
      <c r="W52" s="11" t="s">
        <v>90</v>
      </c>
      <c r="AF52" s="11" t="s">
        <v>90</v>
      </c>
      <c r="AP52" s="11" t="s">
        <v>90</v>
      </c>
      <c r="AY52" s="27"/>
      <c r="AZ52" s="18"/>
      <c r="BA52" s="18"/>
      <c r="BB52" s="18"/>
      <c r="BC52" s="18"/>
      <c r="BD52" s="10"/>
    </row>
    <row r="53" spans="12:56">
      <c r="AY53" s="17" t="s">
        <v>95</v>
      </c>
      <c r="AZ53" s="28"/>
      <c r="BA53" s="28"/>
      <c r="BB53" s="28"/>
      <c r="BC53" s="28"/>
      <c r="BD53" s="10"/>
    </row>
    <row r="54" spans="12:56">
      <c r="AY54" s="29"/>
      <c r="AZ54" s="20" t="s">
        <v>33</v>
      </c>
      <c r="BA54" s="20" t="s">
        <v>34</v>
      </c>
      <c r="BB54" s="20" t="s">
        <v>35</v>
      </c>
      <c r="BC54" s="20" t="s">
        <v>32</v>
      </c>
      <c r="BD54" s="10"/>
    </row>
    <row r="55" spans="12:56">
      <c r="AY55" s="21" t="s">
        <v>99</v>
      </c>
      <c r="AZ55" s="22">
        <f>'2a. % By Priority'!G59</f>
        <v>0.93333333333333335</v>
      </c>
      <c r="BA55" s="22">
        <f>'2a. % By Priority'!N59</f>
        <v>0.95454545454545459</v>
      </c>
      <c r="BB55" s="22" t="e">
        <f>'2a. % By Priority'!U59</f>
        <v>#DIV/0!</v>
      </c>
      <c r="BC55" s="22" t="e">
        <f>'2a. % By Priority'!AB59</f>
        <v>#DIV/0!</v>
      </c>
      <c r="BD55" s="10"/>
    </row>
    <row r="56" spans="12:56">
      <c r="L56" s="14"/>
      <c r="M56" s="14"/>
      <c r="AY56" s="21" t="s">
        <v>100</v>
      </c>
      <c r="AZ56" s="22">
        <f>'2a. % By Priority'!G61</f>
        <v>6.6666666666666666E-2</v>
      </c>
      <c r="BA56" s="22">
        <f>'2a. % By Priority'!N61</f>
        <v>4.5454545454545456E-2</v>
      </c>
      <c r="BB56" s="22" t="e">
        <f>'2a. % By Priority'!U61</f>
        <v>#DIV/0!</v>
      </c>
      <c r="BC56" s="22" t="e">
        <f>'2a. % By Priority'!AB61</f>
        <v>#DIV/0!</v>
      </c>
      <c r="BD56" s="10"/>
    </row>
    <row r="57" spans="12:56">
      <c r="L57" s="14"/>
      <c r="M57" s="14"/>
      <c r="AY57" s="21" t="s">
        <v>101</v>
      </c>
      <c r="AZ57" s="22">
        <f>'2a. % By Priority'!G64</f>
        <v>0</v>
      </c>
      <c r="BA57" s="22">
        <f>'2a. % By Priority'!N64</f>
        <v>0</v>
      </c>
      <c r="BB57" s="22" t="e">
        <f>'2a. % By Priority'!U64</f>
        <v>#DIV/0!</v>
      </c>
      <c r="BC57" s="22" t="e">
        <f>'2a. % By Priority'!AB64</f>
        <v>#DIV/0!</v>
      </c>
      <c r="BD57" s="10"/>
    </row>
    <row r="58" spans="12:56">
      <c r="L58" s="14"/>
      <c r="M58" s="14"/>
      <c r="AY58" s="10"/>
      <c r="AZ58" s="13"/>
      <c r="BA58" s="13"/>
      <c r="BB58" s="13"/>
      <c r="BC58" s="13"/>
      <c r="BD58" s="10"/>
    </row>
    <row r="59" spans="12:56">
      <c r="AY59" s="15"/>
      <c r="AZ59" s="13"/>
      <c r="BA59" s="13"/>
      <c r="BB59" s="13"/>
      <c r="BC59" s="13"/>
      <c r="BD59" s="10"/>
    </row>
    <row r="60" spans="12:56">
      <c r="AY60" s="15"/>
      <c r="AZ60" s="13"/>
      <c r="BA60" s="13"/>
      <c r="BB60" s="13"/>
      <c r="BC60" s="13"/>
      <c r="BD60" s="10"/>
    </row>
    <row r="61" spans="12:56">
      <c r="AY61" s="15"/>
      <c r="AZ61" s="13"/>
      <c r="BA61" s="13"/>
      <c r="BB61" s="13"/>
      <c r="BC61" s="13"/>
      <c r="BD61" s="10"/>
    </row>
    <row r="62" spans="12:56">
      <c r="AY62" s="10"/>
      <c r="AZ62" s="13"/>
      <c r="BA62" s="13"/>
      <c r="BB62" s="13"/>
      <c r="BC62" s="13"/>
      <c r="BD62" s="10"/>
    </row>
    <row r="63" spans="12:56">
      <c r="AY63" s="10"/>
      <c r="AZ63" s="13"/>
      <c r="BA63" s="13"/>
      <c r="BB63" s="13"/>
      <c r="BC63" s="13"/>
      <c r="BD63" s="10"/>
    </row>
    <row r="64" spans="12:56">
      <c r="AY64" s="10"/>
      <c r="AZ64" s="13"/>
      <c r="BA64" s="13"/>
      <c r="BB64" s="13"/>
      <c r="BC64" s="13"/>
      <c r="BD64" s="10"/>
    </row>
    <row r="65" spans="51:56">
      <c r="AY65" s="10"/>
      <c r="AZ65" s="13"/>
      <c r="BA65" s="13"/>
      <c r="BB65" s="13"/>
      <c r="BC65" s="13"/>
      <c r="BD65" s="10"/>
    </row>
    <row r="66" spans="51:56">
      <c r="AY66" s="10"/>
      <c r="AZ66" s="13"/>
      <c r="BA66" s="13"/>
      <c r="BB66" s="13"/>
      <c r="BC66" s="13"/>
      <c r="BD66" s="10"/>
    </row>
  </sheetData>
  <sheetProtection algorithmName="SHA-512" hashValue="jKAy8/NIIgXx80DCyz/ZOaZePj7+vkY7sHr/OxvdJlKlbThUPJizKX7mRVIucObsA1vVktPAiYtEfyRUCA6Gdw==" saltValue="c8XfABVRbEcHu8K4WDLd/A==" spinCount="100000" sheet="1" objects="1" scenarios="1"/>
  <mergeCells count="1">
    <mergeCell ref="M1:Z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20" location="INDEX!A1" display="Back to index"/>
    <hyperlink ref="AF36" location="INDEX!A1" display="Back to index"/>
    <hyperlink ref="W20" location="INDEX!A1" display="Back to index"/>
    <hyperlink ref="W36" location="INDEX!A1" display="Back to index"/>
    <hyperlink ref="W52" location="INDEX!A1" display="Back to index"/>
    <hyperlink ref="AF52" location="INDEX!A1" display="Back to index"/>
    <hyperlink ref="AP52" location="INDEX!A1" display="Back to index"/>
    <hyperlink ref="N4" location="INDEX!A1" display="Back to index"/>
    <hyperlink ref="N20" location="INDEX!A1" display="Back to index"/>
    <hyperlink ref="N36" location="INDEX!A1" display="Back to index"/>
    <hyperlink ref="N52" location="INDEX!A1" display="Back to index"/>
    <hyperlink ref="B2" location="INDEX!A1" display="Back to index"/>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97"/>
  <sheetViews>
    <sheetView topLeftCell="B1" zoomScale="80" zoomScaleNormal="80" workbookViewId="0">
      <selection activeCell="E26" sqref="E26:E28"/>
    </sheetView>
  </sheetViews>
  <sheetFormatPr defaultColWidth="9.33203125" defaultRowHeight="13.8"/>
  <cols>
    <col min="1" max="1" width="3.44140625" style="159" customWidth="1"/>
    <col min="2" max="2" width="38.6640625" style="159" customWidth="1"/>
    <col min="3" max="3" width="13.5546875" style="156" customWidth="1"/>
    <col min="4" max="4" width="13.6640625" style="156" customWidth="1"/>
    <col min="5" max="5" width="16.44140625" style="156" customWidth="1"/>
    <col min="6" max="6" width="14.33203125" style="159" customWidth="1"/>
    <col min="7" max="7" width="17.33203125" style="156" customWidth="1"/>
    <col min="8" max="8" width="4.5546875" style="159" customWidth="1"/>
    <col min="9" max="9" width="38.6640625" style="159" hidden="1" customWidth="1"/>
    <col min="10" max="10" width="13.5546875" style="156" hidden="1" customWidth="1"/>
    <col min="11" max="11" width="13.6640625" style="156" hidden="1" customWidth="1"/>
    <col min="12" max="12" width="16.44140625" style="156" hidden="1" customWidth="1"/>
    <col min="13" max="13" width="14.33203125" style="159" hidden="1" customWidth="1"/>
    <col min="14" max="14" width="17.33203125" style="156" hidden="1" customWidth="1"/>
    <col min="15" max="15" width="4.5546875" style="159" hidden="1" customWidth="1"/>
    <col min="16" max="16" width="38.6640625" style="159" hidden="1" customWidth="1"/>
    <col min="17" max="17" width="13.5546875" style="156" hidden="1" customWidth="1"/>
    <col min="18" max="18" width="13.6640625" style="156" hidden="1" customWidth="1"/>
    <col min="19" max="19" width="16.44140625" style="156" hidden="1" customWidth="1"/>
    <col min="20" max="20" width="14.33203125" style="159" hidden="1" customWidth="1"/>
    <col min="21" max="21" width="17.33203125" style="156" hidden="1" customWidth="1"/>
    <col min="22" max="22" width="4.5546875" style="159" hidden="1" customWidth="1"/>
    <col min="23" max="23" width="55.44140625" style="156" hidden="1" customWidth="1"/>
    <col min="24" max="24" width="14.5546875" style="156" hidden="1" customWidth="1"/>
    <col min="25" max="27" width="17.33203125" style="156" hidden="1" customWidth="1"/>
    <col min="28" max="28" width="17.33203125" style="183" hidden="1" customWidth="1"/>
    <col min="29" max="29" width="9.33203125" style="159" customWidth="1"/>
    <col min="30" max="16384" width="9.33203125" style="159"/>
  </cols>
  <sheetData>
    <row r="1" spans="2:30" s="153" customFormat="1" ht="21">
      <c r="B1" s="199" t="s">
        <v>260</v>
      </c>
      <c r="C1" s="200"/>
      <c r="D1" s="201"/>
      <c r="E1" s="201"/>
      <c r="F1" s="202"/>
      <c r="G1" s="201"/>
      <c r="I1" s="199" t="s">
        <v>261</v>
      </c>
      <c r="J1" s="200"/>
      <c r="K1" s="201"/>
      <c r="L1" s="201"/>
      <c r="M1" s="202"/>
      <c r="N1" s="201"/>
      <c r="P1" s="199" t="s">
        <v>262</v>
      </c>
      <c r="Q1" s="200"/>
      <c r="R1" s="201"/>
      <c r="S1" s="201"/>
      <c r="T1" s="202"/>
      <c r="U1" s="201"/>
      <c r="W1" s="203" t="s">
        <v>263</v>
      </c>
      <c r="X1" s="204"/>
      <c r="Y1" s="204"/>
      <c r="Z1" s="204"/>
      <c r="AA1" s="204"/>
      <c r="AB1" s="205"/>
    </row>
    <row r="2" spans="2:30" ht="15.6">
      <c r="B2" s="154"/>
      <c r="C2" s="155"/>
      <c r="D2" s="155"/>
      <c r="E2" s="155"/>
      <c r="F2" s="154"/>
      <c r="G2" s="155"/>
      <c r="I2" s="154"/>
      <c r="J2" s="155"/>
      <c r="K2" s="155"/>
      <c r="L2" s="155"/>
      <c r="M2" s="154"/>
      <c r="N2" s="155"/>
      <c r="P2" s="154"/>
      <c r="Q2" s="155"/>
      <c r="R2" s="155"/>
      <c r="S2" s="155"/>
      <c r="T2" s="154"/>
      <c r="U2" s="155"/>
      <c r="W2" s="157"/>
      <c r="X2" s="157"/>
      <c r="Y2" s="157"/>
      <c r="Z2" s="157"/>
      <c r="AA2" s="157"/>
      <c r="AB2" s="158"/>
    </row>
    <row r="3" spans="2:30" s="168" customFormat="1" ht="15.6">
      <c r="B3" s="206" t="s">
        <v>112</v>
      </c>
      <c r="C3" s="207"/>
      <c r="D3" s="207"/>
      <c r="E3" s="207"/>
      <c r="F3" s="208"/>
      <c r="G3" s="207"/>
      <c r="I3" s="206" t="s">
        <v>112</v>
      </c>
      <c r="J3" s="207"/>
      <c r="K3" s="207"/>
      <c r="L3" s="207"/>
      <c r="M3" s="208"/>
      <c r="N3" s="207"/>
      <c r="P3" s="206" t="s">
        <v>112</v>
      </c>
      <c r="Q3" s="207"/>
      <c r="R3" s="207"/>
      <c r="S3" s="207"/>
      <c r="T3" s="208"/>
      <c r="U3" s="207"/>
      <c r="W3" s="206" t="s">
        <v>112</v>
      </c>
      <c r="X3" s="207"/>
      <c r="Y3" s="207"/>
      <c r="Z3" s="207"/>
      <c r="AA3" s="208"/>
      <c r="AB3" s="207"/>
    </row>
    <row r="4" spans="2:30" ht="42" customHeight="1">
      <c r="B4" s="209" t="s">
        <v>82</v>
      </c>
      <c r="C4" s="210" t="s">
        <v>83</v>
      </c>
      <c r="D4" s="210" t="s">
        <v>84</v>
      </c>
      <c r="E4" s="210" t="s">
        <v>85</v>
      </c>
      <c r="F4" s="209" t="s">
        <v>86</v>
      </c>
      <c r="G4" s="210" t="s">
        <v>87</v>
      </c>
      <c r="I4" s="209" t="s">
        <v>82</v>
      </c>
      <c r="J4" s="210" t="s">
        <v>83</v>
      </c>
      <c r="K4" s="210" t="s">
        <v>84</v>
      </c>
      <c r="L4" s="210" t="s">
        <v>85</v>
      </c>
      <c r="M4" s="209" t="s">
        <v>86</v>
      </c>
      <c r="N4" s="210" t="s">
        <v>87</v>
      </c>
      <c r="P4" s="209" t="s">
        <v>82</v>
      </c>
      <c r="Q4" s="210" t="s">
        <v>83</v>
      </c>
      <c r="R4" s="210" t="s">
        <v>84</v>
      </c>
      <c r="S4" s="210" t="s">
        <v>85</v>
      </c>
      <c r="T4" s="209" t="s">
        <v>86</v>
      </c>
      <c r="U4" s="210" t="s">
        <v>87</v>
      </c>
      <c r="W4" s="166" t="s">
        <v>82</v>
      </c>
      <c r="X4" s="166" t="s">
        <v>83</v>
      </c>
      <c r="Y4" s="166" t="s">
        <v>84</v>
      </c>
      <c r="Z4" s="166" t="s">
        <v>85</v>
      </c>
      <c r="AA4" s="166" t="s">
        <v>86</v>
      </c>
      <c r="AB4" s="166" t="s">
        <v>87</v>
      </c>
    </row>
    <row r="5" spans="2:30" ht="21.75" customHeight="1">
      <c r="B5" s="233" t="s">
        <v>88</v>
      </c>
      <c r="C5" s="211">
        <f>COUNTIFS('1. All Data'!$AB$3:$AB$133,"LEADER",'1. All Data'!$H$3:$H$133,"Fully Achieved")</f>
        <v>5</v>
      </c>
      <c r="D5" s="212">
        <f>C5/C16</f>
        <v>0.20833333333333334</v>
      </c>
      <c r="E5" s="388">
        <f>D5+D6</f>
        <v>0.75</v>
      </c>
      <c r="F5" s="213">
        <f>C5/C17</f>
        <v>0.27777777777777779</v>
      </c>
      <c r="G5" s="393">
        <f>F5+F6</f>
        <v>1</v>
      </c>
      <c r="I5" s="233" t="s">
        <v>88</v>
      </c>
      <c r="J5" s="211">
        <f>COUNTIFS('1. All Data'!$AB$3:$AB$133,"LEADER",'1. All Data'!$M$3:$M$133,"Fully Achieved")</f>
        <v>9</v>
      </c>
      <c r="K5" s="212">
        <f>J5/J16</f>
        <v>0.375</v>
      </c>
      <c r="L5" s="388">
        <f>K5+K6</f>
        <v>0.875</v>
      </c>
      <c r="M5" s="213">
        <f>J5/J17</f>
        <v>0.42857142857142855</v>
      </c>
      <c r="N5" s="393">
        <f>M5+M6</f>
        <v>1</v>
      </c>
      <c r="P5" s="233" t="s">
        <v>88</v>
      </c>
      <c r="Q5" s="211">
        <f>COUNTIFS('1. All Data'!$AB$3:$AB$133,"LEADER",'1. All Data'!$R$3:$R$133,"Fully Achieved")</f>
        <v>0</v>
      </c>
      <c r="R5" s="212" t="e">
        <f>Q5/Q16</f>
        <v>#DIV/0!</v>
      </c>
      <c r="S5" s="388" t="e">
        <f>R5+R6</f>
        <v>#DIV/0!</v>
      </c>
      <c r="T5" s="213" t="e">
        <f>Q5/Q17</f>
        <v>#DIV/0!</v>
      </c>
      <c r="U5" s="393" t="e">
        <f>T5+T6</f>
        <v>#DIV/0!</v>
      </c>
      <c r="W5" s="233" t="s">
        <v>88</v>
      </c>
      <c r="X5" s="211">
        <f>COUNTIFS('1. All Data'!$AB$3:$AB$133,"LEADER",'1. All Data'!$V$3:$V$133,"Fully Achieved")</f>
        <v>0</v>
      </c>
      <c r="Y5" s="212" t="e">
        <f>X5/X16</f>
        <v>#DIV/0!</v>
      </c>
      <c r="Z5" s="388" t="e">
        <f>Y5+Y6</f>
        <v>#DIV/0!</v>
      </c>
      <c r="AA5" s="212" t="e">
        <f>X5/X17</f>
        <v>#DIV/0!</v>
      </c>
      <c r="AB5" s="362" t="e">
        <f>AA5+AA6</f>
        <v>#DIV/0!</v>
      </c>
    </row>
    <row r="6" spans="2:30" ht="18.75" customHeight="1">
      <c r="B6" s="233" t="s">
        <v>65</v>
      </c>
      <c r="C6" s="211">
        <f>COUNTIFS('1. All Data'!$AB$3:$AB$133,"LEADER",'1. All Data'!$H$3:$H$133,"On Track to be Achieved")</f>
        <v>13</v>
      </c>
      <c r="D6" s="212">
        <f>C6/C16</f>
        <v>0.54166666666666663</v>
      </c>
      <c r="E6" s="388"/>
      <c r="F6" s="213">
        <f>C6/C17</f>
        <v>0.72222222222222221</v>
      </c>
      <c r="G6" s="393"/>
      <c r="I6" s="233" t="s">
        <v>65</v>
      </c>
      <c r="J6" s="211">
        <f>COUNTIFS('1. All Data'!$AB$3:$AB$133,"LEADER",'1. All Data'!$M$3:$M$133,"On Track to be Achieved")</f>
        <v>12</v>
      </c>
      <c r="K6" s="212">
        <f>J6/J16</f>
        <v>0.5</v>
      </c>
      <c r="L6" s="388"/>
      <c r="M6" s="213">
        <f>J6/J17</f>
        <v>0.5714285714285714</v>
      </c>
      <c r="N6" s="393"/>
      <c r="P6" s="233" t="s">
        <v>65</v>
      </c>
      <c r="Q6" s="211">
        <f>COUNTIFS('1. All Data'!$AB$3:$AB$133,"LEADER",'1. All Data'!$R$3:$R$133,"On Track to be Achieved")</f>
        <v>0</v>
      </c>
      <c r="R6" s="212" t="e">
        <f>Q6/Q16</f>
        <v>#DIV/0!</v>
      </c>
      <c r="S6" s="388"/>
      <c r="T6" s="213" t="e">
        <f>Q6/Q17</f>
        <v>#DIV/0!</v>
      </c>
      <c r="U6" s="393"/>
      <c r="W6" s="233" t="s">
        <v>57</v>
      </c>
      <c r="X6" s="211">
        <f>COUNTIFS('1. All Data'!$AB$3:$AB$133,"LEADER",'1. All Data'!$V$3:$V$133,"Numerical Outturn Within 5% Tolerance")</f>
        <v>0</v>
      </c>
      <c r="Y6" s="212" t="e">
        <f>X6/X16</f>
        <v>#DIV/0!</v>
      </c>
      <c r="Z6" s="388"/>
      <c r="AA6" s="212" t="e">
        <f>X6/X17</f>
        <v>#DIV/0!</v>
      </c>
      <c r="AB6" s="362"/>
    </row>
    <row r="7" spans="2:30" ht="21" customHeight="1">
      <c r="B7" s="382" t="s">
        <v>66</v>
      </c>
      <c r="C7" s="385">
        <f>COUNTIFS('1. All Data'!$AB$3:$AB$133,"LEADER",'1. All Data'!$H$3:$H$133,"In Danger of Falling Behind Target")</f>
        <v>0</v>
      </c>
      <c r="D7" s="390">
        <f>C7/C16</f>
        <v>0</v>
      </c>
      <c r="E7" s="390">
        <f>D7</f>
        <v>0</v>
      </c>
      <c r="F7" s="376">
        <f>C7/C17</f>
        <v>0</v>
      </c>
      <c r="G7" s="379">
        <f>F7</f>
        <v>0</v>
      </c>
      <c r="I7" s="382" t="s">
        <v>66</v>
      </c>
      <c r="J7" s="385">
        <f>COUNTIFS('1. All Data'!$AB$3:$AB$133,"LEADER",'1. All Data'!$M$3:$M$133,"In Danger of Falling Behind Target")</f>
        <v>0</v>
      </c>
      <c r="K7" s="390">
        <f>J7/J16</f>
        <v>0</v>
      </c>
      <c r="L7" s="390">
        <f>K7</f>
        <v>0</v>
      </c>
      <c r="M7" s="376">
        <f>J7/J17</f>
        <v>0</v>
      </c>
      <c r="N7" s="379">
        <f>M7</f>
        <v>0</v>
      </c>
      <c r="P7" s="382" t="s">
        <v>66</v>
      </c>
      <c r="Q7" s="385">
        <f>COUNTIFS('1. All Data'!$AB$3:$AB$133,"LEADER",'1. All Data'!$R$3:$R$133,"In Danger of Falling Behind Target")</f>
        <v>0</v>
      </c>
      <c r="R7" s="390" t="e">
        <f>Q7/Q16</f>
        <v>#DIV/0!</v>
      </c>
      <c r="S7" s="390" t="e">
        <f>R7</f>
        <v>#DIV/0!</v>
      </c>
      <c r="T7" s="376" t="e">
        <f>Q7/Q17</f>
        <v>#DIV/0!</v>
      </c>
      <c r="U7" s="379" t="e">
        <f>T7</f>
        <v>#DIV/0!</v>
      </c>
      <c r="W7" s="171" t="s">
        <v>58</v>
      </c>
      <c r="X7" s="172">
        <f>COUNTIFS('1. All Data'!$AB$3:$AB$133,"LEADER",'1. All Data'!$V$3:$V$133,"Numerical Outturn Within 10% Tolerance")</f>
        <v>0</v>
      </c>
      <c r="Y7" s="170" t="e">
        <f>X7/$X$16</f>
        <v>#DIV/0!</v>
      </c>
      <c r="Z7" s="347" t="e">
        <f>SUM(Y7:Y9)</f>
        <v>#DIV/0!</v>
      </c>
      <c r="AA7" s="170" t="e">
        <f>X7/$X$17</f>
        <v>#DIV/0!</v>
      </c>
      <c r="AB7" s="348" t="e">
        <f>SUM(AA7:AA9)</f>
        <v>#DIV/0!</v>
      </c>
    </row>
    <row r="8" spans="2:30" ht="20.25" customHeight="1">
      <c r="B8" s="383"/>
      <c r="C8" s="386"/>
      <c r="D8" s="391"/>
      <c r="E8" s="391"/>
      <c r="F8" s="377"/>
      <c r="G8" s="380"/>
      <c r="I8" s="383"/>
      <c r="J8" s="386"/>
      <c r="K8" s="391"/>
      <c r="L8" s="391"/>
      <c r="M8" s="377"/>
      <c r="N8" s="380"/>
      <c r="P8" s="383"/>
      <c r="Q8" s="386"/>
      <c r="R8" s="391"/>
      <c r="S8" s="391"/>
      <c r="T8" s="377"/>
      <c r="U8" s="380"/>
      <c r="W8" s="171" t="s">
        <v>59</v>
      </c>
      <c r="X8" s="172">
        <f>COUNTIFS('1. All Data'!$AB$3:$AB$133,"LEADER",'1. All Data'!$V$3:$V$133,"Target Partially Met")</f>
        <v>0</v>
      </c>
      <c r="Y8" s="170" t="e">
        <f>X8/$X$16</f>
        <v>#DIV/0!</v>
      </c>
      <c r="Z8" s="347"/>
      <c r="AA8" s="170" t="e">
        <f>X8/$X$17</f>
        <v>#DIV/0!</v>
      </c>
      <c r="AB8" s="348"/>
    </row>
    <row r="9" spans="2:30" ht="18.75" customHeight="1">
      <c r="B9" s="384"/>
      <c r="C9" s="387"/>
      <c r="D9" s="392"/>
      <c r="E9" s="392"/>
      <c r="F9" s="378"/>
      <c r="G9" s="381"/>
      <c r="I9" s="384"/>
      <c r="J9" s="387"/>
      <c r="K9" s="392"/>
      <c r="L9" s="392"/>
      <c r="M9" s="378"/>
      <c r="N9" s="381"/>
      <c r="P9" s="384"/>
      <c r="Q9" s="387"/>
      <c r="R9" s="392"/>
      <c r="S9" s="392"/>
      <c r="T9" s="378"/>
      <c r="U9" s="381"/>
      <c r="W9" s="171" t="s">
        <v>62</v>
      </c>
      <c r="X9" s="172">
        <f>COUNTIFS('1. All Data'!$AB$3:$AB$133,"LEADER",'1. All Data'!$V$3:$V$133,"Completion Date Within Reasonable Tolerance")</f>
        <v>0</v>
      </c>
      <c r="Y9" s="170" t="e">
        <f>X9/$X$16</f>
        <v>#DIV/0!</v>
      </c>
      <c r="Z9" s="347"/>
      <c r="AA9" s="170" t="e">
        <f>X9/$X$17</f>
        <v>#DIV/0!</v>
      </c>
      <c r="AB9" s="348"/>
    </row>
    <row r="10" spans="2:30" ht="20.25" customHeight="1">
      <c r="B10" s="214" t="s">
        <v>67</v>
      </c>
      <c r="C10" s="211">
        <f>COUNTIFS('1. All Data'!$AB$3:$AB$133,"LEADER",'1. All Data'!$H$3:$H$133,"Completed Behind Schedule")</f>
        <v>0</v>
      </c>
      <c r="D10" s="212">
        <f>C10/C16</f>
        <v>0</v>
      </c>
      <c r="E10" s="388">
        <f>D10+D11</f>
        <v>0</v>
      </c>
      <c r="F10" s="213">
        <f>C10/C17</f>
        <v>0</v>
      </c>
      <c r="G10" s="389">
        <f>F10+F11</f>
        <v>0</v>
      </c>
      <c r="I10" s="214" t="s">
        <v>67</v>
      </c>
      <c r="J10" s="211">
        <f>COUNTIFS('1. All Data'!$AB$3:$AB$133,"LEADER",'1. All Data'!$M$3:$M$133,"Completed Behind Schedule")</f>
        <v>0</v>
      </c>
      <c r="K10" s="212">
        <f>J10/J16</f>
        <v>0</v>
      </c>
      <c r="L10" s="388">
        <f>K10+K11</f>
        <v>0</v>
      </c>
      <c r="M10" s="213">
        <f>J10/J17</f>
        <v>0</v>
      </c>
      <c r="N10" s="389">
        <f>M10+M11</f>
        <v>0</v>
      </c>
      <c r="P10" s="214" t="s">
        <v>67</v>
      </c>
      <c r="Q10" s="211">
        <f>COUNTIFS('1. All Data'!$AB$3:$AB$133,"LEADER",'1. All Data'!$R$3:$R$133,"Completed Behind Schedule")</f>
        <v>0</v>
      </c>
      <c r="R10" s="212" t="e">
        <f>Q10/Q16</f>
        <v>#DIV/0!</v>
      </c>
      <c r="S10" s="388" t="e">
        <f>R10+R11</f>
        <v>#DIV/0!</v>
      </c>
      <c r="T10" s="213" t="e">
        <f>Q10/Q17</f>
        <v>#DIV/0!</v>
      </c>
      <c r="U10" s="389" t="e">
        <f>T10+T11</f>
        <v>#DIV/0!</v>
      </c>
      <c r="W10" s="173" t="s">
        <v>61</v>
      </c>
      <c r="X10" s="211">
        <f>COUNTIFS('1. All Data'!$AB$3:$AB$133,"LEADER",'1. All Data'!$V$3:$V$133,"Completed Significantly After Target Deadline")</f>
        <v>0</v>
      </c>
      <c r="Y10" s="212" t="e">
        <f>X10/X16</f>
        <v>#DIV/0!</v>
      </c>
      <c r="Z10" s="388" t="e">
        <f>Y10+Y11</f>
        <v>#DIV/0!</v>
      </c>
      <c r="AA10" s="170" t="e">
        <f>X10/$X$17</f>
        <v>#DIV/0!</v>
      </c>
      <c r="AB10" s="349" t="e">
        <f>AA10+AA11</f>
        <v>#DIV/0!</v>
      </c>
    </row>
    <row r="11" spans="2:30" ht="20.25" customHeight="1">
      <c r="B11" s="214" t="s">
        <v>60</v>
      </c>
      <c r="C11" s="211">
        <f>COUNTIFS('1. All Data'!$AB$3:$AB$133,"LEADER",'1. All Data'!$H$3:$H$133,"Off Target")</f>
        <v>0</v>
      </c>
      <c r="D11" s="212">
        <f>C11/C16</f>
        <v>0</v>
      </c>
      <c r="E11" s="388"/>
      <c r="F11" s="213">
        <f>C11/C17</f>
        <v>0</v>
      </c>
      <c r="G11" s="389"/>
      <c r="I11" s="214" t="s">
        <v>60</v>
      </c>
      <c r="J11" s="211">
        <f>COUNTIFS('1. All Data'!$AB$3:$AB$133,"LEADER",'1. All Data'!$M$3:$M$133,"Off Target")</f>
        <v>0</v>
      </c>
      <c r="K11" s="212">
        <f>J11/J16</f>
        <v>0</v>
      </c>
      <c r="L11" s="388"/>
      <c r="M11" s="213">
        <f>J11/J17</f>
        <v>0</v>
      </c>
      <c r="N11" s="389"/>
      <c r="P11" s="214" t="s">
        <v>60</v>
      </c>
      <c r="Q11" s="211">
        <f>COUNTIFS('1. All Data'!$AB$3:$AB$133,"LEADER",'1. All Data'!$R$3:$R$133,"Off Target")</f>
        <v>0</v>
      </c>
      <c r="R11" s="212" t="e">
        <f>Q11/Q16</f>
        <v>#DIV/0!</v>
      </c>
      <c r="S11" s="388"/>
      <c r="T11" s="213" t="e">
        <f>Q11/Q17</f>
        <v>#DIV/0!</v>
      </c>
      <c r="U11" s="389"/>
      <c r="W11" s="173" t="s">
        <v>60</v>
      </c>
      <c r="X11" s="211">
        <f>COUNTIFS('1. All Data'!$AB$3:$AB$133,"LEADER",'1. All Data'!$V$3:$V$133,"Off Target")</f>
        <v>0</v>
      </c>
      <c r="Y11" s="212" t="e">
        <f>X11/X16</f>
        <v>#DIV/0!</v>
      </c>
      <c r="Z11" s="388"/>
      <c r="AA11" s="170" t="e">
        <f>X11/$X$17</f>
        <v>#DIV/0!</v>
      </c>
      <c r="AB11" s="349"/>
    </row>
    <row r="12" spans="2:30" ht="15" customHeight="1">
      <c r="B12" s="215" t="s">
        <v>89</v>
      </c>
      <c r="C12" s="211">
        <f>COUNTIFS('1. All Data'!$AB$3:$AB$133,"LEADER",'1. All Data'!$H$3:$H$133,"Not yet due")</f>
        <v>6</v>
      </c>
      <c r="D12" s="216">
        <f>C12/C16</f>
        <v>0.25</v>
      </c>
      <c r="E12" s="216">
        <f>D12</f>
        <v>0.25</v>
      </c>
      <c r="F12" s="217"/>
      <c r="G12" s="59"/>
      <c r="I12" s="215" t="s">
        <v>89</v>
      </c>
      <c r="J12" s="211">
        <f>COUNTIFS('1. All Data'!$AB$3:$AB$133,"LEADER",'1. All Data'!$M$3:$M$133,"Not yet due")</f>
        <v>3</v>
      </c>
      <c r="K12" s="216">
        <f>J12/J16</f>
        <v>0.125</v>
      </c>
      <c r="L12" s="216">
        <f>K12</f>
        <v>0.125</v>
      </c>
      <c r="M12" s="217"/>
      <c r="N12" s="59"/>
      <c r="P12" s="215" t="s">
        <v>89</v>
      </c>
      <c r="Q12" s="211">
        <f>COUNTIFS('1. All Data'!$AB$3:$AB$133,"LEADER",'1. All Data'!$R$3:$R$133,"Not yet due")</f>
        <v>0</v>
      </c>
      <c r="R12" s="216" t="e">
        <f>Q12/Q16</f>
        <v>#DIV/0!</v>
      </c>
      <c r="S12" s="216" t="e">
        <f>R12</f>
        <v>#DIV/0!</v>
      </c>
      <c r="T12" s="217"/>
      <c r="U12" s="59"/>
      <c r="W12" s="174" t="s">
        <v>89</v>
      </c>
      <c r="X12" s="211">
        <f>COUNTIFS('1. All Data'!$AB$3:$AB$133,"LEADER",'1. All Data'!$V$3:$V$133,"Not yet due")</f>
        <v>0</v>
      </c>
      <c r="Y12" s="216" t="e">
        <f>X12/X16</f>
        <v>#DIV/0!</v>
      </c>
      <c r="Z12" s="216" t="e">
        <f>Y12</f>
        <v>#DIV/0!</v>
      </c>
      <c r="AA12" s="176"/>
      <c r="AB12" s="59"/>
    </row>
    <row r="13" spans="2:30" ht="15" customHeight="1">
      <c r="B13" s="215" t="s">
        <v>55</v>
      </c>
      <c r="C13" s="211">
        <f>COUNTIFS('1. All Data'!$AB$3:$AB$133,"LEADER",'1. All Data'!$H$3:$H$133,"Update not provided")</f>
        <v>0</v>
      </c>
      <c r="D13" s="216">
        <f>C13/C16</f>
        <v>0</v>
      </c>
      <c r="E13" s="216">
        <f>D13</f>
        <v>0</v>
      </c>
      <c r="F13" s="217"/>
      <c r="G13" s="2"/>
      <c r="I13" s="215" t="s">
        <v>55</v>
      </c>
      <c r="J13" s="211">
        <f>COUNTIFS('1. All Data'!$AB$3:$AB$133,"LEADER",'1. All Data'!$M$3:$M$133,"Update not provided")</f>
        <v>0</v>
      </c>
      <c r="K13" s="216">
        <f>J13/J16</f>
        <v>0</v>
      </c>
      <c r="L13" s="216">
        <f>K13</f>
        <v>0</v>
      </c>
      <c r="M13" s="217"/>
      <c r="N13" s="2"/>
      <c r="P13" s="215" t="s">
        <v>55</v>
      </c>
      <c r="Q13" s="211">
        <f>COUNTIFS('1. All Data'!$AB$3:$AB$133,"LEADER",'1. All Data'!$R$3:$R$133,"Update not provided")</f>
        <v>0</v>
      </c>
      <c r="R13" s="216" t="e">
        <f>Q13/Q16</f>
        <v>#DIV/0!</v>
      </c>
      <c r="S13" s="216" t="e">
        <f>R13</f>
        <v>#DIV/0!</v>
      </c>
      <c r="T13" s="217"/>
      <c r="U13" s="2"/>
      <c r="W13" s="174" t="s">
        <v>55</v>
      </c>
      <c r="X13" s="211">
        <f>COUNTIFS('1. All Data'!$AB$3:$AB$133,"LEADER",'1. All Data'!$V$3:$V$133,"Update not provided")</f>
        <v>0</v>
      </c>
      <c r="Y13" s="216" t="e">
        <f>X13/X16</f>
        <v>#DIV/0!</v>
      </c>
      <c r="Z13" s="216" t="e">
        <f>Y13</f>
        <v>#DIV/0!</v>
      </c>
      <c r="AA13" s="176"/>
      <c r="AB13" s="2"/>
    </row>
    <row r="14" spans="2:30" ht="15.75" customHeight="1">
      <c r="B14" s="218" t="s">
        <v>63</v>
      </c>
      <c r="C14" s="211">
        <f>COUNTIFS('1. All Data'!$AB$3:$AB$133,"LEADER",'1. All Data'!$H$3:$H$133,"Deferred")</f>
        <v>0</v>
      </c>
      <c r="D14" s="219">
        <f>C14/C16</f>
        <v>0</v>
      </c>
      <c r="E14" s="219">
        <f>D14</f>
        <v>0</v>
      </c>
      <c r="F14" s="220"/>
      <c r="G14" s="59"/>
      <c r="I14" s="218" t="s">
        <v>63</v>
      </c>
      <c r="J14" s="211">
        <f>COUNTIFS('1. All Data'!$AB$3:$AB$133,"LEADER",'1. All Data'!$M$3:$M$133,"Deferred")</f>
        <v>0</v>
      </c>
      <c r="K14" s="219">
        <f>J14/J16</f>
        <v>0</v>
      </c>
      <c r="L14" s="219">
        <f>K14</f>
        <v>0</v>
      </c>
      <c r="M14" s="220"/>
      <c r="N14" s="59"/>
      <c r="P14" s="218" t="s">
        <v>63</v>
      </c>
      <c r="Q14" s="211">
        <f>COUNTIFS('1. All Data'!$AB$3:$AB$133,"LEADER",'1. All Data'!$R$3:$R$133,"Deferred")</f>
        <v>0</v>
      </c>
      <c r="R14" s="219" t="e">
        <f>Q14/Q16</f>
        <v>#DIV/0!</v>
      </c>
      <c r="S14" s="219" t="e">
        <f>R14</f>
        <v>#DIV/0!</v>
      </c>
      <c r="T14" s="220"/>
      <c r="U14" s="59"/>
      <c r="W14" s="177" t="s">
        <v>63</v>
      </c>
      <c r="X14" s="211">
        <f>COUNTIFS('1. All Data'!$AB$3:$AB$133,"LEADER",'1. All Data'!$V$3:$V$133,"Deferred")</f>
        <v>0</v>
      </c>
      <c r="Y14" s="219" t="e">
        <f>X14/X16</f>
        <v>#DIV/0!</v>
      </c>
      <c r="Z14" s="219" t="e">
        <f>Y14</f>
        <v>#DIV/0!</v>
      </c>
      <c r="AA14" s="179"/>
      <c r="AB14" s="59"/>
    </row>
    <row r="15" spans="2:30" ht="15.75" customHeight="1">
      <c r="B15" s="218" t="s">
        <v>64</v>
      </c>
      <c r="C15" s="211">
        <f>COUNTIFS('1. All Data'!$AB$3:$AB$133,"LEADER",'1. All Data'!$H$3:$H$133,"Deleted")</f>
        <v>0</v>
      </c>
      <c r="D15" s="219">
        <f>C15/C16</f>
        <v>0</v>
      </c>
      <c r="E15" s="219">
        <f>D15</f>
        <v>0</v>
      </c>
      <c r="F15" s="220"/>
      <c r="G15" s="30"/>
      <c r="I15" s="218" t="s">
        <v>64</v>
      </c>
      <c r="J15" s="211">
        <f>COUNTIFS('1. All Data'!$AB$3:$AB$133,"LEADER",'1. All Data'!$M$3:$M$133,"Deleted")</f>
        <v>0</v>
      </c>
      <c r="K15" s="219">
        <f>J15/J16</f>
        <v>0</v>
      </c>
      <c r="L15" s="219">
        <f>K15</f>
        <v>0</v>
      </c>
      <c r="M15" s="220"/>
      <c r="N15" s="30"/>
      <c r="P15" s="218" t="s">
        <v>64</v>
      </c>
      <c r="Q15" s="211">
        <f>COUNTIFS('1. All Data'!$AB$3:$AB$133,"LEADER",'1. All Data'!$R$3:$R$133,"Deleted")</f>
        <v>0</v>
      </c>
      <c r="R15" s="219" t="e">
        <f>Q15/Q16</f>
        <v>#DIV/0!</v>
      </c>
      <c r="S15" s="219" t="e">
        <f>R15</f>
        <v>#DIV/0!</v>
      </c>
      <c r="T15" s="220"/>
      <c r="U15" s="30"/>
      <c r="W15" s="177" t="s">
        <v>64</v>
      </c>
      <c r="X15" s="211">
        <f>COUNTIFS('1. All Data'!$AB$3:$AB$133,"LEADER",'1. All Data'!$V$3:$V$133,"Deleted")</f>
        <v>0</v>
      </c>
      <c r="Y15" s="219" t="e">
        <f>X15/X16</f>
        <v>#DIV/0!</v>
      </c>
      <c r="Z15" s="219" t="e">
        <f>Y15</f>
        <v>#DIV/0!</v>
      </c>
      <c r="AA15" s="179"/>
      <c r="AD15" s="3"/>
    </row>
    <row r="16" spans="2:30" ht="15.75" customHeight="1">
      <c r="B16" s="221" t="s">
        <v>91</v>
      </c>
      <c r="C16" s="222">
        <f>SUM(C5:C15)</f>
        <v>24</v>
      </c>
      <c r="D16" s="179"/>
      <c r="E16" s="179"/>
      <c r="F16" s="223"/>
      <c r="G16" s="59"/>
      <c r="I16" s="221" t="s">
        <v>91</v>
      </c>
      <c r="J16" s="222">
        <f>SUM(J5:J15)</f>
        <v>24</v>
      </c>
      <c r="K16" s="179"/>
      <c r="L16" s="179"/>
      <c r="M16" s="223"/>
      <c r="N16" s="59"/>
      <c r="P16" s="221" t="s">
        <v>91</v>
      </c>
      <c r="Q16" s="222">
        <f>SUM(Q5:Q15)</f>
        <v>0</v>
      </c>
      <c r="R16" s="179"/>
      <c r="S16" s="179"/>
      <c r="T16" s="223"/>
      <c r="U16" s="59"/>
      <c r="W16" s="180" t="s">
        <v>91</v>
      </c>
      <c r="X16" s="222">
        <f>SUM(X5:X15)</f>
        <v>0</v>
      </c>
      <c r="Y16" s="179"/>
      <c r="Z16" s="179"/>
      <c r="AA16" s="59"/>
      <c r="AB16" s="59"/>
    </row>
    <row r="17" spans="2:29" ht="15.75" customHeight="1">
      <c r="B17" s="221" t="s">
        <v>92</v>
      </c>
      <c r="C17" s="222">
        <f>C16-C15-C14-C13-C12</f>
        <v>18</v>
      </c>
      <c r="D17" s="59"/>
      <c r="E17" s="59"/>
      <c r="F17" s="223"/>
      <c r="G17" s="59"/>
      <c r="I17" s="221" t="s">
        <v>92</v>
      </c>
      <c r="J17" s="222">
        <f>J16-J15-J14-J13-J12</f>
        <v>21</v>
      </c>
      <c r="K17" s="59"/>
      <c r="L17" s="59"/>
      <c r="M17" s="223"/>
      <c r="N17" s="59"/>
      <c r="P17" s="221" t="s">
        <v>92</v>
      </c>
      <c r="Q17" s="222">
        <f>Q16-Q15-Q14-Q13-Q12</f>
        <v>0</v>
      </c>
      <c r="R17" s="59"/>
      <c r="S17" s="59"/>
      <c r="T17" s="223"/>
      <c r="U17" s="59"/>
      <c r="W17" s="180" t="s">
        <v>92</v>
      </c>
      <c r="X17" s="222">
        <f>X16-X15-X14-X13-X12</f>
        <v>0</v>
      </c>
      <c r="Y17" s="59"/>
      <c r="Z17" s="59"/>
      <c r="AA17" s="59"/>
      <c r="AB17" s="59"/>
    </row>
    <row r="18" spans="2:29" ht="15.75" customHeight="1">
      <c r="W18" s="182"/>
      <c r="AA18" s="2"/>
    </row>
    <row r="19" spans="2:29" ht="15.75" customHeight="1">
      <c r="AA19" s="2"/>
    </row>
    <row r="20" spans="2:29" s="168" customFormat="1" ht="15.75" customHeight="1">
      <c r="B20" s="190"/>
      <c r="C20" s="167"/>
      <c r="D20" s="167"/>
      <c r="E20" s="167"/>
      <c r="F20" s="223"/>
      <c r="G20" s="167"/>
      <c r="I20" s="190"/>
      <c r="J20" s="167"/>
      <c r="K20" s="167"/>
      <c r="L20" s="167"/>
      <c r="M20" s="223"/>
      <c r="N20" s="167"/>
      <c r="P20" s="190"/>
      <c r="Q20" s="167"/>
      <c r="R20" s="167"/>
      <c r="S20" s="167"/>
      <c r="T20" s="223"/>
      <c r="U20" s="167"/>
      <c r="W20" s="167"/>
      <c r="X20" s="167"/>
      <c r="Y20" s="167"/>
      <c r="Z20" s="167"/>
      <c r="AA20" s="59"/>
      <c r="AB20" s="189"/>
    </row>
    <row r="21" spans="2:29" ht="15" customHeight="1">
      <c r="W21" s="224"/>
      <c r="X21" s="59"/>
      <c r="Y21" s="59"/>
      <c r="Z21" s="59"/>
      <c r="AA21" s="59"/>
      <c r="AB21" s="179"/>
      <c r="AC21" s="168"/>
    </row>
    <row r="22" spans="2:29" s="168" customFormat="1" ht="15.6">
      <c r="B22" s="206" t="s">
        <v>113</v>
      </c>
      <c r="C22" s="207"/>
      <c r="D22" s="207"/>
      <c r="E22" s="207"/>
      <c r="F22" s="208"/>
      <c r="G22" s="207"/>
      <c r="I22" s="206" t="s">
        <v>113</v>
      </c>
      <c r="J22" s="207"/>
      <c r="K22" s="207"/>
      <c r="L22" s="207"/>
      <c r="M22" s="208"/>
      <c r="N22" s="207"/>
      <c r="P22" s="206" t="s">
        <v>113</v>
      </c>
      <c r="Q22" s="207"/>
      <c r="R22" s="207"/>
      <c r="S22" s="207"/>
      <c r="T22" s="208"/>
      <c r="U22" s="207"/>
      <c r="W22" s="206" t="s">
        <v>113</v>
      </c>
      <c r="X22" s="207"/>
      <c r="Y22" s="207"/>
      <c r="Z22" s="207"/>
      <c r="AA22" s="208"/>
      <c r="AB22" s="207"/>
    </row>
    <row r="23" spans="2:29" ht="42" customHeight="1">
      <c r="B23" s="209" t="s">
        <v>82</v>
      </c>
      <c r="C23" s="210" t="s">
        <v>83</v>
      </c>
      <c r="D23" s="210" t="s">
        <v>84</v>
      </c>
      <c r="E23" s="210" t="s">
        <v>85</v>
      </c>
      <c r="F23" s="209" t="s">
        <v>86</v>
      </c>
      <c r="G23" s="210" t="s">
        <v>87</v>
      </c>
      <c r="I23" s="209" t="s">
        <v>82</v>
      </c>
      <c r="J23" s="210" t="s">
        <v>83</v>
      </c>
      <c r="K23" s="210" t="s">
        <v>84</v>
      </c>
      <c r="L23" s="210" t="s">
        <v>85</v>
      </c>
      <c r="M23" s="209" t="s">
        <v>86</v>
      </c>
      <c r="N23" s="210" t="s">
        <v>87</v>
      </c>
      <c r="P23" s="209" t="s">
        <v>82</v>
      </c>
      <c r="Q23" s="210" t="s">
        <v>83</v>
      </c>
      <c r="R23" s="210" t="s">
        <v>84</v>
      </c>
      <c r="S23" s="210" t="s">
        <v>85</v>
      </c>
      <c r="T23" s="209" t="s">
        <v>86</v>
      </c>
      <c r="U23" s="210" t="s">
        <v>87</v>
      </c>
      <c r="W23" s="166" t="s">
        <v>82</v>
      </c>
      <c r="X23" s="166" t="s">
        <v>83</v>
      </c>
      <c r="Y23" s="166" t="s">
        <v>84</v>
      </c>
      <c r="Z23" s="166" t="s">
        <v>85</v>
      </c>
      <c r="AA23" s="166" t="s">
        <v>86</v>
      </c>
      <c r="AB23" s="166" t="s">
        <v>87</v>
      </c>
      <c r="AC23" s="168"/>
    </row>
    <row r="24" spans="2:29" ht="21.75" customHeight="1">
      <c r="B24" s="233" t="s">
        <v>88</v>
      </c>
      <c r="C24" s="211">
        <f>COUNTIFS('1. All Data'!$AB$3:$AB$133,"Environment &amp; Housing",'1. All Data'!$H$3:$H$133,"Fully Achieved")</f>
        <v>4</v>
      </c>
      <c r="D24" s="212">
        <f>C24/C35</f>
        <v>0.11428571428571428</v>
      </c>
      <c r="E24" s="388">
        <f>D24+D25</f>
        <v>0.68571428571428572</v>
      </c>
      <c r="F24" s="213">
        <f>C24/C36</f>
        <v>0.16</v>
      </c>
      <c r="G24" s="393">
        <f>F24+F25</f>
        <v>0.96000000000000008</v>
      </c>
      <c r="I24" s="233" t="s">
        <v>88</v>
      </c>
      <c r="J24" s="211">
        <f>COUNTIFS('1. All Data'!$AB$3:$AB$133,"Environment &amp; Housing",'1. All Data'!$M$3:$M$133,"Fully Achieved")</f>
        <v>5</v>
      </c>
      <c r="K24" s="212">
        <f>J24/J35</f>
        <v>0.14285714285714285</v>
      </c>
      <c r="L24" s="388">
        <f>K24+K25</f>
        <v>0.71428571428571419</v>
      </c>
      <c r="M24" s="213">
        <f>J24/J36</f>
        <v>0.18518518518518517</v>
      </c>
      <c r="N24" s="393">
        <f>M24+M25</f>
        <v>0.92592592592592582</v>
      </c>
      <c r="P24" s="233" t="s">
        <v>88</v>
      </c>
      <c r="Q24" s="211">
        <f>COUNTIFS('1. All Data'!$AB$3:$AB$133,"Environment &amp; Housing",'1. All Data'!$R$3:$R$133,"Fully Achieved")</f>
        <v>0</v>
      </c>
      <c r="R24" s="212" t="e">
        <f>Q24/Q35</f>
        <v>#DIV/0!</v>
      </c>
      <c r="S24" s="388" t="e">
        <f>R24+R25</f>
        <v>#DIV/0!</v>
      </c>
      <c r="T24" s="213" t="e">
        <f>Q24/Q36</f>
        <v>#DIV/0!</v>
      </c>
      <c r="U24" s="393" t="e">
        <f>T24+T25</f>
        <v>#DIV/0!</v>
      </c>
      <c r="W24" s="233" t="s">
        <v>88</v>
      </c>
      <c r="X24" s="211">
        <f>COUNTIFS('1. All Data'!$AB$3:$AB$133,"Environment &amp; Housing",'1. All Data'!$V$3:$V$133,"Fully Achieved")</f>
        <v>0</v>
      </c>
      <c r="Y24" s="212" t="e">
        <f>X24/X35</f>
        <v>#DIV/0!</v>
      </c>
      <c r="Z24" s="388" t="e">
        <f>Y24+Y25</f>
        <v>#DIV/0!</v>
      </c>
      <c r="AA24" s="212" t="e">
        <f>X24/X36</f>
        <v>#DIV/0!</v>
      </c>
      <c r="AB24" s="362" t="e">
        <f>AA24+AA25</f>
        <v>#DIV/0!</v>
      </c>
      <c r="AC24" s="168"/>
    </row>
    <row r="25" spans="2:29" ht="18.75" customHeight="1">
      <c r="B25" s="233" t="s">
        <v>65</v>
      </c>
      <c r="C25" s="211">
        <f>COUNTIFS('1. All Data'!$AB$3:$AB$133,"Environment &amp; Housing",'1. All Data'!$H$3:$H$133,"On Track to be Achieved")</f>
        <v>20</v>
      </c>
      <c r="D25" s="212">
        <f>C25/C35</f>
        <v>0.5714285714285714</v>
      </c>
      <c r="E25" s="388"/>
      <c r="F25" s="213">
        <f>C25/C36</f>
        <v>0.8</v>
      </c>
      <c r="G25" s="393"/>
      <c r="I25" s="233" t="s">
        <v>65</v>
      </c>
      <c r="J25" s="211">
        <f>COUNTIFS('1. All Data'!$AB$3:$AB$133,"Environment &amp; Housing",'1. All Data'!$M$3:$M$133,"On Track to be Achieved")</f>
        <v>20</v>
      </c>
      <c r="K25" s="212">
        <f>J25/J35</f>
        <v>0.5714285714285714</v>
      </c>
      <c r="L25" s="388"/>
      <c r="M25" s="213">
        <f>J25/J36</f>
        <v>0.7407407407407407</v>
      </c>
      <c r="N25" s="393"/>
      <c r="P25" s="233" t="s">
        <v>65</v>
      </c>
      <c r="Q25" s="211">
        <f>COUNTIFS('1. All Data'!$AB$3:$AB$133,"Environment &amp; Housing",'1. All Data'!$R$3:$R$133,"On Track to be Achieved")</f>
        <v>0</v>
      </c>
      <c r="R25" s="212" t="e">
        <f>Q25/Q35</f>
        <v>#DIV/0!</v>
      </c>
      <c r="S25" s="388"/>
      <c r="T25" s="213" t="e">
        <f>Q25/Q36</f>
        <v>#DIV/0!</v>
      </c>
      <c r="U25" s="393"/>
      <c r="W25" s="233" t="s">
        <v>57</v>
      </c>
      <c r="X25" s="211">
        <f>COUNTIFS('1. All Data'!$AB$3:$AB$133,"Environment &amp; Housing",'1. All Data'!$V$3:$V$133,"Numerical Outturn Within 5% Tolerance")</f>
        <v>0</v>
      </c>
      <c r="Y25" s="212" t="e">
        <f>X25/X35</f>
        <v>#DIV/0!</v>
      </c>
      <c r="Z25" s="388"/>
      <c r="AA25" s="212" t="e">
        <f>X25/X36</f>
        <v>#DIV/0!</v>
      </c>
      <c r="AB25" s="362"/>
      <c r="AC25" s="168"/>
    </row>
    <row r="26" spans="2:29" ht="21" customHeight="1">
      <c r="B26" s="382" t="s">
        <v>66</v>
      </c>
      <c r="C26" s="385">
        <f>COUNTIFS('1. All Data'!$AB$3:$AB$133,"Environment &amp; Housing",'1. All Data'!$H$3:$H$133,"In Danger of Falling Behind Target")</f>
        <v>1</v>
      </c>
      <c r="D26" s="390">
        <f>C26/C35</f>
        <v>2.8571428571428571E-2</v>
      </c>
      <c r="E26" s="390">
        <f>D26</f>
        <v>2.8571428571428571E-2</v>
      </c>
      <c r="F26" s="376">
        <f>C26/C36</f>
        <v>0.04</v>
      </c>
      <c r="G26" s="379">
        <f>F26</f>
        <v>0.04</v>
      </c>
      <c r="I26" s="382" t="s">
        <v>66</v>
      </c>
      <c r="J26" s="385">
        <f>COUNTIFS('1. All Data'!$AB$3:$AB$133,"Environment &amp; Housing",'1. All Data'!$M$3:$M$133,"In Danger of Falling Behind Target")</f>
        <v>2</v>
      </c>
      <c r="K26" s="390">
        <f>J26/J35</f>
        <v>5.7142857142857141E-2</v>
      </c>
      <c r="L26" s="390">
        <f>K26</f>
        <v>5.7142857142857141E-2</v>
      </c>
      <c r="M26" s="376">
        <f>J26/J36</f>
        <v>7.407407407407407E-2</v>
      </c>
      <c r="N26" s="379">
        <f>M26</f>
        <v>7.407407407407407E-2</v>
      </c>
      <c r="P26" s="382" t="s">
        <v>66</v>
      </c>
      <c r="Q26" s="385">
        <f>COUNTIFS('1. All Data'!$AB$3:$AB$133,"Environment &amp; Housing",'1. All Data'!$R$3:$R$133,"In Danger of Falling Behind Target")</f>
        <v>0</v>
      </c>
      <c r="R26" s="390" t="e">
        <f>Q26/Q35</f>
        <v>#DIV/0!</v>
      </c>
      <c r="S26" s="390" t="e">
        <f>R26</f>
        <v>#DIV/0!</v>
      </c>
      <c r="T26" s="376" t="e">
        <f>Q26/Q36</f>
        <v>#DIV/0!</v>
      </c>
      <c r="U26" s="379" t="e">
        <f>T26</f>
        <v>#DIV/0!</v>
      </c>
      <c r="W26" s="171" t="s">
        <v>58</v>
      </c>
      <c r="X26" s="172">
        <f>COUNTIFS('1. All Data'!$AB$3:$AB$133,"Environment &amp; Housing",'1. All Data'!$V$3:$V$133,"Numerical Outturn Within 10% Tolerance")</f>
        <v>0</v>
      </c>
      <c r="Y26" s="170" t="e">
        <f>X26/X35</f>
        <v>#DIV/0!</v>
      </c>
      <c r="Z26" s="347" t="e">
        <f>SUM(Y26:Y28)</f>
        <v>#DIV/0!</v>
      </c>
      <c r="AA26" s="170" t="e">
        <f>X26/X36</f>
        <v>#DIV/0!</v>
      </c>
      <c r="AB26" s="348" t="e">
        <f>SUM(AA26:AA28)</f>
        <v>#DIV/0!</v>
      </c>
      <c r="AC26" s="168"/>
    </row>
    <row r="27" spans="2:29" ht="20.25" customHeight="1">
      <c r="B27" s="383"/>
      <c r="C27" s="386"/>
      <c r="D27" s="391"/>
      <c r="E27" s="391"/>
      <c r="F27" s="377"/>
      <c r="G27" s="380"/>
      <c r="I27" s="383"/>
      <c r="J27" s="386"/>
      <c r="K27" s="391"/>
      <c r="L27" s="391"/>
      <c r="M27" s="377"/>
      <c r="N27" s="380"/>
      <c r="P27" s="383"/>
      <c r="Q27" s="386"/>
      <c r="R27" s="391"/>
      <c r="S27" s="391"/>
      <c r="T27" s="377"/>
      <c r="U27" s="380"/>
      <c r="W27" s="171" t="s">
        <v>59</v>
      </c>
      <c r="X27" s="172">
        <f>COUNTIFS('1. All Data'!$AB$3:$AB$133,"Environment &amp; Housing",'1. All Data'!$V$3:$V$133,"Target Partially Met")</f>
        <v>0</v>
      </c>
      <c r="Y27" s="170" t="e">
        <f>X27/X35</f>
        <v>#DIV/0!</v>
      </c>
      <c r="Z27" s="347"/>
      <c r="AA27" s="170" t="e">
        <f>X27/X36</f>
        <v>#DIV/0!</v>
      </c>
      <c r="AB27" s="348"/>
      <c r="AC27" s="168"/>
    </row>
    <row r="28" spans="2:29" ht="15.75" customHeight="1">
      <c r="B28" s="384"/>
      <c r="C28" s="387"/>
      <c r="D28" s="392"/>
      <c r="E28" s="392"/>
      <c r="F28" s="378"/>
      <c r="G28" s="381"/>
      <c r="I28" s="384"/>
      <c r="J28" s="387"/>
      <c r="K28" s="392"/>
      <c r="L28" s="392"/>
      <c r="M28" s="378"/>
      <c r="N28" s="381"/>
      <c r="P28" s="384"/>
      <c r="Q28" s="387"/>
      <c r="R28" s="392"/>
      <c r="S28" s="392"/>
      <c r="T28" s="378"/>
      <c r="U28" s="381"/>
      <c r="W28" s="171" t="s">
        <v>62</v>
      </c>
      <c r="X28" s="172">
        <f>COUNTIFS('1. All Data'!$AB$3:$AB$133,"Environment &amp; Housing",'1. All Data'!$V$3:$V$133,"Completion Date Within Reasonable Tolerance")</f>
        <v>0</v>
      </c>
      <c r="Y28" s="170" t="e">
        <f>X28/X35</f>
        <v>#DIV/0!</v>
      </c>
      <c r="Z28" s="347"/>
      <c r="AA28" s="170" t="e">
        <f>X28/X36</f>
        <v>#DIV/0!</v>
      </c>
      <c r="AB28" s="348"/>
      <c r="AC28" s="168"/>
    </row>
    <row r="29" spans="2:29" ht="20.25" customHeight="1">
      <c r="B29" s="214" t="s">
        <v>67</v>
      </c>
      <c r="C29" s="211">
        <f>COUNTIFS('1. All Data'!$AB$3:$AB$133,"Environment &amp; Housing",'1. All Data'!$H$3:$H$133,"Completed Behind Schedule")</f>
        <v>0</v>
      </c>
      <c r="D29" s="212">
        <f>C29/C35</f>
        <v>0</v>
      </c>
      <c r="E29" s="388">
        <f>D29+D30</f>
        <v>0</v>
      </c>
      <c r="F29" s="213">
        <f>C29/C36</f>
        <v>0</v>
      </c>
      <c r="G29" s="389">
        <f>F29+F30</f>
        <v>0</v>
      </c>
      <c r="I29" s="214" t="s">
        <v>67</v>
      </c>
      <c r="J29" s="211">
        <f>COUNTIFS('1. All Data'!$AB$3:$AB$133,"Environment &amp; Housing",'1. All Data'!$M$3:$M$133,"Completed Behind Schedule")</f>
        <v>0</v>
      </c>
      <c r="K29" s="212">
        <f>J29/J35</f>
        <v>0</v>
      </c>
      <c r="L29" s="388">
        <f>K29+K30</f>
        <v>0</v>
      </c>
      <c r="M29" s="213">
        <f>J29/J36</f>
        <v>0</v>
      </c>
      <c r="N29" s="389">
        <f>M29+M30</f>
        <v>0</v>
      </c>
      <c r="P29" s="214" t="s">
        <v>67</v>
      </c>
      <c r="Q29" s="211">
        <f>COUNTIFS('1. All Data'!$AB$3:$AB$133,"Environment &amp; Housing",'1. All Data'!$R$3:$R$133,"Completed Behind Schedule")</f>
        <v>0</v>
      </c>
      <c r="R29" s="212" t="e">
        <f>Q29/Q35</f>
        <v>#DIV/0!</v>
      </c>
      <c r="S29" s="388" t="e">
        <f>R29+R30</f>
        <v>#DIV/0!</v>
      </c>
      <c r="T29" s="213" t="e">
        <f>Q29/Q36</f>
        <v>#DIV/0!</v>
      </c>
      <c r="U29" s="389" t="e">
        <f>T29+T30</f>
        <v>#DIV/0!</v>
      </c>
      <c r="W29" s="173" t="s">
        <v>61</v>
      </c>
      <c r="X29" s="211">
        <f>COUNTIFS('1. All Data'!$AB$3:$AB$133,"Environment &amp; Housing",'1. All Data'!$V$3:$V$133,"Completed Significantly After Target Deadline")</f>
        <v>0</v>
      </c>
      <c r="Y29" s="212" t="e">
        <f>X29/X35</f>
        <v>#DIV/0!</v>
      </c>
      <c r="Z29" s="388" t="e">
        <f>Y29+Y30</f>
        <v>#DIV/0!</v>
      </c>
      <c r="AA29" s="212" t="e">
        <f>X29/X36</f>
        <v>#DIV/0!</v>
      </c>
      <c r="AB29" s="349" t="e">
        <f>AA29+AA30</f>
        <v>#DIV/0!</v>
      </c>
      <c r="AC29" s="168"/>
    </row>
    <row r="30" spans="2:29" ht="20.25" customHeight="1">
      <c r="B30" s="214" t="s">
        <v>60</v>
      </c>
      <c r="C30" s="211">
        <f>COUNTIFS('1. All Data'!$AB$3:$AB$133,"Environment &amp; Housing",'1. All Data'!$H$3:$H$133,"Off Target")</f>
        <v>0</v>
      </c>
      <c r="D30" s="212">
        <f>C30/C35</f>
        <v>0</v>
      </c>
      <c r="E30" s="388"/>
      <c r="F30" s="213">
        <f>C30/C36</f>
        <v>0</v>
      </c>
      <c r="G30" s="389"/>
      <c r="I30" s="214" t="s">
        <v>60</v>
      </c>
      <c r="J30" s="211">
        <f>COUNTIFS('1. All Data'!$AB$3:$AB$133,"Environment &amp; Housing",'1. All Data'!$M$3:$M$133,"Off Target")</f>
        <v>0</v>
      </c>
      <c r="K30" s="212">
        <f>J30/J35</f>
        <v>0</v>
      </c>
      <c r="L30" s="388"/>
      <c r="M30" s="213">
        <f>J30/J36</f>
        <v>0</v>
      </c>
      <c r="N30" s="389"/>
      <c r="P30" s="214" t="s">
        <v>60</v>
      </c>
      <c r="Q30" s="211">
        <f>COUNTIFS('1. All Data'!$AB$3:$AB$133,"Environment &amp; Housing",'1. All Data'!$R$3:$R$133,"Off Target")</f>
        <v>0</v>
      </c>
      <c r="R30" s="212" t="e">
        <f>Q30/Q35</f>
        <v>#DIV/0!</v>
      </c>
      <c r="S30" s="388"/>
      <c r="T30" s="213" t="e">
        <f>Q30/Q36</f>
        <v>#DIV/0!</v>
      </c>
      <c r="U30" s="389"/>
      <c r="W30" s="173" t="s">
        <v>60</v>
      </c>
      <c r="X30" s="211">
        <f>COUNTIFS('1. All Data'!$AB$3:$AB$133,"Environment &amp; Housing",'1. All Data'!$V$3:$V$133,"Off Target")</f>
        <v>0</v>
      </c>
      <c r="Y30" s="212" t="e">
        <f>X30/X35</f>
        <v>#DIV/0!</v>
      </c>
      <c r="Z30" s="388"/>
      <c r="AA30" s="212" t="e">
        <f>X30/X36</f>
        <v>#DIV/0!</v>
      </c>
      <c r="AB30" s="349"/>
      <c r="AC30" s="168"/>
    </row>
    <row r="31" spans="2:29" ht="15" customHeight="1">
      <c r="B31" s="215" t="s">
        <v>89</v>
      </c>
      <c r="C31" s="211">
        <f>COUNTIFS('1. All Data'!$AB$3:$AB$133,"Environment &amp; Housing",'1. All Data'!$H$3:$H$133,"Not yet due")</f>
        <v>10</v>
      </c>
      <c r="D31" s="216">
        <f>C31/C35</f>
        <v>0.2857142857142857</v>
      </c>
      <c r="E31" s="216">
        <f>D31</f>
        <v>0.2857142857142857</v>
      </c>
      <c r="F31" s="217"/>
      <c r="G31" s="59"/>
      <c r="I31" s="215" t="s">
        <v>89</v>
      </c>
      <c r="J31" s="211">
        <f>COUNTIFS('1. All Data'!$AB$3:$AB$133,"Environment &amp; Housing",'1. All Data'!$M$3:$M$133,"Not yet due")</f>
        <v>8</v>
      </c>
      <c r="K31" s="216">
        <f>J31/J35</f>
        <v>0.22857142857142856</v>
      </c>
      <c r="L31" s="216">
        <f>K31</f>
        <v>0.22857142857142856</v>
      </c>
      <c r="M31" s="217"/>
      <c r="N31" s="59"/>
      <c r="P31" s="215" t="s">
        <v>89</v>
      </c>
      <c r="Q31" s="211">
        <f>COUNTIFS('1. All Data'!$AB$3:$AB$133,"Environment &amp; Housing",'1. All Data'!$R$3:$R$133,"Not yet due")</f>
        <v>0</v>
      </c>
      <c r="R31" s="216" t="e">
        <f>Q31/Q35</f>
        <v>#DIV/0!</v>
      </c>
      <c r="S31" s="216" t="e">
        <f>R31</f>
        <v>#DIV/0!</v>
      </c>
      <c r="T31" s="217"/>
      <c r="U31" s="59"/>
      <c r="W31" s="174" t="s">
        <v>89</v>
      </c>
      <c r="X31" s="211">
        <f>COUNTIFS('1. All Data'!$AB$3:$AB$133,"Environment &amp; Housing",'1. All Data'!$V$3:$V$133,"Not yet due")</f>
        <v>0</v>
      </c>
      <c r="Y31" s="216" t="e">
        <f>X31/X35</f>
        <v>#DIV/0!</v>
      </c>
      <c r="Z31" s="216" t="e">
        <f>Y31</f>
        <v>#DIV/0!</v>
      </c>
      <c r="AA31" s="176"/>
      <c r="AB31" s="59"/>
      <c r="AC31" s="168"/>
    </row>
    <row r="32" spans="2:29" ht="15" customHeight="1">
      <c r="B32" s="215" t="s">
        <v>55</v>
      </c>
      <c r="C32" s="211">
        <f>COUNTIFS('1. All Data'!$AB$3:$AB$133,"Environment &amp; Housing",'1. All Data'!$H$3:$H$133,"Update not provided")</f>
        <v>0</v>
      </c>
      <c r="D32" s="216">
        <f>C32/C35</f>
        <v>0</v>
      </c>
      <c r="E32" s="216">
        <f>D32</f>
        <v>0</v>
      </c>
      <c r="F32" s="217"/>
      <c r="G32" s="2"/>
      <c r="I32" s="215" t="s">
        <v>55</v>
      </c>
      <c r="J32" s="211">
        <f>COUNTIFS('1. All Data'!$AB$3:$AB$133,"Environment &amp; Housing",'1. All Data'!$M$3:$M$133,"Update not provided")</f>
        <v>0</v>
      </c>
      <c r="K32" s="216">
        <f>J32/J35</f>
        <v>0</v>
      </c>
      <c r="L32" s="216">
        <f>K32</f>
        <v>0</v>
      </c>
      <c r="M32" s="217"/>
      <c r="N32" s="2"/>
      <c r="P32" s="215" t="s">
        <v>55</v>
      </c>
      <c r="Q32" s="211">
        <f>COUNTIFS('1. All Data'!$AB$3:$AB$133,"Environment &amp; Housing",'1. All Data'!$R$3:$R$133,"Update not provided")</f>
        <v>0</v>
      </c>
      <c r="R32" s="216" t="e">
        <f>Q32/Q35</f>
        <v>#DIV/0!</v>
      </c>
      <c r="S32" s="216" t="e">
        <f>R32</f>
        <v>#DIV/0!</v>
      </c>
      <c r="T32" s="217"/>
      <c r="U32" s="2"/>
      <c r="W32" s="174" t="s">
        <v>55</v>
      </c>
      <c r="X32" s="211">
        <f>COUNTIFS('1. All Data'!$AB$3:$AB$133,"Environment &amp; Housing",'1. All Data'!$V$3:$V$133,"Update not provided")</f>
        <v>0</v>
      </c>
      <c r="Y32" s="216" t="e">
        <f>X32/X35</f>
        <v>#DIV/0!</v>
      </c>
      <c r="Z32" s="216" t="e">
        <f>Y32</f>
        <v>#DIV/0!</v>
      </c>
      <c r="AA32" s="176"/>
      <c r="AB32" s="2"/>
      <c r="AC32" s="168"/>
    </row>
    <row r="33" spans="2:29" ht="15.75" customHeight="1">
      <c r="B33" s="218" t="s">
        <v>63</v>
      </c>
      <c r="C33" s="211">
        <f>COUNTIFS('1. All Data'!$AB$3:$AB$133,"Environment &amp; Housing",'1. All Data'!$H$3:$H$133,"Deferred")</f>
        <v>0</v>
      </c>
      <c r="D33" s="219">
        <f>C33/C35</f>
        <v>0</v>
      </c>
      <c r="E33" s="219">
        <f>D33</f>
        <v>0</v>
      </c>
      <c r="F33" s="220"/>
      <c r="G33" s="59"/>
      <c r="I33" s="218" t="s">
        <v>63</v>
      </c>
      <c r="J33" s="211">
        <f>COUNTIFS('1. All Data'!$AB$3:$AB$133,"Environment &amp; Housing",'1. All Data'!$M$3:$M$133,"Deferred")</f>
        <v>0</v>
      </c>
      <c r="K33" s="219">
        <f>J33/J35</f>
        <v>0</v>
      </c>
      <c r="L33" s="219">
        <f>K33</f>
        <v>0</v>
      </c>
      <c r="M33" s="220"/>
      <c r="N33" s="59"/>
      <c r="P33" s="218" t="s">
        <v>63</v>
      </c>
      <c r="Q33" s="211">
        <f>COUNTIFS('1. All Data'!$AB$3:$AB$133,"Environment &amp; Housing",'1. All Data'!$R$3:$R$133,"Deferred")</f>
        <v>0</v>
      </c>
      <c r="R33" s="219" t="e">
        <f>Q33/Q35</f>
        <v>#DIV/0!</v>
      </c>
      <c r="S33" s="219" t="e">
        <f>R33</f>
        <v>#DIV/0!</v>
      </c>
      <c r="T33" s="220"/>
      <c r="U33" s="59"/>
      <c r="W33" s="177" t="s">
        <v>63</v>
      </c>
      <c r="X33" s="211">
        <f>COUNTIFS('1. All Data'!$AB$3:$AB$133,"Environment &amp; Housing",'1. All Data'!$V$3:$V$133,"Deferred")</f>
        <v>0</v>
      </c>
      <c r="Y33" s="219" t="e">
        <f>X33/X35</f>
        <v>#DIV/0!</v>
      </c>
      <c r="Z33" s="219" t="e">
        <f>Y33</f>
        <v>#DIV/0!</v>
      </c>
      <c r="AA33" s="179"/>
      <c r="AB33" s="59"/>
      <c r="AC33" s="168"/>
    </row>
    <row r="34" spans="2:29" ht="15.75" customHeight="1">
      <c r="B34" s="218" t="s">
        <v>64</v>
      </c>
      <c r="C34" s="211">
        <f>COUNTIFS('1. All Data'!$AB$3:$AB$133,"Environment &amp; Housing",'1. All Data'!$H$3:$H$133,"Deleted")</f>
        <v>0</v>
      </c>
      <c r="D34" s="219">
        <f>C34/C35</f>
        <v>0</v>
      </c>
      <c r="E34" s="219">
        <f>D34</f>
        <v>0</v>
      </c>
      <c r="F34" s="220"/>
      <c r="G34" s="30"/>
      <c r="I34" s="218" t="s">
        <v>64</v>
      </c>
      <c r="J34" s="211">
        <f>COUNTIFS('1. All Data'!$AB$3:$AB$133,"Environment &amp; Housing",'1. All Data'!$M$3:$M$133,"Deleted")</f>
        <v>0</v>
      </c>
      <c r="K34" s="219">
        <f>J34/J35</f>
        <v>0</v>
      </c>
      <c r="L34" s="219">
        <f>K34</f>
        <v>0</v>
      </c>
      <c r="M34" s="220"/>
      <c r="N34" s="30"/>
      <c r="P34" s="218" t="s">
        <v>64</v>
      </c>
      <c r="Q34" s="211">
        <f>COUNTIFS('1. All Data'!$AB$3:$AB$133,"Environment &amp; Housing",'1. All Data'!$R$3:$R$133,"Deleted")</f>
        <v>0</v>
      </c>
      <c r="R34" s="219" t="e">
        <f>Q34/Q35</f>
        <v>#DIV/0!</v>
      </c>
      <c r="S34" s="219" t="e">
        <f>R34</f>
        <v>#DIV/0!</v>
      </c>
      <c r="T34" s="220"/>
      <c r="U34" s="30"/>
      <c r="W34" s="177" t="s">
        <v>64</v>
      </c>
      <c r="X34" s="211">
        <f>COUNTIFS('1. All Data'!$AB$3:$AB$133,"Environment &amp; Housing",'1. All Data'!$V$3:$V$133,"Deleted")</f>
        <v>0</v>
      </c>
      <c r="Y34" s="219" t="e">
        <f>X34/X35</f>
        <v>#DIV/0!</v>
      </c>
      <c r="Z34" s="219" t="e">
        <f>Y34</f>
        <v>#DIV/0!</v>
      </c>
      <c r="AA34" s="179"/>
      <c r="AB34" s="3"/>
      <c r="AC34" s="168"/>
    </row>
    <row r="35" spans="2:29" ht="15.75" customHeight="1">
      <c r="B35" s="221" t="s">
        <v>91</v>
      </c>
      <c r="C35" s="222">
        <f>SUM(C24:C34)</f>
        <v>35</v>
      </c>
      <c r="D35" s="179"/>
      <c r="E35" s="179"/>
      <c r="F35" s="223"/>
      <c r="G35" s="59"/>
      <c r="I35" s="221" t="s">
        <v>91</v>
      </c>
      <c r="J35" s="222">
        <f>SUM(J24:J34)</f>
        <v>35</v>
      </c>
      <c r="K35" s="179"/>
      <c r="L35" s="179"/>
      <c r="M35" s="223"/>
      <c r="N35" s="59"/>
      <c r="P35" s="221" t="s">
        <v>91</v>
      </c>
      <c r="Q35" s="222">
        <f>SUM(Q24:Q34)</f>
        <v>0</v>
      </c>
      <c r="R35" s="179"/>
      <c r="S35" s="179"/>
      <c r="T35" s="223"/>
      <c r="U35" s="59"/>
      <c r="W35" s="180" t="s">
        <v>91</v>
      </c>
      <c r="X35" s="222">
        <f>SUM(X24:X34)</f>
        <v>0</v>
      </c>
      <c r="Y35" s="179"/>
      <c r="Z35" s="179"/>
      <c r="AA35" s="59"/>
      <c r="AB35" s="59"/>
      <c r="AC35" s="168"/>
    </row>
    <row r="36" spans="2:29" ht="15.75" customHeight="1">
      <c r="B36" s="221" t="s">
        <v>92</v>
      </c>
      <c r="C36" s="222">
        <f>C35-C34-C33-C32-C31</f>
        <v>25</v>
      </c>
      <c r="D36" s="59"/>
      <c r="E36" s="59"/>
      <c r="F36" s="223"/>
      <c r="G36" s="59"/>
      <c r="I36" s="221" t="s">
        <v>92</v>
      </c>
      <c r="J36" s="222">
        <f>J35-J34-J33-J32-J31</f>
        <v>27</v>
      </c>
      <c r="K36" s="59"/>
      <c r="L36" s="59"/>
      <c r="M36" s="223"/>
      <c r="N36" s="59"/>
      <c r="P36" s="221" t="s">
        <v>92</v>
      </c>
      <c r="Q36" s="222">
        <f>Q35-Q34-Q33-Q32-Q31</f>
        <v>0</v>
      </c>
      <c r="R36" s="59"/>
      <c r="S36" s="59"/>
      <c r="T36" s="223"/>
      <c r="U36" s="59"/>
      <c r="W36" s="180" t="s">
        <v>92</v>
      </c>
      <c r="X36" s="222">
        <f>X35-X34-X33-X32-X31</f>
        <v>0</v>
      </c>
      <c r="Y36" s="59"/>
      <c r="Z36" s="59"/>
      <c r="AA36" s="59"/>
      <c r="AB36" s="59"/>
      <c r="AC36" s="168"/>
    </row>
    <row r="37" spans="2:29" ht="15.75" customHeight="1">
      <c r="W37" s="182"/>
      <c r="AA37" s="2"/>
      <c r="AC37" s="168"/>
    </row>
    <row r="38" spans="2:29" ht="15.75" customHeight="1">
      <c r="W38" s="167"/>
      <c r="X38" s="167"/>
      <c r="Y38" s="167"/>
      <c r="Z38" s="167"/>
      <c r="AA38" s="167"/>
      <c r="AB38" s="189"/>
      <c r="AC38" s="168"/>
    </row>
    <row r="39" spans="2:29" s="168" customFormat="1" ht="15.75" customHeight="1">
      <c r="B39" s="190"/>
      <c r="C39" s="167"/>
      <c r="D39" s="167"/>
      <c r="E39" s="167"/>
      <c r="F39" s="223"/>
      <c r="G39" s="167"/>
      <c r="I39" s="190"/>
      <c r="J39" s="167"/>
      <c r="K39" s="167"/>
      <c r="L39" s="167"/>
      <c r="M39" s="223"/>
      <c r="N39" s="167"/>
      <c r="P39" s="190"/>
      <c r="Q39" s="167"/>
      <c r="R39" s="167"/>
      <c r="S39" s="167"/>
      <c r="T39" s="223"/>
      <c r="U39" s="167"/>
      <c r="W39" s="224"/>
      <c r="X39" s="59"/>
      <c r="Y39" s="59"/>
      <c r="Z39" s="59"/>
      <c r="AA39" s="59"/>
      <c r="AB39" s="179"/>
    </row>
    <row r="40" spans="2:29" s="168" customFormat="1" ht="15.75" customHeight="1">
      <c r="B40" s="206" t="s">
        <v>248</v>
      </c>
      <c r="C40" s="207"/>
      <c r="D40" s="207"/>
      <c r="E40" s="207"/>
      <c r="F40" s="208"/>
      <c r="G40" s="207"/>
      <c r="I40" s="206" t="s">
        <v>248</v>
      </c>
      <c r="J40" s="207"/>
      <c r="K40" s="207"/>
      <c r="L40" s="207"/>
      <c r="M40" s="208"/>
      <c r="N40" s="207"/>
      <c r="P40" s="206" t="s">
        <v>248</v>
      </c>
      <c r="Q40" s="207"/>
      <c r="R40" s="207"/>
      <c r="S40" s="207"/>
      <c r="T40" s="208"/>
      <c r="U40" s="207"/>
      <c r="W40" s="206" t="s">
        <v>248</v>
      </c>
      <c r="X40" s="207"/>
      <c r="Y40" s="207"/>
      <c r="Z40" s="207"/>
      <c r="AA40" s="208"/>
      <c r="AB40" s="207"/>
    </row>
    <row r="41" spans="2:29" ht="36" customHeight="1">
      <c r="B41" s="209" t="s">
        <v>82</v>
      </c>
      <c r="C41" s="210" t="s">
        <v>83</v>
      </c>
      <c r="D41" s="210" t="s">
        <v>84</v>
      </c>
      <c r="E41" s="210" t="s">
        <v>85</v>
      </c>
      <c r="F41" s="209" t="s">
        <v>86</v>
      </c>
      <c r="G41" s="210" t="s">
        <v>87</v>
      </c>
      <c r="I41" s="209" t="s">
        <v>82</v>
      </c>
      <c r="J41" s="210" t="s">
        <v>83</v>
      </c>
      <c r="K41" s="210" t="s">
        <v>84</v>
      </c>
      <c r="L41" s="210" t="s">
        <v>85</v>
      </c>
      <c r="M41" s="209" t="s">
        <v>86</v>
      </c>
      <c r="N41" s="210" t="s">
        <v>87</v>
      </c>
      <c r="P41" s="209" t="s">
        <v>82</v>
      </c>
      <c r="Q41" s="210" t="s">
        <v>83</v>
      </c>
      <c r="R41" s="210" t="s">
        <v>84</v>
      </c>
      <c r="S41" s="210" t="s">
        <v>85</v>
      </c>
      <c r="T41" s="209" t="s">
        <v>86</v>
      </c>
      <c r="U41" s="210" t="s">
        <v>87</v>
      </c>
      <c r="W41" s="166" t="s">
        <v>82</v>
      </c>
      <c r="X41" s="166" t="s">
        <v>83</v>
      </c>
      <c r="Y41" s="166" t="s">
        <v>84</v>
      </c>
      <c r="Z41" s="166" t="s">
        <v>85</v>
      </c>
      <c r="AA41" s="166" t="s">
        <v>86</v>
      </c>
      <c r="AB41" s="166" t="s">
        <v>87</v>
      </c>
      <c r="AC41" s="168"/>
    </row>
    <row r="42" spans="2:29" ht="18.75" customHeight="1">
      <c r="B42" s="233" t="s">
        <v>88</v>
      </c>
      <c r="C42" s="211">
        <f>COUNTIFS('1. All Data'!$AB$3:$AB$133,"Leisure, Amenities &amp; Tourism",'1. All Data'!$H$3:$H$133,"Fully Achieved")</f>
        <v>0</v>
      </c>
      <c r="D42" s="212">
        <f>C42/C53</f>
        <v>0</v>
      </c>
      <c r="E42" s="388">
        <f>D42+D43</f>
        <v>0.47368421052631576</v>
      </c>
      <c r="F42" s="213">
        <f>C42/C54</f>
        <v>0</v>
      </c>
      <c r="G42" s="393">
        <f>F42+F43</f>
        <v>0.9</v>
      </c>
      <c r="I42" s="233" t="s">
        <v>88</v>
      </c>
      <c r="J42" s="211">
        <f>COUNTIFS('1. All Data'!$AB$3:$AB$133,"Leisure, Amenities &amp; Tourism",'1. All Data'!$M$3:$M$133,"Fully Achieved")</f>
        <v>3</v>
      </c>
      <c r="K42" s="212">
        <f>J42/J53</f>
        <v>0.15789473684210525</v>
      </c>
      <c r="L42" s="388">
        <f>K42+K43</f>
        <v>0.73684210526315796</v>
      </c>
      <c r="M42" s="213">
        <f>J42/J54</f>
        <v>0.2</v>
      </c>
      <c r="N42" s="393">
        <f>M42+M43</f>
        <v>0.93333333333333335</v>
      </c>
      <c r="P42" s="233" t="s">
        <v>88</v>
      </c>
      <c r="Q42" s="211">
        <f>COUNTIFS('1. All Data'!$AB$3:$AB$133,"Leisure, Amenities &amp; Tourism",'1. All Data'!$R$3:$R$133,"Fully Achieved")</f>
        <v>0</v>
      </c>
      <c r="R42" s="212" t="e">
        <f>Q42/Q53</f>
        <v>#DIV/0!</v>
      </c>
      <c r="S42" s="388" t="e">
        <f>R42+R43</f>
        <v>#DIV/0!</v>
      </c>
      <c r="T42" s="213" t="e">
        <f>Q42/Q54</f>
        <v>#DIV/0!</v>
      </c>
      <c r="U42" s="393" t="e">
        <f>T42+T43</f>
        <v>#DIV/0!</v>
      </c>
      <c r="W42" s="233" t="s">
        <v>88</v>
      </c>
      <c r="X42" s="211">
        <f>COUNTIFS('1. All Data'!$AB$3:$AB$133,"Leisure, Amenities &amp; Tourism",'1. All Data'!$V$3:$V$133,"Fully Achieved")</f>
        <v>0</v>
      </c>
      <c r="Y42" s="212" t="e">
        <f>X42/X53</f>
        <v>#DIV/0!</v>
      </c>
      <c r="Z42" s="388" t="e">
        <f>Y42+Y43</f>
        <v>#DIV/0!</v>
      </c>
      <c r="AA42" s="212" t="e">
        <f>X42/X54</f>
        <v>#DIV/0!</v>
      </c>
      <c r="AB42" s="362" t="e">
        <f>AA42+AA43</f>
        <v>#DIV/0!</v>
      </c>
      <c r="AC42" s="168"/>
    </row>
    <row r="43" spans="2:29" ht="18.75" customHeight="1">
      <c r="B43" s="233" t="s">
        <v>65</v>
      </c>
      <c r="C43" s="211">
        <f>COUNTIFS('1. All Data'!$AB$3:$AB$133,"Leisure, Amenities &amp; Tourism",'1. All Data'!$H$3:$H$133,"On Track to be Achieved")</f>
        <v>9</v>
      </c>
      <c r="D43" s="212">
        <f>C43/C53</f>
        <v>0.47368421052631576</v>
      </c>
      <c r="E43" s="388"/>
      <c r="F43" s="213">
        <f>C43/C54</f>
        <v>0.9</v>
      </c>
      <c r="G43" s="393"/>
      <c r="I43" s="233" t="s">
        <v>65</v>
      </c>
      <c r="J43" s="211">
        <f>COUNTIFS('1. All Data'!$AB$3:$AB$133,"Leisure, Amenities &amp; Tourism",'1. All Data'!$M$3:$M$133,"On Track to be Achieved")</f>
        <v>11</v>
      </c>
      <c r="K43" s="212">
        <f>J43/J53</f>
        <v>0.57894736842105265</v>
      </c>
      <c r="L43" s="388"/>
      <c r="M43" s="213">
        <f>J43/J54</f>
        <v>0.73333333333333328</v>
      </c>
      <c r="N43" s="393"/>
      <c r="P43" s="233" t="s">
        <v>65</v>
      </c>
      <c r="Q43" s="211">
        <f>COUNTIFS('1. All Data'!$AB$3:$AB$133,"Leisure, Amenities &amp; Tourism",'1. All Data'!$R$3:$R$133,"On Track to be Achieved")</f>
        <v>0</v>
      </c>
      <c r="R43" s="212" t="e">
        <f>Q43/Q53</f>
        <v>#DIV/0!</v>
      </c>
      <c r="S43" s="388"/>
      <c r="T43" s="213" t="e">
        <f>Q43/Q54</f>
        <v>#DIV/0!</v>
      </c>
      <c r="U43" s="393"/>
      <c r="W43" s="233" t="s">
        <v>57</v>
      </c>
      <c r="X43" s="211">
        <f>COUNTIFS('1. All Data'!$AB$3:$AB$133,"Leisure, Amenities &amp; Tourism",'1. All Data'!$V$3:$V$133,"Numerical Outturn Within 5% Tolerance")</f>
        <v>0</v>
      </c>
      <c r="Y43" s="212" t="e">
        <f>X43/X53</f>
        <v>#DIV/0!</v>
      </c>
      <c r="Z43" s="388"/>
      <c r="AA43" s="212" t="e">
        <f>X43/X54</f>
        <v>#DIV/0!</v>
      </c>
      <c r="AB43" s="362"/>
      <c r="AC43" s="168"/>
    </row>
    <row r="44" spans="2:29" ht="16.5" customHeight="1">
      <c r="B44" s="382" t="s">
        <v>66</v>
      </c>
      <c r="C44" s="385">
        <f>COUNTIFS('1. All Data'!$AB$3:$AB$133,"Leisure, Amenities &amp; Tourism",'1. All Data'!$H$3:$H$133,"In Danger of Falling Behind Target")</f>
        <v>1</v>
      </c>
      <c r="D44" s="390">
        <f>C44/C53</f>
        <v>5.2631578947368418E-2</v>
      </c>
      <c r="E44" s="390">
        <f>D44</f>
        <v>5.2631578947368418E-2</v>
      </c>
      <c r="F44" s="376">
        <f>C44/C54</f>
        <v>0.1</v>
      </c>
      <c r="G44" s="379">
        <f>F44</f>
        <v>0.1</v>
      </c>
      <c r="I44" s="382" t="s">
        <v>66</v>
      </c>
      <c r="J44" s="385">
        <f>COUNTIFS('1. All Data'!$AB$3:$AB$133,"Leisure, Amenities &amp; Tourism",'1. All Data'!$M$3:$M$133,"In Danger of Falling Behind Target")</f>
        <v>0</v>
      </c>
      <c r="K44" s="390">
        <f>J44/J53</f>
        <v>0</v>
      </c>
      <c r="L44" s="390">
        <f>K44</f>
        <v>0</v>
      </c>
      <c r="M44" s="376">
        <f>J44/J54</f>
        <v>0</v>
      </c>
      <c r="N44" s="379">
        <f>M44</f>
        <v>0</v>
      </c>
      <c r="P44" s="382" t="s">
        <v>66</v>
      </c>
      <c r="Q44" s="385">
        <f>COUNTIFS('1. All Data'!$AB$3:$AB$133,"Leisure, Amenities &amp; Tourism",'1. All Data'!$R$3:$R$133,"In Danger of Falling Behind Target")</f>
        <v>0</v>
      </c>
      <c r="R44" s="390" t="e">
        <f>Q44/Q53</f>
        <v>#DIV/0!</v>
      </c>
      <c r="S44" s="390" t="e">
        <f>R44</f>
        <v>#DIV/0!</v>
      </c>
      <c r="T44" s="376" t="e">
        <f>Q44/Q54</f>
        <v>#DIV/0!</v>
      </c>
      <c r="U44" s="379" t="e">
        <f>T44</f>
        <v>#DIV/0!</v>
      </c>
      <c r="W44" s="171" t="s">
        <v>58</v>
      </c>
      <c r="X44" s="172">
        <f>COUNTIFS('1. All Data'!$AB$3:$AB$133,"Leisure, Amenities &amp; Tourism",'1. All Data'!$V$3:$V$133,"Numerical Outturn Within 10% Tolerance")</f>
        <v>0</v>
      </c>
      <c r="Y44" s="170" t="e">
        <f>X44/X53</f>
        <v>#DIV/0!</v>
      </c>
      <c r="Z44" s="347" t="e">
        <f>SUM(Y44:Y46)</f>
        <v>#DIV/0!</v>
      </c>
      <c r="AA44" s="170" t="e">
        <f>X44/X54</f>
        <v>#DIV/0!</v>
      </c>
      <c r="AB44" s="348" t="e">
        <f>SUM(AA44:AA46)</f>
        <v>#DIV/0!</v>
      </c>
      <c r="AC44" s="168"/>
    </row>
    <row r="45" spans="2:29" ht="16.5" customHeight="1">
      <c r="B45" s="383"/>
      <c r="C45" s="386"/>
      <c r="D45" s="391"/>
      <c r="E45" s="391"/>
      <c r="F45" s="377"/>
      <c r="G45" s="380"/>
      <c r="I45" s="383"/>
      <c r="J45" s="386"/>
      <c r="K45" s="391"/>
      <c r="L45" s="391"/>
      <c r="M45" s="377"/>
      <c r="N45" s="380"/>
      <c r="P45" s="383"/>
      <c r="Q45" s="386"/>
      <c r="R45" s="391"/>
      <c r="S45" s="391"/>
      <c r="T45" s="377"/>
      <c r="U45" s="380"/>
      <c r="W45" s="171" t="s">
        <v>59</v>
      </c>
      <c r="X45" s="172">
        <f>COUNTIFS('1. All Data'!$AB$3:$AB$133,"Leisure, Amenities &amp; Tourism",'1. All Data'!$V$3:$V$133,"Target Partially Met")</f>
        <v>0</v>
      </c>
      <c r="Y45" s="170" t="e">
        <f>X45/X53</f>
        <v>#DIV/0!</v>
      </c>
      <c r="Z45" s="347"/>
      <c r="AA45" s="170" t="e">
        <f>X45/X54</f>
        <v>#DIV/0!</v>
      </c>
      <c r="AB45" s="348"/>
      <c r="AC45" s="168"/>
    </row>
    <row r="46" spans="2:29" ht="16.5" customHeight="1">
      <c r="B46" s="384"/>
      <c r="C46" s="387"/>
      <c r="D46" s="392"/>
      <c r="E46" s="392"/>
      <c r="F46" s="378"/>
      <c r="G46" s="381"/>
      <c r="I46" s="384"/>
      <c r="J46" s="387"/>
      <c r="K46" s="392"/>
      <c r="L46" s="392"/>
      <c r="M46" s="378"/>
      <c r="N46" s="381"/>
      <c r="P46" s="384"/>
      <c r="Q46" s="387"/>
      <c r="R46" s="392"/>
      <c r="S46" s="392"/>
      <c r="T46" s="378"/>
      <c r="U46" s="381"/>
      <c r="W46" s="171" t="s">
        <v>62</v>
      </c>
      <c r="X46" s="172">
        <f>COUNTIFS('1. All Data'!$AB$3:$AB$133,"Leisure, Amenities &amp; Tourism",'1. All Data'!$V$3:$V$133,"Completion Date Within Reasonable Tolerance")</f>
        <v>0</v>
      </c>
      <c r="Y46" s="170" t="e">
        <f>X46/X53</f>
        <v>#DIV/0!</v>
      </c>
      <c r="Z46" s="347"/>
      <c r="AA46" s="170" t="e">
        <f>X46/X54</f>
        <v>#DIV/0!</v>
      </c>
      <c r="AB46" s="348"/>
      <c r="AC46" s="168"/>
    </row>
    <row r="47" spans="2:29" ht="22.5" customHeight="1">
      <c r="B47" s="214" t="s">
        <v>67</v>
      </c>
      <c r="C47" s="211">
        <f>COUNTIFS('1. All Data'!$AB$3:$AB$133,"Leisure, Amenities &amp; Tourism",'1. All Data'!$H$3:$H$133,"Completed Behind Schedule")</f>
        <v>0</v>
      </c>
      <c r="D47" s="212">
        <f>C47/C53</f>
        <v>0</v>
      </c>
      <c r="E47" s="388">
        <f>D47+D48</f>
        <v>0</v>
      </c>
      <c r="F47" s="213">
        <f>C47/C54</f>
        <v>0</v>
      </c>
      <c r="G47" s="389">
        <f>F47+F48</f>
        <v>0</v>
      </c>
      <c r="I47" s="214" t="s">
        <v>67</v>
      </c>
      <c r="J47" s="211">
        <f>COUNTIFS('1. All Data'!$AB$3:$AB$133,"Leisure, Amenities &amp; Tourism",'1. All Data'!$M$3:$M$133,"Completed Behind Schedule")</f>
        <v>1</v>
      </c>
      <c r="K47" s="212">
        <f>J47/J53</f>
        <v>5.2631578947368418E-2</v>
      </c>
      <c r="L47" s="388">
        <f>K47+K48</f>
        <v>5.2631578947368418E-2</v>
      </c>
      <c r="M47" s="213">
        <f>J47/J54</f>
        <v>6.6666666666666666E-2</v>
      </c>
      <c r="N47" s="389">
        <f>M47+M48</f>
        <v>6.6666666666666666E-2</v>
      </c>
      <c r="P47" s="214" t="s">
        <v>67</v>
      </c>
      <c r="Q47" s="211">
        <f>COUNTIFS('1. All Data'!$AB$3:$AB$133,"Leisure, Amenities &amp; Tourism",'1. All Data'!$R$3:$R$133,"Completed Behind Schedule")</f>
        <v>0</v>
      </c>
      <c r="R47" s="212" t="e">
        <f>Q47/Q53</f>
        <v>#DIV/0!</v>
      </c>
      <c r="S47" s="388" t="e">
        <f>R47+R48</f>
        <v>#DIV/0!</v>
      </c>
      <c r="T47" s="213" t="e">
        <f>Q47/Q54</f>
        <v>#DIV/0!</v>
      </c>
      <c r="U47" s="389" t="e">
        <f>T47+T48</f>
        <v>#DIV/0!</v>
      </c>
      <c r="W47" s="173" t="s">
        <v>61</v>
      </c>
      <c r="X47" s="211">
        <f>COUNTIFS('1. All Data'!$AB$3:$AB$133,"Leisure, Amenities &amp; Tourism",'1. All Data'!$V$3:$V$133,"Completed Significantly After Target Deadline")</f>
        <v>0</v>
      </c>
      <c r="Y47" s="212" t="e">
        <f>X47/X53</f>
        <v>#DIV/0!</v>
      </c>
      <c r="Z47" s="388" t="e">
        <f>Y47+Y48</f>
        <v>#DIV/0!</v>
      </c>
      <c r="AA47" s="212" t="e">
        <f>X47/X54</f>
        <v>#DIV/0!</v>
      </c>
      <c r="AB47" s="349" t="e">
        <f>AA47+AA48</f>
        <v>#DIV/0!</v>
      </c>
      <c r="AC47" s="168"/>
    </row>
    <row r="48" spans="2:29" ht="22.5" customHeight="1">
      <c r="B48" s="214" t="s">
        <v>60</v>
      </c>
      <c r="C48" s="211">
        <f>COUNTIFS('1. All Data'!$AB$3:$AB$133,"Leisure, Amenities &amp; Tourism",'1. All Data'!$H$3:$H$133,"Off Target")</f>
        <v>0</v>
      </c>
      <c r="D48" s="212">
        <f>C48/C53</f>
        <v>0</v>
      </c>
      <c r="E48" s="388"/>
      <c r="F48" s="213">
        <f>C48/C54</f>
        <v>0</v>
      </c>
      <c r="G48" s="389"/>
      <c r="I48" s="214" t="s">
        <v>60</v>
      </c>
      <c r="J48" s="211">
        <f>COUNTIFS('1. All Data'!$AB$3:$AB$133,"Leisure, Amenities &amp; Tourism",'1. All Data'!$M$3:$M$133,"Off Target")</f>
        <v>0</v>
      </c>
      <c r="K48" s="212">
        <f>J48/J53</f>
        <v>0</v>
      </c>
      <c r="L48" s="388"/>
      <c r="M48" s="213">
        <f>J48/J54</f>
        <v>0</v>
      </c>
      <c r="N48" s="389"/>
      <c r="P48" s="214" t="s">
        <v>60</v>
      </c>
      <c r="Q48" s="211">
        <f>COUNTIFS('1. All Data'!$AB$3:$AB$133,"Leisure, Amenities &amp; Tourism",'1. All Data'!$R$3:$R$133,"Off Target")</f>
        <v>0</v>
      </c>
      <c r="R48" s="212" t="e">
        <f>Q48/Q53</f>
        <v>#DIV/0!</v>
      </c>
      <c r="S48" s="388"/>
      <c r="T48" s="213" t="e">
        <f>Q48/Q54</f>
        <v>#DIV/0!</v>
      </c>
      <c r="U48" s="389"/>
      <c r="W48" s="173" t="s">
        <v>60</v>
      </c>
      <c r="X48" s="211">
        <f>COUNTIFS('1. All Data'!$AB$3:$AB$133,"Leisure, Amenities &amp; Tourism",'1. All Data'!$V$3:$V$133,"Off Target")</f>
        <v>0</v>
      </c>
      <c r="Y48" s="212" t="e">
        <f>X48/X53</f>
        <v>#DIV/0!</v>
      </c>
      <c r="Z48" s="388"/>
      <c r="AA48" s="212" t="e">
        <f>X48/X54</f>
        <v>#DIV/0!</v>
      </c>
      <c r="AB48" s="349"/>
      <c r="AC48" s="168"/>
    </row>
    <row r="49" spans="2:29" ht="15.75" customHeight="1">
      <c r="B49" s="215" t="s">
        <v>89</v>
      </c>
      <c r="C49" s="211">
        <f>COUNTIFS('1. All Data'!$AB$3:$AB$133,"Leisure, Amenities &amp; Tourism",'1. All Data'!$H$3:$H$133,"Not yet due")</f>
        <v>8</v>
      </c>
      <c r="D49" s="216">
        <f>C49/C53</f>
        <v>0.42105263157894735</v>
      </c>
      <c r="E49" s="216">
        <f>D49</f>
        <v>0.42105263157894735</v>
      </c>
      <c r="F49" s="217"/>
      <c r="G49" s="59"/>
      <c r="I49" s="215" t="s">
        <v>89</v>
      </c>
      <c r="J49" s="211">
        <f>COUNTIFS('1. All Data'!$AB$3:$AB$133,"Leisure, Amenities &amp; Tourism",'1. All Data'!$M$3:$M$133,"Not yet due")</f>
        <v>3</v>
      </c>
      <c r="K49" s="216">
        <f>J49/J53</f>
        <v>0.15789473684210525</v>
      </c>
      <c r="L49" s="216">
        <f>K49</f>
        <v>0.15789473684210525</v>
      </c>
      <c r="M49" s="217"/>
      <c r="N49" s="59"/>
      <c r="P49" s="215" t="s">
        <v>89</v>
      </c>
      <c r="Q49" s="211">
        <f>COUNTIFS('1. All Data'!$AB$3:$AB$133,"Leisure, Amenities &amp; Tourism",'1. All Data'!$R$3:$R$133,"Not yet due")</f>
        <v>0</v>
      </c>
      <c r="R49" s="216" t="e">
        <f>Q49/Q53</f>
        <v>#DIV/0!</v>
      </c>
      <c r="S49" s="216" t="e">
        <f>R49</f>
        <v>#DIV/0!</v>
      </c>
      <c r="T49" s="217"/>
      <c r="U49" s="59"/>
      <c r="W49" s="174" t="s">
        <v>89</v>
      </c>
      <c r="X49" s="211">
        <f>COUNTIFS('1. All Data'!$AB$3:$AB$133,"Leisure, Amenities &amp; Tourism",'1. All Data'!$V$3:$V$133,"Not yet due")</f>
        <v>0</v>
      </c>
      <c r="Y49" s="216" t="e">
        <f>X49/X53</f>
        <v>#DIV/0!</v>
      </c>
      <c r="Z49" s="216" t="e">
        <f>Y49</f>
        <v>#DIV/0!</v>
      </c>
      <c r="AA49" s="176"/>
      <c r="AB49" s="59"/>
      <c r="AC49" s="168"/>
    </row>
    <row r="50" spans="2:29" ht="15.75" customHeight="1">
      <c r="B50" s="215" t="s">
        <v>55</v>
      </c>
      <c r="C50" s="211">
        <f>COUNTIFS('1. All Data'!$AB$3:$AB$133,"Leisure, Amenities &amp; Tourism",'1. All Data'!$H$3:$H$133,"Update not provided")</f>
        <v>0</v>
      </c>
      <c r="D50" s="216">
        <f>C50/C53</f>
        <v>0</v>
      </c>
      <c r="E50" s="216">
        <f>D50</f>
        <v>0</v>
      </c>
      <c r="F50" s="217"/>
      <c r="G50" s="2"/>
      <c r="I50" s="215" t="s">
        <v>55</v>
      </c>
      <c r="J50" s="211">
        <f>COUNTIFS('1. All Data'!$AB$3:$AB$133,"Leisure, Amenities &amp; Tourism",'1. All Data'!$M$3:$M$133,"Update not provided")</f>
        <v>0</v>
      </c>
      <c r="K50" s="216">
        <f>J50/J53</f>
        <v>0</v>
      </c>
      <c r="L50" s="216">
        <f>K50</f>
        <v>0</v>
      </c>
      <c r="M50" s="217"/>
      <c r="N50" s="2"/>
      <c r="P50" s="215" t="s">
        <v>55</v>
      </c>
      <c r="Q50" s="211">
        <f>COUNTIFS('1. All Data'!$AB$3:$AB$133,"Leisure, Amenities &amp; Tourism",'1. All Data'!$R$3:$R$133,"Update not provided")</f>
        <v>0</v>
      </c>
      <c r="R50" s="216" t="e">
        <f>Q50/Q53</f>
        <v>#DIV/0!</v>
      </c>
      <c r="S50" s="216" t="e">
        <f>R50</f>
        <v>#DIV/0!</v>
      </c>
      <c r="T50" s="217"/>
      <c r="U50" s="2"/>
      <c r="W50" s="174" t="s">
        <v>55</v>
      </c>
      <c r="X50" s="211">
        <f>COUNTIFS('1. All Data'!$AB$3:$AB$133,"Leisure, Amenities &amp; Tourism",'1. All Data'!$V$3:$V$133,"Update not provided")</f>
        <v>0</v>
      </c>
      <c r="Y50" s="216" t="e">
        <f>X50/X53</f>
        <v>#DIV/0!</v>
      </c>
      <c r="Z50" s="216" t="e">
        <f>Y50</f>
        <v>#DIV/0!</v>
      </c>
      <c r="AA50" s="176"/>
      <c r="AB50" s="2"/>
      <c r="AC50" s="168"/>
    </row>
    <row r="51" spans="2:29" ht="15.75" customHeight="1">
      <c r="B51" s="218" t="s">
        <v>63</v>
      </c>
      <c r="C51" s="211">
        <f>COUNTIFS('1. All Data'!$AB$3:$AB$133,"Leisure, Amenities &amp; Tourism",'1. All Data'!$H$3:$H$133,"Deferred")</f>
        <v>1</v>
      </c>
      <c r="D51" s="219">
        <f>C51/C53</f>
        <v>5.2631578947368418E-2</v>
      </c>
      <c r="E51" s="219">
        <f>D51</f>
        <v>5.2631578947368418E-2</v>
      </c>
      <c r="F51" s="220"/>
      <c r="G51" s="59"/>
      <c r="I51" s="218" t="s">
        <v>63</v>
      </c>
      <c r="J51" s="211">
        <f>COUNTIFS('1. All Data'!$AB$3:$AB$133,"Leisure, Amenities &amp; Tourism",'1. All Data'!$M$3:$M$133,"Deferred")</f>
        <v>1</v>
      </c>
      <c r="K51" s="219">
        <f>J51/J53</f>
        <v>5.2631578947368418E-2</v>
      </c>
      <c r="L51" s="219">
        <f>K51</f>
        <v>5.2631578947368418E-2</v>
      </c>
      <c r="M51" s="220"/>
      <c r="N51" s="59"/>
      <c r="P51" s="218" t="s">
        <v>63</v>
      </c>
      <c r="Q51" s="211">
        <f>COUNTIFS('1. All Data'!$AB$3:$AB$133,"Leisure, Amenities &amp; Tourism",'1. All Data'!$R$3:$R$133,"Deferred")</f>
        <v>0</v>
      </c>
      <c r="R51" s="219" t="e">
        <f>Q51/Q53</f>
        <v>#DIV/0!</v>
      </c>
      <c r="S51" s="219" t="e">
        <f>R51</f>
        <v>#DIV/0!</v>
      </c>
      <c r="T51" s="220"/>
      <c r="U51" s="59"/>
      <c r="W51" s="177" t="s">
        <v>63</v>
      </c>
      <c r="X51" s="211">
        <f>COUNTIFS('1. All Data'!$AB$3:$AB$133,"Leisure, Amenities &amp; Tourism",'1. All Data'!$V$3:$V$133,"Deferred")</f>
        <v>0</v>
      </c>
      <c r="Y51" s="219" t="e">
        <f>X51/X53</f>
        <v>#DIV/0!</v>
      </c>
      <c r="Z51" s="219" t="e">
        <f>Y51</f>
        <v>#DIV/0!</v>
      </c>
      <c r="AA51" s="179"/>
      <c r="AB51" s="59"/>
      <c r="AC51" s="168"/>
    </row>
    <row r="52" spans="2:29" ht="15.75" customHeight="1">
      <c r="B52" s="218" t="s">
        <v>64</v>
      </c>
      <c r="C52" s="211">
        <f>COUNTIFS('1. All Data'!$AB$3:$AB$133,"Leisure, Amenities &amp; Tourism",'1. All Data'!$H$3:$H$133,"Deleted")</f>
        <v>0</v>
      </c>
      <c r="D52" s="219">
        <f>C52/C53</f>
        <v>0</v>
      </c>
      <c r="E52" s="219">
        <f>D52</f>
        <v>0</v>
      </c>
      <c r="F52" s="220"/>
      <c r="G52" s="30"/>
      <c r="I52" s="218" t="s">
        <v>64</v>
      </c>
      <c r="J52" s="211">
        <f>COUNTIFS('1. All Data'!$AB$3:$AB$133,"Leisure, Amenities &amp; Tourism",'1. All Data'!$M$3:$M$133,"Deleted")</f>
        <v>0</v>
      </c>
      <c r="K52" s="219">
        <f>J52/J53</f>
        <v>0</v>
      </c>
      <c r="L52" s="219">
        <f>K52</f>
        <v>0</v>
      </c>
      <c r="M52" s="220"/>
      <c r="N52" s="30"/>
      <c r="P52" s="218" t="s">
        <v>64</v>
      </c>
      <c r="Q52" s="211">
        <f>COUNTIFS('1. All Data'!$AB$3:$AB$133,"Leisure, Amenities &amp; Tourism",'1. All Data'!$R$3:$R$133,"Deleted")</f>
        <v>0</v>
      </c>
      <c r="R52" s="219" t="e">
        <f>Q52/Q53</f>
        <v>#DIV/0!</v>
      </c>
      <c r="S52" s="219" t="e">
        <f>R52</f>
        <v>#DIV/0!</v>
      </c>
      <c r="T52" s="220"/>
      <c r="U52" s="30"/>
      <c r="W52" s="177" t="s">
        <v>64</v>
      </c>
      <c r="X52" s="211">
        <f>COUNTIFS('1. All Data'!$AB$3:$AB$133,"Leisure, Amenities &amp; Tourism",'1. All Data'!$V$3:$V$133,"Deleted")</f>
        <v>0</v>
      </c>
      <c r="Y52" s="219" t="e">
        <f>X52/X53</f>
        <v>#DIV/0!</v>
      </c>
      <c r="Z52" s="219" t="e">
        <f>Y52</f>
        <v>#DIV/0!</v>
      </c>
      <c r="AA52" s="179"/>
      <c r="AB52" s="3"/>
      <c r="AC52" s="168"/>
    </row>
    <row r="53" spans="2:29" ht="15.75" customHeight="1">
      <c r="B53" s="221" t="s">
        <v>91</v>
      </c>
      <c r="C53" s="222">
        <f>SUM(C42:C52)</f>
        <v>19</v>
      </c>
      <c r="D53" s="179"/>
      <c r="E53" s="179"/>
      <c r="F53" s="223"/>
      <c r="G53" s="59"/>
      <c r="I53" s="221" t="s">
        <v>91</v>
      </c>
      <c r="J53" s="222">
        <f>SUM(J42:J52)</f>
        <v>19</v>
      </c>
      <c r="K53" s="179"/>
      <c r="L53" s="179"/>
      <c r="M53" s="223"/>
      <c r="N53" s="59"/>
      <c r="P53" s="221" t="s">
        <v>91</v>
      </c>
      <c r="Q53" s="222">
        <f>SUM(Q42:Q52)</f>
        <v>0</v>
      </c>
      <c r="R53" s="179"/>
      <c r="S53" s="179"/>
      <c r="T53" s="223"/>
      <c r="U53" s="59"/>
      <c r="W53" s="180" t="s">
        <v>91</v>
      </c>
      <c r="X53" s="222">
        <f>SUM(X42:X52)</f>
        <v>0</v>
      </c>
      <c r="Y53" s="179"/>
      <c r="Z53" s="179"/>
      <c r="AA53" s="59"/>
      <c r="AB53" s="59"/>
      <c r="AC53" s="168"/>
    </row>
    <row r="54" spans="2:29" ht="15.75" customHeight="1">
      <c r="B54" s="221" t="s">
        <v>92</v>
      </c>
      <c r="C54" s="222">
        <f>C53-C52-C51-C50-C49</f>
        <v>10</v>
      </c>
      <c r="D54" s="59"/>
      <c r="E54" s="59"/>
      <c r="F54" s="223"/>
      <c r="G54" s="59"/>
      <c r="I54" s="221" t="s">
        <v>92</v>
      </c>
      <c r="J54" s="222">
        <f>J53-J52-J51-J50-J49</f>
        <v>15</v>
      </c>
      <c r="K54" s="59"/>
      <c r="L54" s="59"/>
      <c r="M54" s="223"/>
      <c r="N54" s="59"/>
      <c r="P54" s="221" t="s">
        <v>92</v>
      </c>
      <c r="Q54" s="222">
        <f>Q53-Q52-Q51-Q50-Q49</f>
        <v>0</v>
      </c>
      <c r="R54" s="59"/>
      <c r="S54" s="59"/>
      <c r="T54" s="223"/>
      <c r="U54" s="59"/>
      <c r="W54" s="180" t="s">
        <v>92</v>
      </c>
      <c r="X54" s="222">
        <f>X53-X52-X51-X50-X49</f>
        <v>0</v>
      </c>
      <c r="Y54" s="59"/>
      <c r="Z54" s="59"/>
      <c r="AA54" s="59"/>
      <c r="AB54" s="59"/>
      <c r="AC54" s="168"/>
    </row>
    <row r="55" spans="2:29" ht="15.75" customHeight="1">
      <c r="W55" s="182"/>
      <c r="AA55" s="2"/>
      <c r="AC55" s="168"/>
    </row>
    <row r="56" spans="2:29" ht="15.75" customHeight="1">
      <c r="W56" s="167"/>
      <c r="X56" s="225"/>
      <c r="Y56" s="167"/>
      <c r="Z56" s="167"/>
      <c r="AA56" s="167"/>
      <c r="AB56" s="189"/>
      <c r="AC56" s="168"/>
    </row>
    <row r="57" spans="2:29" ht="15.75" customHeight="1">
      <c r="W57" s="226"/>
      <c r="X57" s="227"/>
      <c r="Y57" s="59"/>
      <c r="Z57" s="59"/>
      <c r="AA57" s="59"/>
      <c r="AB57" s="179"/>
      <c r="AC57" s="168"/>
    </row>
    <row r="58" spans="2:29" s="168" customFormat="1" ht="15.6">
      <c r="B58" s="228" t="s">
        <v>115</v>
      </c>
      <c r="C58" s="207"/>
      <c r="D58" s="207"/>
      <c r="E58" s="207"/>
      <c r="F58" s="208"/>
      <c r="G58" s="207"/>
      <c r="I58" s="228" t="s">
        <v>115</v>
      </c>
      <c r="J58" s="207"/>
      <c r="K58" s="207"/>
      <c r="L58" s="207"/>
      <c r="M58" s="208"/>
      <c r="N58" s="207"/>
      <c r="P58" s="228" t="s">
        <v>115</v>
      </c>
      <c r="Q58" s="207"/>
      <c r="R58" s="207"/>
      <c r="S58" s="207"/>
      <c r="T58" s="208"/>
      <c r="U58" s="207"/>
      <c r="W58" s="228" t="s">
        <v>115</v>
      </c>
      <c r="X58" s="207"/>
      <c r="Y58" s="207"/>
      <c r="Z58" s="207"/>
      <c r="AA58" s="208"/>
      <c r="AB58" s="207"/>
    </row>
    <row r="59" spans="2:29" ht="41.25" customHeight="1">
      <c r="B59" s="209" t="s">
        <v>82</v>
      </c>
      <c r="C59" s="210" t="s">
        <v>83</v>
      </c>
      <c r="D59" s="210" t="s">
        <v>84</v>
      </c>
      <c r="E59" s="210" t="s">
        <v>85</v>
      </c>
      <c r="F59" s="209" t="s">
        <v>86</v>
      </c>
      <c r="G59" s="210" t="s">
        <v>87</v>
      </c>
      <c r="I59" s="209" t="s">
        <v>82</v>
      </c>
      <c r="J59" s="210" t="s">
        <v>83</v>
      </c>
      <c r="K59" s="210" t="s">
        <v>84</v>
      </c>
      <c r="L59" s="210" t="s">
        <v>85</v>
      </c>
      <c r="M59" s="209" t="s">
        <v>86</v>
      </c>
      <c r="N59" s="210" t="s">
        <v>87</v>
      </c>
      <c r="P59" s="209" t="s">
        <v>82</v>
      </c>
      <c r="Q59" s="210" t="s">
        <v>83</v>
      </c>
      <c r="R59" s="210" t="s">
        <v>84</v>
      </c>
      <c r="S59" s="210" t="s">
        <v>85</v>
      </c>
      <c r="T59" s="209" t="s">
        <v>86</v>
      </c>
      <c r="U59" s="210" t="s">
        <v>87</v>
      </c>
      <c r="W59" s="166" t="s">
        <v>82</v>
      </c>
      <c r="X59" s="166" t="s">
        <v>83</v>
      </c>
      <c r="Y59" s="166" t="s">
        <v>84</v>
      </c>
      <c r="Z59" s="166" t="s">
        <v>85</v>
      </c>
      <c r="AA59" s="166" t="s">
        <v>86</v>
      </c>
      <c r="AB59" s="166" t="s">
        <v>87</v>
      </c>
      <c r="AC59" s="168"/>
    </row>
    <row r="60" spans="2:29" ht="27.75" customHeight="1">
      <c r="B60" s="233" t="s">
        <v>88</v>
      </c>
      <c r="C60" s="211">
        <f>COUNTIFS('1. All Data'!$AB$3:$AB$133,"Regeneration &amp; Planning Policy",'1. All Data'!$H$3:$H$133,"Fully Achieved")</f>
        <v>4</v>
      </c>
      <c r="D60" s="212">
        <f>C60/C71</f>
        <v>0.12903225806451613</v>
      </c>
      <c r="E60" s="388">
        <f>D60+D61</f>
        <v>0.67741935483870963</v>
      </c>
      <c r="F60" s="213">
        <f>C60/C72</f>
        <v>0.18181818181818182</v>
      </c>
      <c r="G60" s="393">
        <f>F60+F61</f>
        <v>0.95454545454545459</v>
      </c>
      <c r="I60" s="233" t="s">
        <v>88</v>
      </c>
      <c r="J60" s="211">
        <f>COUNTIFS('1. All Data'!$AB$3:$AB$133,"Regeneration &amp; Planning Policy",'1. All Data'!$M$3:$M$133,"Fully Achieved")</f>
        <v>7</v>
      </c>
      <c r="K60" s="212">
        <f>J60/J71</f>
        <v>0.22580645161290322</v>
      </c>
      <c r="L60" s="388">
        <f>K60+K61</f>
        <v>0.77419354838709675</v>
      </c>
      <c r="M60" s="213">
        <f>J60/J72</f>
        <v>0.28000000000000003</v>
      </c>
      <c r="N60" s="393">
        <f>M60+M61</f>
        <v>0.96000000000000008</v>
      </c>
      <c r="P60" s="233" t="s">
        <v>88</v>
      </c>
      <c r="Q60" s="211">
        <f>COUNTIFS('1. All Data'!$AB$3:$AB$133,"Regeneration &amp; Planning Policy",'1. All Data'!$R$3:$R$133,"Fully Achieved")</f>
        <v>0</v>
      </c>
      <c r="R60" s="212" t="e">
        <f>Q60/Q71</f>
        <v>#DIV/0!</v>
      </c>
      <c r="S60" s="388" t="e">
        <f>R60+R61</f>
        <v>#DIV/0!</v>
      </c>
      <c r="T60" s="213" t="e">
        <f>Q60/Q72</f>
        <v>#DIV/0!</v>
      </c>
      <c r="U60" s="393" t="e">
        <f>T60+T61</f>
        <v>#DIV/0!</v>
      </c>
      <c r="W60" s="233" t="s">
        <v>88</v>
      </c>
      <c r="X60" s="211">
        <f>COUNTIFS('1. All Data'!$AB$3:$AB$133,"Regeneration &amp; Planning Policy",'1. All Data'!$V$3:$V$133,"Fully Achieved")</f>
        <v>0</v>
      </c>
      <c r="Y60" s="212" t="e">
        <f>X60/X71</f>
        <v>#DIV/0!</v>
      </c>
      <c r="Z60" s="388" t="e">
        <f>Y60+Y61</f>
        <v>#DIV/0!</v>
      </c>
      <c r="AA60" s="212" t="e">
        <f>X60/X72</f>
        <v>#DIV/0!</v>
      </c>
      <c r="AB60" s="362" t="e">
        <f>AA60+AA61</f>
        <v>#DIV/0!</v>
      </c>
      <c r="AC60" s="168"/>
    </row>
    <row r="61" spans="2:29" ht="27.75" customHeight="1">
      <c r="B61" s="233" t="s">
        <v>65</v>
      </c>
      <c r="C61" s="211">
        <f>COUNTIFS('1. All Data'!$AB$3:$AB$133,"Regeneration &amp; Planning Policy",'1. All Data'!$H$3:$H$133,"On Track to be Achieved")</f>
        <v>17</v>
      </c>
      <c r="D61" s="212">
        <f>C61/C71</f>
        <v>0.54838709677419351</v>
      </c>
      <c r="E61" s="388"/>
      <c r="F61" s="213">
        <f>C61/C72</f>
        <v>0.77272727272727271</v>
      </c>
      <c r="G61" s="393"/>
      <c r="I61" s="233" t="s">
        <v>65</v>
      </c>
      <c r="J61" s="211">
        <f>COUNTIFS('1. All Data'!$AB$3:$AB$133,"Regeneration &amp; Planning Policy",'1. All Data'!$M$3:$M$133,"On Track to be Achieved")</f>
        <v>17</v>
      </c>
      <c r="K61" s="212">
        <f>J61/J71</f>
        <v>0.54838709677419351</v>
      </c>
      <c r="L61" s="388"/>
      <c r="M61" s="213">
        <f>J61/J72</f>
        <v>0.68</v>
      </c>
      <c r="N61" s="393"/>
      <c r="P61" s="233" t="s">
        <v>65</v>
      </c>
      <c r="Q61" s="211">
        <f>COUNTIFS('1. All Data'!$AB$3:$AB$133,"Regeneration &amp; Planning Policy",'1. All Data'!$R$3:$R$133,"On Track to be Achieved")</f>
        <v>0</v>
      </c>
      <c r="R61" s="212" t="e">
        <f>Q61/Q71</f>
        <v>#DIV/0!</v>
      </c>
      <c r="S61" s="388"/>
      <c r="T61" s="213" t="e">
        <f>Q61/Q72</f>
        <v>#DIV/0!</v>
      </c>
      <c r="U61" s="393"/>
      <c r="W61" s="233" t="s">
        <v>57</v>
      </c>
      <c r="X61" s="211">
        <f>COUNTIFS('1. All Data'!$AB$3:$AB$133,"Regeneration &amp; Planning Policy",'1. All Data'!$V$3:$V$133,"Numerical Outturn Within 5% Tolerance")</f>
        <v>0</v>
      </c>
      <c r="Y61" s="212" t="e">
        <f>X61/X71</f>
        <v>#DIV/0!</v>
      </c>
      <c r="Z61" s="388"/>
      <c r="AA61" s="212" t="e">
        <f>X61/X72</f>
        <v>#DIV/0!</v>
      </c>
      <c r="AB61" s="362"/>
      <c r="AC61" s="168"/>
    </row>
    <row r="62" spans="2:29" ht="21" customHeight="1">
      <c r="B62" s="382" t="s">
        <v>66</v>
      </c>
      <c r="C62" s="385">
        <f>COUNTIFS('1. All Data'!$AB$3:$AB$133,"Regeneration &amp; Planning Policy",'1. All Data'!$H$3:$H$133,"In Danger of Falling Behind Target")</f>
        <v>1</v>
      </c>
      <c r="D62" s="390">
        <f>C62/C71</f>
        <v>3.2258064516129031E-2</v>
      </c>
      <c r="E62" s="390">
        <f>D62</f>
        <v>3.2258064516129031E-2</v>
      </c>
      <c r="F62" s="376">
        <f>C62/C72</f>
        <v>4.5454545454545456E-2</v>
      </c>
      <c r="G62" s="379">
        <f>F62</f>
        <v>4.5454545454545456E-2</v>
      </c>
      <c r="I62" s="382" t="s">
        <v>66</v>
      </c>
      <c r="J62" s="385">
        <f>COUNTIFS('1. All Data'!$AB$3:$AB$133,"Regeneration &amp; Planning Policy",'1. All Data'!$M$3:$M$133,"In Danger of Falling Behind Target")</f>
        <v>1</v>
      </c>
      <c r="K62" s="390">
        <f>J62/J71</f>
        <v>3.2258064516129031E-2</v>
      </c>
      <c r="L62" s="390">
        <f>K62</f>
        <v>3.2258064516129031E-2</v>
      </c>
      <c r="M62" s="376">
        <f>J62/J72</f>
        <v>0.04</v>
      </c>
      <c r="N62" s="379">
        <f>M62</f>
        <v>0.04</v>
      </c>
      <c r="P62" s="382" t="s">
        <v>66</v>
      </c>
      <c r="Q62" s="385">
        <f>COUNTIFS('1. All Data'!$AB$3:$AB$133,"Regeneration &amp; Planning Policy",'1. All Data'!$R$3:$R$133,"In Danger of Falling Behind Target")</f>
        <v>0</v>
      </c>
      <c r="R62" s="390" t="e">
        <f>Q62/Q71</f>
        <v>#DIV/0!</v>
      </c>
      <c r="S62" s="390" t="e">
        <f>R62</f>
        <v>#DIV/0!</v>
      </c>
      <c r="T62" s="376" t="e">
        <f>Q62/Q72</f>
        <v>#DIV/0!</v>
      </c>
      <c r="U62" s="379" t="e">
        <f>T62</f>
        <v>#DIV/0!</v>
      </c>
      <c r="W62" s="171" t="s">
        <v>58</v>
      </c>
      <c r="X62" s="172">
        <f>COUNTIFS('1. All Data'!$AB$3:$AB$133,"Regeneration &amp; Planning Policy",'1. All Data'!$V$3:$V$133,"Numerical Outturn Within 10% Tolerance")</f>
        <v>0</v>
      </c>
      <c r="Y62" s="170" t="e">
        <f>X62/X71</f>
        <v>#DIV/0!</v>
      </c>
      <c r="Z62" s="347" t="e">
        <f>SUM(Y62:Y64)</f>
        <v>#DIV/0!</v>
      </c>
      <c r="AA62" s="170" t="e">
        <f>X62/X72</f>
        <v>#DIV/0!</v>
      </c>
      <c r="AB62" s="348" t="e">
        <f>SUM(AA62:AA64)</f>
        <v>#DIV/0!</v>
      </c>
      <c r="AC62" s="168"/>
    </row>
    <row r="63" spans="2:29" ht="18.75" customHeight="1">
      <c r="B63" s="383"/>
      <c r="C63" s="386"/>
      <c r="D63" s="391"/>
      <c r="E63" s="391"/>
      <c r="F63" s="377"/>
      <c r="G63" s="380"/>
      <c r="I63" s="383"/>
      <c r="J63" s="386"/>
      <c r="K63" s="391"/>
      <c r="L63" s="391"/>
      <c r="M63" s="377"/>
      <c r="N63" s="380"/>
      <c r="P63" s="383"/>
      <c r="Q63" s="386"/>
      <c r="R63" s="391"/>
      <c r="S63" s="391"/>
      <c r="T63" s="377"/>
      <c r="U63" s="380"/>
      <c r="W63" s="171" t="s">
        <v>59</v>
      </c>
      <c r="X63" s="172">
        <f>COUNTIFS('1. All Data'!$AB$3:$AB$133,"Regeneration &amp; Planning Policy",'1. All Data'!$V$3:$V$133,"Target Partially Met")</f>
        <v>0</v>
      </c>
      <c r="Y63" s="170" t="e">
        <f>X63/X71</f>
        <v>#DIV/0!</v>
      </c>
      <c r="Z63" s="347"/>
      <c r="AA63" s="170" t="e">
        <f>X63/X72</f>
        <v>#DIV/0!</v>
      </c>
      <c r="AB63" s="348"/>
      <c r="AC63" s="168"/>
    </row>
    <row r="64" spans="2:29" ht="20.25" customHeight="1">
      <c r="B64" s="384"/>
      <c r="C64" s="387"/>
      <c r="D64" s="392"/>
      <c r="E64" s="392"/>
      <c r="F64" s="378"/>
      <c r="G64" s="381"/>
      <c r="I64" s="384"/>
      <c r="J64" s="387"/>
      <c r="K64" s="392"/>
      <c r="L64" s="392"/>
      <c r="M64" s="378"/>
      <c r="N64" s="381"/>
      <c r="P64" s="384"/>
      <c r="Q64" s="387"/>
      <c r="R64" s="392"/>
      <c r="S64" s="392"/>
      <c r="T64" s="378"/>
      <c r="U64" s="381"/>
      <c r="W64" s="171" t="s">
        <v>62</v>
      </c>
      <c r="X64" s="172">
        <f>COUNTIFS('1. All Data'!$AB$3:$AB$133,"Regeneration &amp; Planning Policy",'1. All Data'!$V$3:$V$133,"Completion Date Within Reasonable Tolerance")</f>
        <v>0</v>
      </c>
      <c r="Y64" s="170" t="e">
        <f>X64/X71</f>
        <v>#DIV/0!</v>
      </c>
      <c r="Z64" s="347"/>
      <c r="AA64" s="170" t="e">
        <f>X64/X72</f>
        <v>#DIV/0!</v>
      </c>
      <c r="AB64" s="348"/>
      <c r="AC64" s="168"/>
    </row>
    <row r="65" spans="2:29" ht="30" customHeight="1">
      <c r="B65" s="214" t="s">
        <v>67</v>
      </c>
      <c r="C65" s="211">
        <f>COUNTIFS('1. All Data'!$AB$3:$AB$133,"Regeneration &amp; Planning Policy",'1. All Data'!$H$3:$H$133,"Completed Behind Schedule")</f>
        <v>0</v>
      </c>
      <c r="D65" s="212">
        <f>C65/C71</f>
        <v>0</v>
      </c>
      <c r="E65" s="388">
        <f>D65+D66</f>
        <v>0</v>
      </c>
      <c r="F65" s="213">
        <f>C65/C72</f>
        <v>0</v>
      </c>
      <c r="G65" s="389">
        <f>F65+F66</f>
        <v>0</v>
      </c>
      <c r="I65" s="214" t="s">
        <v>67</v>
      </c>
      <c r="J65" s="211">
        <f>COUNTIFS('1. All Data'!$AB$3:$AB$133,"Regeneration &amp; Planning Policy",'1. All Data'!$M$3:$M$133,"Completed Behind Schedule")</f>
        <v>0</v>
      </c>
      <c r="K65" s="212">
        <f>J65/J71</f>
        <v>0</v>
      </c>
      <c r="L65" s="388">
        <f>K65+K66</f>
        <v>0</v>
      </c>
      <c r="M65" s="213">
        <f>J65/J72</f>
        <v>0</v>
      </c>
      <c r="N65" s="389">
        <f>M65+M66</f>
        <v>0</v>
      </c>
      <c r="P65" s="214" t="s">
        <v>67</v>
      </c>
      <c r="Q65" s="211">
        <f>COUNTIFS('1. All Data'!$AB$3:$AB$133,"Regeneration &amp; Planning Policy",'1. All Data'!$R$3:$R$133,"Completed Behind Schedule")</f>
        <v>0</v>
      </c>
      <c r="R65" s="212" t="e">
        <f>Q65/Q71</f>
        <v>#DIV/0!</v>
      </c>
      <c r="S65" s="388" t="e">
        <f>R65+R66</f>
        <v>#DIV/0!</v>
      </c>
      <c r="T65" s="213" t="e">
        <f>Q65/Q72</f>
        <v>#DIV/0!</v>
      </c>
      <c r="U65" s="389" t="e">
        <f>T65+T66</f>
        <v>#DIV/0!</v>
      </c>
      <c r="W65" s="173" t="s">
        <v>61</v>
      </c>
      <c r="X65" s="211">
        <f>COUNTIFS('1. All Data'!$AB$3:$AB$133,"Regeneration &amp; Planning Policy",'1. All Data'!$V$3:$V$133,"Completed Significantly After Target Deadline")</f>
        <v>0</v>
      </c>
      <c r="Y65" s="212" t="e">
        <f>X65/X71</f>
        <v>#DIV/0!</v>
      </c>
      <c r="Z65" s="388" t="e">
        <f>Y65+Y66</f>
        <v>#DIV/0!</v>
      </c>
      <c r="AA65" s="170" t="e">
        <f>X65/X72</f>
        <v>#DIV/0!</v>
      </c>
      <c r="AB65" s="349" t="e">
        <f>AA65+AA66</f>
        <v>#DIV/0!</v>
      </c>
      <c r="AC65" s="168"/>
    </row>
    <row r="66" spans="2:29" ht="30" customHeight="1">
      <c r="B66" s="214" t="s">
        <v>60</v>
      </c>
      <c r="C66" s="211">
        <f>COUNTIFS('1. All Data'!$AB$3:$AB$133,"Regeneration &amp; Planning Policy",'1. All Data'!$H$3:$H$133,"Off Target")</f>
        <v>0</v>
      </c>
      <c r="D66" s="212">
        <f>C66/C71</f>
        <v>0</v>
      </c>
      <c r="E66" s="388"/>
      <c r="F66" s="213">
        <f>C66/C72</f>
        <v>0</v>
      </c>
      <c r="G66" s="389"/>
      <c r="I66" s="214" t="s">
        <v>60</v>
      </c>
      <c r="J66" s="211">
        <f>COUNTIFS('1. All Data'!$AB$3:$AB$133,"Regeneration &amp; Planning Policy",'1. All Data'!$M$3:$M$133,"Off Target")</f>
        <v>0</v>
      </c>
      <c r="K66" s="212">
        <f>J66/J71</f>
        <v>0</v>
      </c>
      <c r="L66" s="388"/>
      <c r="M66" s="213">
        <f>J66/J72</f>
        <v>0</v>
      </c>
      <c r="N66" s="389"/>
      <c r="P66" s="214" t="s">
        <v>60</v>
      </c>
      <c r="Q66" s="211">
        <f>COUNTIFS('1. All Data'!$AB$3:$AB$133,"Regeneration &amp; Planning Policy",'1. All Data'!$R$3:$R$133,"Off Target")</f>
        <v>0</v>
      </c>
      <c r="R66" s="212" t="e">
        <f>Q66/Q71</f>
        <v>#DIV/0!</v>
      </c>
      <c r="S66" s="388"/>
      <c r="T66" s="213" t="e">
        <f>Q66/Q72</f>
        <v>#DIV/0!</v>
      </c>
      <c r="U66" s="389"/>
      <c r="W66" s="173" t="s">
        <v>60</v>
      </c>
      <c r="X66" s="211">
        <f>COUNTIFS('1. All Data'!$AB$3:$AB$133,"Regeneration &amp; Planning Policy",'1. All Data'!$R$3:$R$133,"Off Target")</f>
        <v>0</v>
      </c>
      <c r="Y66" s="212" t="e">
        <f>X66/X71</f>
        <v>#DIV/0!</v>
      </c>
      <c r="Z66" s="388"/>
      <c r="AA66" s="170" t="e">
        <f>X66/X72</f>
        <v>#DIV/0!</v>
      </c>
      <c r="AB66" s="349"/>
      <c r="AC66" s="168"/>
    </row>
    <row r="67" spans="2:29" ht="15.75" customHeight="1">
      <c r="B67" s="215" t="s">
        <v>89</v>
      </c>
      <c r="C67" s="211">
        <f>COUNTIFS('1. All Data'!$AB$3:$AB$133,"Regeneration &amp; Planning Policy",'1. All Data'!$H$3:$H$133,"Not yet due")</f>
        <v>9</v>
      </c>
      <c r="D67" s="216">
        <f>C67/C71</f>
        <v>0.29032258064516131</v>
      </c>
      <c r="E67" s="216">
        <f>D67</f>
        <v>0.29032258064516131</v>
      </c>
      <c r="F67" s="217"/>
      <c r="G67" s="59"/>
      <c r="I67" s="215" t="s">
        <v>89</v>
      </c>
      <c r="J67" s="211">
        <f>COUNTIFS('1. All Data'!$AB$3:$AB$133,"Regeneration &amp; Planning Policy",'1. All Data'!$M$3:$M$133,"Not yet due")</f>
        <v>6</v>
      </c>
      <c r="K67" s="216">
        <f>J67/J71</f>
        <v>0.19354838709677419</v>
      </c>
      <c r="L67" s="216">
        <f>K67</f>
        <v>0.19354838709677419</v>
      </c>
      <c r="M67" s="217"/>
      <c r="N67" s="59"/>
      <c r="P67" s="215" t="s">
        <v>89</v>
      </c>
      <c r="Q67" s="211">
        <f>COUNTIFS('1. All Data'!$AB$3:$AB$133,"Regeneration &amp; Planning Policy",'1. All Data'!$R$3:$R$133,"Not yet due")</f>
        <v>0</v>
      </c>
      <c r="R67" s="216" t="e">
        <f>Q67/Q71</f>
        <v>#DIV/0!</v>
      </c>
      <c r="S67" s="216" t="e">
        <f>R67</f>
        <v>#DIV/0!</v>
      </c>
      <c r="T67" s="217"/>
      <c r="U67" s="59"/>
      <c r="W67" s="174" t="s">
        <v>89</v>
      </c>
      <c r="X67" s="211">
        <f>COUNTIFS('1. All Data'!$AB$3:$AB$133,"Regeneration &amp; Planning Policy",'1. All Data'!$V$3:$V$133,"Not yet due")</f>
        <v>0</v>
      </c>
      <c r="Y67" s="216" t="e">
        <f>X67/X71</f>
        <v>#DIV/0!</v>
      </c>
      <c r="Z67" s="216" t="e">
        <f>Y67</f>
        <v>#DIV/0!</v>
      </c>
      <c r="AA67" s="176"/>
      <c r="AB67" s="59"/>
      <c r="AC67" s="168"/>
    </row>
    <row r="68" spans="2:29" ht="15.75" customHeight="1">
      <c r="B68" s="215" t="s">
        <v>55</v>
      </c>
      <c r="C68" s="211">
        <f>COUNTIFS('1. All Data'!$AB$3:$AB$133,"Regeneration &amp; Planning Policy",'1. All Data'!$H$3:$H$133,"Update not provided")</f>
        <v>0</v>
      </c>
      <c r="D68" s="216">
        <f>C68/C71</f>
        <v>0</v>
      </c>
      <c r="E68" s="216">
        <f>D68</f>
        <v>0</v>
      </c>
      <c r="F68" s="217"/>
      <c r="G68" s="2"/>
      <c r="I68" s="215" t="s">
        <v>55</v>
      </c>
      <c r="J68" s="211">
        <f>COUNTIFS('1. All Data'!$AB$3:$AB$133,"Regeneration &amp; Planning Policy",'1. All Data'!$M$3:$M$133,"Update not provided")</f>
        <v>0</v>
      </c>
      <c r="K68" s="216">
        <f>J68/J71</f>
        <v>0</v>
      </c>
      <c r="L68" s="216">
        <f>K68</f>
        <v>0</v>
      </c>
      <c r="M68" s="217"/>
      <c r="N68" s="2"/>
      <c r="P68" s="215" t="s">
        <v>55</v>
      </c>
      <c r="Q68" s="211">
        <f>COUNTIFS('1. All Data'!$AB$3:$AB$133,"Regeneration &amp; Planning Policy",'1. All Data'!$R$3:$R$133,"Update not provided")</f>
        <v>0</v>
      </c>
      <c r="R68" s="216" t="e">
        <f>Q68/Q71</f>
        <v>#DIV/0!</v>
      </c>
      <c r="S68" s="216" t="e">
        <f>R68</f>
        <v>#DIV/0!</v>
      </c>
      <c r="T68" s="217"/>
      <c r="U68" s="2"/>
      <c r="W68" s="174" t="s">
        <v>55</v>
      </c>
      <c r="X68" s="211">
        <f>COUNTIFS('1. All Data'!$AB$3:$AB$133,"Regeneration &amp; Planning Policy",'1. All Data'!$V$3:$V$133,"Update not provided")</f>
        <v>0</v>
      </c>
      <c r="Y68" s="216" t="e">
        <f>X68/X71</f>
        <v>#DIV/0!</v>
      </c>
      <c r="Z68" s="216" t="e">
        <f>Y68</f>
        <v>#DIV/0!</v>
      </c>
      <c r="AA68" s="176"/>
      <c r="AB68" s="2"/>
      <c r="AC68" s="168"/>
    </row>
    <row r="69" spans="2:29" ht="15.75" customHeight="1">
      <c r="B69" s="218" t="s">
        <v>63</v>
      </c>
      <c r="C69" s="211">
        <f>COUNTIFS('1. All Data'!$AB$3:$AB$133,"Regeneration &amp; Planning Policy",'1. All Data'!$H$3:$H$133,"Deferred")</f>
        <v>0</v>
      </c>
      <c r="D69" s="219">
        <f>C69/C71</f>
        <v>0</v>
      </c>
      <c r="E69" s="219">
        <f>D69</f>
        <v>0</v>
      </c>
      <c r="F69" s="220"/>
      <c r="G69" s="59"/>
      <c r="I69" s="218" t="s">
        <v>63</v>
      </c>
      <c r="J69" s="211">
        <f>COUNTIFS('1. All Data'!$AB$3:$AB$133,"Regeneration &amp; Planning Policy",'1. All Data'!$M$3:$M$133,"Deferred")</f>
        <v>0</v>
      </c>
      <c r="K69" s="219">
        <f>J69/J71</f>
        <v>0</v>
      </c>
      <c r="L69" s="219">
        <f>K69</f>
        <v>0</v>
      </c>
      <c r="M69" s="220"/>
      <c r="N69" s="59"/>
      <c r="P69" s="218" t="s">
        <v>63</v>
      </c>
      <c r="Q69" s="211">
        <f>COUNTIFS('1. All Data'!$AB$3:$AB$133,"Regeneration &amp; Planning Policy",'1. All Data'!$R$3:$R$133,"Deferred")</f>
        <v>0</v>
      </c>
      <c r="R69" s="219" t="e">
        <f>Q69/Q71</f>
        <v>#DIV/0!</v>
      </c>
      <c r="S69" s="219" t="e">
        <f>R69</f>
        <v>#DIV/0!</v>
      </c>
      <c r="T69" s="220"/>
      <c r="U69" s="59"/>
      <c r="W69" s="177" t="s">
        <v>63</v>
      </c>
      <c r="X69" s="211">
        <f>COUNTIFS('1. All Data'!$AB$3:$AB$133,"Regeneration &amp; Planning Policy",'1. All Data'!$V$3:$V$133,"Deferred")</f>
        <v>0</v>
      </c>
      <c r="Y69" s="219" t="e">
        <f>X69/X71</f>
        <v>#DIV/0!</v>
      </c>
      <c r="Z69" s="219" t="e">
        <f>Y69</f>
        <v>#DIV/0!</v>
      </c>
      <c r="AA69" s="179"/>
      <c r="AB69" s="59"/>
      <c r="AC69" s="168"/>
    </row>
    <row r="70" spans="2:29" ht="15.75" customHeight="1">
      <c r="B70" s="218" t="s">
        <v>64</v>
      </c>
      <c r="C70" s="211">
        <f>COUNTIFS('1. All Data'!$AB$3:$AB$133,"Regeneration &amp; Planning Policy",'1. All Data'!$H$3:$H$133,"Deleted")</f>
        <v>0</v>
      </c>
      <c r="D70" s="219">
        <f>C70/C71</f>
        <v>0</v>
      </c>
      <c r="E70" s="219">
        <f>D70</f>
        <v>0</v>
      </c>
      <c r="F70" s="220"/>
      <c r="G70" s="30"/>
      <c r="I70" s="218" t="s">
        <v>64</v>
      </c>
      <c r="J70" s="211">
        <f>COUNTIFS('1. All Data'!$AB$3:$AB$133,"Regeneration &amp; Planning Policy",'1. All Data'!$M$3:$M$133,"Deleted")</f>
        <v>0</v>
      </c>
      <c r="K70" s="219">
        <f>J70/J71</f>
        <v>0</v>
      </c>
      <c r="L70" s="219">
        <f>K70</f>
        <v>0</v>
      </c>
      <c r="M70" s="220"/>
      <c r="N70" s="30"/>
      <c r="P70" s="218" t="s">
        <v>64</v>
      </c>
      <c r="Q70" s="211">
        <f>COUNTIFS('1. All Data'!$AB$3:$AB$133,"Regeneration &amp; Planning Policy",'1. All Data'!$R$3:$R$133,"Deleted")</f>
        <v>0</v>
      </c>
      <c r="R70" s="219" t="e">
        <f>Q70/Q71</f>
        <v>#DIV/0!</v>
      </c>
      <c r="S70" s="219" t="e">
        <f>R70</f>
        <v>#DIV/0!</v>
      </c>
      <c r="T70" s="220"/>
      <c r="U70" s="30"/>
      <c r="W70" s="177" t="s">
        <v>64</v>
      </c>
      <c r="X70" s="211">
        <f>COUNTIFS('1. All Data'!$AB$3:$AB$133,"Regeneration &amp; Planning Policy",'1. All Data'!$V$3:$V$133,"Deleted")</f>
        <v>0</v>
      </c>
      <c r="Y70" s="219" t="e">
        <f>X70/X71</f>
        <v>#DIV/0!</v>
      </c>
      <c r="Z70" s="219" t="e">
        <f>Y70</f>
        <v>#DIV/0!</v>
      </c>
      <c r="AA70" s="179"/>
      <c r="AB70" s="3"/>
      <c r="AC70" s="168"/>
    </row>
    <row r="71" spans="2:29" ht="15.75" customHeight="1">
      <c r="B71" s="221" t="s">
        <v>91</v>
      </c>
      <c r="C71" s="222">
        <f>SUM(C60:C70)</f>
        <v>31</v>
      </c>
      <c r="D71" s="179"/>
      <c r="E71" s="179"/>
      <c r="F71" s="223"/>
      <c r="G71" s="59"/>
      <c r="I71" s="221" t="s">
        <v>91</v>
      </c>
      <c r="J71" s="222">
        <f>SUM(J60:J70)</f>
        <v>31</v>
      </c>
      <c r="K71" s="179"/>
      <c r="L71" s="179"/>
      <c r="M71" s="223"/>
      <c r="N71" s="59"/>
      <c r="P71" s="221" t="s">
        <v>91</v>
      </c>
      <c r="Q71" s="222">
        <f>SUM(Q60:Q70)</f>
        <v>0</v>
      </c>
      <c r="R71" s="179"/>
      <c r="S71" s="179"/>
      <c r="T71" s="223"/>
      <c r="U71" s="59"/>
      <c r="W71" s="180" t="s">
        <v>91</v>
      </c>
      <c r="X71" s="222">
        <f>SUM(X60:X70)</f>
        <v>0</v>
      </c>
      <c r="Y71" s="179"/>
      <c r="Z71" s="179"/>
      <c r="AA71" s="59"/>
      <c r="AB71" s="59"/>
      <c r="AC71" s="168"/>
    </row>
    <row r="72" spans="2:29" ht="15.75" customHeight="1">
      <c r="B72" s="221" t="s">
        <v>92</v>
      </c>
      <c r="C72" s="222">
        <f>C71-C70-C69-C68-C67</f>
        <v>22</v>
      </c>
      <c r="D72" s="59"/>
      <c r="E72" s="59"/>
      <c r="F72" s="223"/>
      <c r="G72" s="59"/>
      <c r="I72" s="221" t="s">
        <v>92</v>
      </c>
      <c r="J72" s="222">
        <f>J71-J70-J69-J68-J67</f>
        <v>25</v>
      </c>
      <c r="K72" s="59"/>
      <c r="L72" s="59"/>
      <c r="M72" s="223"/>
      <c r="N72" s="59"/>
      <c r="P72" s="221" t="s">
        <v>92</v>
      </c>
      <c r="Q72" s="222">
        <f>Q71-Q70-Q69-Q68-Q67</f>
        <v>0</v>
      </c>
      <c r="R72" s="59"/>
      <c r="S72" s="59"/>
      <c r="T72" s="223"/>
      <c r="U72" s="59"/>
      <c r="W72" s="180" t="s">
        <v>92</v>
      </c>
      <c r="X72" s="222">
        <f>X71-X70-X69-X68-X67</f>
        <v>0</v>
      </c>
      <c r="Y72" s="59"/>
      <c r="Z72" s="59"/>
      <c r="AA72" s="59"/>
      <c r="AB72" s="59"/>
      <c r="AC72" s="168"/>
    </row>
    <row r="73" spans="2:29" ht="15.75" customHeight="1">
      <c r="W73" s="182"/>
      <c r="AA73" s="2"/>
      <c r="AC73" s="168"/>
    </row>
    <row r="74" spans="2:29" ht="15.75" customHeight="1">
      <c r="W74" s="167"/>
      <c r="X74" s="167"/>
      <c r="Y74" s="167"/>
      <c r="Z74" s="167"/>
      <c r="AA74" s="167"/>
      <c r="AB74" s="189"/>
      <c r="AC74" s="168"/>
    </row>
    <row r="75" spans="2:29" s="168" customFormat="1" ht="15.75" customHeight="1">
      <c r="B75" s="190"/>
      <c r="C75" s="167"/>
      <c r="D75" s="167"/>
      <c r="E75" s="167"/>
      <c r="F75" s="223"/>
      <c r="G75" s="167"/>
      <c r="I75" s="190"/>
      <c r="J75" s="167"/>
      <c r="K75" s="167"/>
      <c r="L75" s="167"/>
      <c r="M75" s="223"/>
      <c r="N75" s="167"/>
      <c r="P75" s="190"/>
      <c r="Q75" s="167"/>
      <c r="R75" s="167"/>
      <c r="S75" s="167"/>
      <c r="T75" s="223"/>
      <c r="U75" s="167"/>
      <c r="W75" s="167"/>
      <c r="X75" s="167"/>
      <c r="Y75" s="167"/>
      <c r="Z75" s="167"/>
      <c r="AA75" s="167"/>
      <c r="AB75" s="189"/>
    </row>
    <row r="76" spans="2:29" s="168" customFormat="1" ht="15.6">
      <c r="B76" s="228" t="s">
        <v>249</v>
      </c>
      <c r="C76" s="207"/>
      <c r="D76" s="207"/>
      <c r="E76" s="207"/>
      <c r="F76" s="208"/>
      <c r="G76" s="207"/>
      <c r="I76" s="228" t="s">
        <v>249</v>
      </c>
      <c r="J76" s="207"/>
      <c r="K76" s="207"/>
      <c r="L76" s="207"/>
      <c r="M76" s="208"/>
      <c r="N76" s="207"/>
      <c r="P76" s="228" t="s">
        <v>249</v>
      </c>
      <c r="Q76" s="207"/>
      <c r="R76" s="207"/>
      <c r="S76" s="207"/>
      <c r="T76" s="208"/>
      <c r="U76" s="207"/>
      <c r="W76" s="228" t="s">
        <v>249</v>
      </c>
      <c r="X76" s="207"/>
      <c r="Y76" s="207"/>
      <c r="Z76" s="207"/>
      <c r="AA76" s="208"/>
      <c r="AB76" s="207"/>
    </row>
    <row r="77" spans="2:29" ht="36" customHeight="1">
      <c r="B77" s="209" t="s">
        <v>82</v>
      </c>
      <c r="C77" s="210" t="s">
        <v>83</v>
      </c>
      <c r="D77" s="210" t="s">
        <v>84</v>
      </c>
      <c r="E77" s="210" t="s">
        <v>85</v>
      </c>
      <c r="F77" s="209" t="s">
        <v>86</v>
      </c>
      <c r="G77" s="210" t="s">
        <v>87</v>
      </c>
      <c r="I77" s="209" t="s">
        <v>82</v>
      </c>
      <c r="J77" s="210" t="s">
        <v>83</v>
      </c>
      <c r="K77" s="210" t="s">
        <v>84</v>
      </c>
      <c r="L77" s="210" t="s">
        <v>85</v>
      </c>
      <c r="M77" s="209" t="s">
        <v>86</v>
      </c>
      <c r="N77" s="210" t="s">
        <v>87</v>
      </c>
      <c r="P77" s="209" t="s">
        <v>82</v>
      </c>
      <c r="Q77" s="210" t="s">
        <v>83</v>
      </c>
      <c r="R77" s="210" t="s">
        <v>84</v>
      </c>
      <c r="S77" s="210" t="s">
        <v>85</v>
      </c>
      <c r="T77" s="209" t="s">
        <v>86</v>
      </c>
      <c r="U77" s="210" t="s">
        <v>87</v>
      </c>
      <c r="W77" s="166" t="s">
        <v>82</v>
      </c>
      <c r="X77" s="166" t="s">
        <v>83</v>
      </c>
      <c r="Y77" s="166" t="s">
        <v>84</v>
      </c>
      <c r="Z77" s="166" t="s">
        <v>85</v>
      </c>
      <c r="AA77" s="166" t="s">
        <v>86</v>
      </c>
      <c r="AB77" s="166" t="s">
        <v>87</v>
      </c>
      <c r="AC77" s="168"/>
    </row>
    <row r="78" spans="2:29" ht="18.75" customHeight="1">
      <c r="B78" s="233" t="s">
        <v>88</v>
      </c>
      <c r="C78" s="211">
        <f>COUNTIFS('1. All Data'!$AB$3:$AB$133,"Community &amp; Regulatory Services",'1. All Data'!$H$3:$H$133,"Fully Achieved")</f>
        <v>1</v>
      </c>
      <c r="D78" s="212">
        <f>C78/C89</f>
        <v>0.05</v>
      </c>
      <c r="E78" s="388">
        <f>D78+D79</f>
        <v>0.8</v>
      </c>
      <c r="F78" s="213">
        <f>C78/C90</f>
        <v>6.25E-2</v>
      </c>
      <c r="G78" s="393">
        <f>F78+F79</f>
        <v>1</v>
      </c>
      <c r="I78" s="233" t="s">
        <v>88</v>
      </c>
      <c r="J78" s="211">
        <f>COUNTIFS('1. All Data'!$AB$3:$AB$133,"Community &amp; Regulatory Services",'1. All Data'!$M$3:$M$133,"Fully Achieved")</f>
        <v>4</v>
      </c>
      <c r="K78" s="212">
        <f>J78/J89</f>
        <v>0.2</v>
      </c>
      <c r="L78" s="388">
        <f>K78+K79</f>
        <v>0.89999999999999991</v>
      </c>
      <c r="M78" s="213">
        <f>J78/J90</f>
        <v>0.21052631578947367</v>
      </c>
      <c r="N78" s="393">
        <f>M78+M79</f>
        <v>0.94736842105263153</v>
      </c>
      <c r="P78" s="233" t="s">
        <v>88</v>
      </c>
      <c r="Q78" s="211">
        <f>COUNTIFS('1. All Data'!$AB$3:$AB$133,"Community &amp; Regulatory Services",'1. All Data'!$R$3:$R$133,"Fully Achieved")</f>
        <v>0</v>
      </c>
      <c r="R78" s="212" t="e">
        <f>Q78/Q89</f>
        <v>#DIV/0!</v>
      </c>
      <c r="S78" s="388" t="e">
        <f>R78+R79</f>
        <v>#DIV/0!</v>
      </c>
      <c r="T78" s="213" t="e">
        <f>Q78/Q90</f>
        <v>#DIV/0!</v>
      </c>
      <c r="U78" s="393" t="e">
        <f>T78+T79</f>
        <v>#DIV/0!</v>
      </c>
      <c r="W78" s="233" t="s">
        <v>88</v>
      </c>
      <c r="X78" s="211">
        <f>COUNTIFS('1. All Data'!$AB$3:$AB$133,"Community &amp; Regulatory Services",'1. All Data'!$V$3:$V$133,"Fully Achieved")</f>
        <v>0</v>
      </c>
      <c r="Y78" s="212" t="e">
        <f>X78/X89</f>
        <v>#DIV/0!</v>
      </c>
      <c r="Z78" s="388" t="e">
        <f>Y78+Y79</f>
        <v>#DIV/0!</v>
      </c>
      <c r="AA78" s="212" t="e">
        <f>X78/X90</f>
        <v>#DIV/0!</v>
      </c>
      <c r="AB78" s="362" t="e">
        <f>AA78+AA79</f>
        <v>#DIV/0!</v>
      </c>
      <c r="AC78" s="168"/>
    </row>
    <row r="79" spans="2:29" ht="18.75" customHeight="1">
      <c r="B79" s="233" t="s">
        <v>65</v>
      </c>
      <c r="C79" s="211">
        <f>COUNTIFS('1. All Data'!$AB$3:$AB$133,"Community &amp; Regulatory Services",'1. All Data'!$H$3:$H$133,"On Track to be Achieved")</f>
        <v>15</v>
      </c>
      <c r="D79" s="212">
        <f>C79/C89</f>
        <v>0.75</v>
      </c>
      <c r="E79" s="388"/>
      <c r="F79" s="213">
        <f>C79/C90</f>
        <v>0.9375</v>
      </c>
      <c r="G79" s="393"/>
      <c r="I79" s="233" t="s">
        <v>65</v>
      </c>
      <c r="J79" s="211">
        <f>COUNTIFS('1. All Data'!$AB$3:$AB$133,"Community &amp; Regulatory Services",'1. All Data'!$M$3:$M$133,"On Track to be Achieved")</f>
        <v>14</v>
      </c>
      <c r="K79" s="212">
        <f>J79/J89</f>
        <v>0.7</v>
      </c>
      <c r="L79" s="388"/>
      <c r="M79" s="213">
        <f>J79/J90</f>
        <v>0.73684210526315785</v>
      </c>
      <c r="N79" s="393"/>
      <c r="P79" s="233" t="s">
        <v>65</v>
      </c>
      <c r="Q79" s="211">
        <f>COUNTIFS('1. All Data'!$AB$3:$AB$133,"Community &amp; Regulatory Services",'1. All Data'!$R$3:$R$133,"On Track to be Achieved")</f>
        <v>0</v>
      </c>
      <c r="R79" s="212" t="e">
        <f>Q79/Q89</f>
        <v>#DIV/0!</v>
      </c>
      <c r="S79" s="388"/>
      <c r="T79" s="213" t="e">
        <f>Q79/Q90</f>
        <v>#DIV/0!</v>
      </c>
      <c r="U79" s="393"/>
      <c r="W79" s="233" t="s">
        <v>57</v>
      </c>
      <c r="X79" s="211">
        <f>COUNTIFS('1. All Data'!$AB$3:$AB$133,"Community &amp; Regulatory Services",'1. All Data'!$V$3:$V$133,"Numerical Outturn Within 5% Tolerance")</f>
        <v>0</v>
      </c>
      <c r="Y79" s="212" t="e">
        <f>X79/X89</f>
        <v>#DIV/0!</v>
      </c>
      <c r="Z79" s="388"/>
      <c r="AA79" s="212" t="e">
        <f>X79/X90</f>
        <v>#DIV/0!</v>
      </c>
      <c r="AB79" s="362"/>
      <c r="AC79" s="168"/>
    </row>
    <row r="80" spans="2:29" ht="16.5" customHeight="1">
      <c r="B80" s="382" t="s">
        <v>66</v>
      </c>
      <c r="C80" s="385">
        <f>COUNTIFS('1. All Data'!$AB$3:$AB$133,"Community &amp; Regulatory Services",'1. All Data'!$H$3:$H$133,"In Danger of Falling Behind Target")</f>
        <v>0</v>
      </c>
      <c r="D80" s="390">
        <f>C80/C89</f>
        <v>0</v>
      </c>
      <c r="E80" s="390">
        <f>D80</f>
        <v>0</v>
      </c>
      <c r="F80" s="376">
        <f>C80/C90</f>
        <v>0</v>
      </c>
      <c r="G80" s="379">
        <f>F80</f>
        <v>0</v>
      </c>
      <c r="I80" s="382" t="s">
        <v>66</v>
      </c>
      <c r="J80" s="385">
        <f>COUNTIFS('1. All Data'!$AB$3:$AB$133,"Community &amp; Regulatory Services",'1. All Data'!$M$3:$M$133,"In Danger of Falling Behind Target")</f>
        <v>1</v>
      </c>
      <c r="K80" s="390">
        <f>J80/J89</f>
        <v>0.05</v>
      </c>
      <c r="L80" s="390">
        <f>K80</f>
        <v>0.05</v>
      </c>
      <c r="M80" s="376">
        <f>J80/J90</f>
        <v>5.2631578947368418E-2</v>
      </c>
      <c r="N80" s="379">
        <f>M80</f>
        <v>5.2631578947368418E-2</v>
      </c>
      <c r="P80" s="382" t="s">
        <v>66</v>
      </c>
      <c r="Q80" s="385">
        <f>COUNTIFS('1. All Data'!$AB$3:$AB$133,"Community &amp; Regulatory Services",'1. All Data'!$R$3:$R$133,"In Danger of Falling Behind Target")</f>
        <v>0</v>
      </c>
      <c r="R80" s="390" t="e">
        <f>Q80/Q89</f>
        <v>#DIV/0!</v>
      </c>
      <c r="S80" s="390" t="e">
        <f>R80</f>
        <v>#DIV/0!</v>
      </c>
      <c r="T80" s="376" t="e">
        <f>Q80/Q90</f>
        <v>#DIV/0!</v>
      </c>
      <c r="U80" s="379" t="e">
        <f>T80</f>
        <v>#DIV/0!</v>
      </c>
      <c r="W80" s="171" t="s">
        <v>58</v>
      </c>
      <c r="X80" s="172">
        <f>COUNTIFS('1. All Data'!$AB$3:$AB$133,"Community &amp; Regulatory Services",'1. All Data'!$V$3:$V$133,"Numerical Outturn Within 10% Tolerance")</f>
        <v>0</v>
      </c>
      <c r="Y80" s="170" t="e">
        <f>X80/X89</f>
        <v>#DIV/0!</v>
      </c>
      <c r="Z80" s="347" t="e">
        <f>SUM(Y80:Y82)</f>
        <v>#DIV/0!</v>
      </c>
      <c r="AA80" s="170" t="e">
        <f>X80/X90</f>
        <v>#DIV/0!</v>
      </c>
      <c r="AB80" s="348" t="e">
        <f>SUM(AA80:AA82)</f>
        <v>#DIV/0!</v>
      </c>
      <c r="AC80" s="168"/>
    </row>
    <row r="81" spans="2:29" ht="16.5" customHeight="1">
      <c r="B81" s="383"/>
      <c r="C81" s="386"/>
      <c r="D81" s="391"/>
      <c r="E81" s="391"/>
      <c r="F81" s="377"/>
      <c r="G81" s="380"/>
      <c r="I81" s="383"/>
      <c r="J81" s="386"/>
      <c r="K81" s="391"/>
      <c r="L81" s="391"/>
      <c r="M81" s="377"/>
      <c r="N81" s="380"/>
      <c r="P81" s="383"/>
      <c r="Q81" s="386"/>
      <c r="R81" s="391"/>
      <c r="S81" s="391"/>
      <c r="T81" s="377"/>
      <c r="U81" s="380"/>
      <c r="W81" s="171" t="s">
        <v>59</v>
      </c>
      <c r="X81" s="172">
        <f>COUNTIFS('1. All Data'!$AB$3:$AB$133,"Community &amp; Regulatory Services",'1. All Data'!$V$3:$V$133,"Target Partially Met")</f>
        <v>0</v>
      </c>
      <c r="Y81" s="170" t="e">
        <f>X81/X89</f>
        <v>#DIV/0!</v>
      </c>
      <c r="Z81" s="347"/>
      <c r="AA81" s="170" t="e">
        <f>X81/X90</f>
        <v>#DIV/0!</v>
      </c>
      <c r="AB81" s="348"/>
      <c r="AC81" s="168"/>
    </row>
    <row r="82" spans="2:29" ht="16.5" customHeight="1">
      <c r="B82" s="384"/>
      <c r="C82" s="387"/>
      <c r="D82" s="392"/>
      <c r="E82" s="392"/>
      <c r="F82" s="378"/>
      <c r="G82" s="381"/>
      <c r="I82" s="384"/>
      <c r="J82" s="387"/>
      <c r="K82" s="392"/>
      <c r="L82" s="392"/>
      <c r="M82" s="378"/>
      <c r="N82" s="381"/>
      <c r="P82" s="384"/>
      <c r="Q82" s="387"/>
      <c r="R82" s="392"/>
      <c r="S82" s="392"/>
      <c r="T82" s="378"/>
      <c r="U82" s="381"/>
      <c r="W82" s="171" t="s">
        <v>62</v>
      </c>
      <c r="X82" s="172">
        <f>COUNTIFS('1. All Data'!$AB$3:$AB$133,"Community &amp; Regulatory Services",'1. All Data'!$V$3:$V$133,"Completion Date Within Reasonable Tolerance")</f>
        <v>0</v>
      </c>
      <c r="Y82" s="170" t="e">
        <f>X82/X89</f>
        <v>#DIV/0!</v>
      </c>
      <c r="Z82" s="347"/>
      <c r="AA82" s="170" t="e">
        <f>X82/X90</f>
        <v>#DIV/0!</v>
      </c>
      <c r="AB82" s="348"/>
      <c r="AC82" s="168"/>
    </row>
    <row r="83" spans="2:29" ht="22.5" customHeight="1">
      <c r="B83" s="214" t="s">
        <v>67</v>
      </c>
      <c r="C83" s="211">
        <f>COUNTIFS('1. All Data'!$AB$3:$AB$133,"Community &amp; Regulatory Services",'1. All Data'!$H$3:$H$133,"Completed Behind Schedule")</f>
        <v>0</v>
      </c>
      <c r="D83" s="212">
        <f>C83/C89</f>
        <v>0</v>
      </c>
      <c r="E83" s="388">
        <f>D83+D84</f>
        <v>0</v>
      </c>
      <c r="F83" s="213">
        <f>C83/C90</f>
        <v>0</v>
      </c>
      <c r="G83" s="389">
        <f>F83+F84</f>
        <v>0</v>
      </c>
      <c r="I83" s="214" t="s">
        <v>67</v>
      </c>
      <c r="J83" s="211">
        <f>COUNTIFS('1. All Data'!$AB$3:$AB$133,"Community &amp; Regulatory Services",'1. All Data'!$M$3:$M$133,"Completed Behind Schedule")</f>
        <v>0</v>
      </c>
      <c r="K83" s="212">
        <f>J83/J89</f>
        <v>0</v>
      </c>
      <c r="L83" s="388">
        <f>K83+K84</f>
        <v>0</v>
      </c>
      <c r="M83" s="213">
        <f>J83/J90</f>
        <v>0</v>
      </c>
      <c r="N83" s="389">
        <f>M83+M84</f>
        <v>0</v>
      </c>
      <c r="P83" s="214" t="s">
        <v>67</v>
      </c>
      <c r="Q83" s="211">
        <f>COUNTIFS('1. All Data'!$AB$3:$AB$133,"Community &amp; Regulatory Services",'1. All Data'!$R$3:$R$133,"Completed Behind Schedule")</f>
        <v>0</v>
      </c>
      <c r="R83" s="212" t="e">
        <f>Q83/Q89</f>
        <v>#DIV/0!</v>
      </c>
      <c r="S83" s="388" t="e">
        <f>R83+R84</f>
        <v>#DIV/0!</v>
      </c>
      <c r="T83" s="213" t="e">
        <f>Q83/Q90</f>
        <v>#DIV/0!</v>
      </c>
      <c r="U83" s="389" t="e">
        <f>T83+T84</f>
        <v>#DIV/0!</v>
      </c>
      <c r="W83" s="173" t="s">
        <v>61</v>
      </c>
      <c r="X83" s="211">
        <f>COUNTIFS('1. All Data'!$AB$3:$AB$133,"Community &amp; Regulatory Services",'1. All Data'!$V$3:$V$133,"Completed Significantly After Target Deadline")</f>
        <v>0</v>
      </c>
      <c r="Y83" s="212" t="e">
        <f>X83/X89</f>
        <v>#DIV/0!</v>
      </c>
      <c r="Z83" s="388" t="e">
        <f>Y83+Y84</f>
        <v>#DIV/0!</v>
      </c>
      <c r="AA83" s="170" t="e">
        <f>X83/X90</f>
        <v>#DIV/0!</v>
      </c>
      <c r="AB83" s="349" t="e">
        <f>AA83+AA84</f>
        <v>#DIV/0!</v>
      </c>
      <c r="AC83" s="168"/>
    </row>
    <row r="84" spans="2:29" ht="22.5" customHeight="1">
      <c r="B84" s="214" t="s">
        <v>60</v>
      </c>
      <c r="C84" s="211">
        <f>COUNTIFS('1. All Data'!$AB$3:$AB$133,"Community &amp; Regulatory Services",'1. All Data'!$H$3:$H$133,"Off Target")</f>
        <v>0</v>
      </c>
      <c r="D84" s="212">
        <f>C84/C89</f>
        <v>0</v>
      </c>
      <c r="E84" s="388"/>
      <c r="F84" s="213">
        <f>C84/C90</f>
        <v>0</v>
      </c>
      <c r="G84" s="389"/>
      <c r="I84" s="214" t="s">
        <v>60</v>
      </c>
      <c r="J84" s="211">
        <f>COUNTIFS('1. All Data'!$AB$3:$AB$133,"Community &amp; Regulatory Services",'1. All Data'!$M$3:$M$133,"Off Target")</f>
        <v>0</v>
      </c>
      <c r="K84" s="212">
        <f>J84/J89</f>
        <v>0</v>
      </c>
      <c r="L84" s="388"/>
      <c r="M84" s="213">
        <f>J84/J90</f>
        <v>0</v>
      </c>
      <c r="N84" s="389"/>
      <c r="P84" s="214" t="s">
        <v>60</v>
      </c>
      <c r="Q84" s="211">
        <f>COUNTIFS('1. All Data'!$AB$3:$AB$133,"Community &amp; Regulatory Services",'1. All Data'!$R$3:$R$133,"Off Target")</f>
        <v>0</v>
      </c>
      <c r="R84" s="212" t="e">
        <f>Q84/Q89</f>
        <v>#DIV/0!</v>
      </c>
      <c r="S84" s="388"/>
      <c r="T84" s="213" t="e">
        <f>Q84/Q90</f>
        <v>#DIV/0!</v>
      </c>
      <c r="U84" s="389"/>
      <c r="W84" s="173" t="s">
        <v>60</v>
      </c>
      <c r="X84" s="211">
        <f>COUNTIFS('1. All Data'!$AB$3:$AB$133,"Community &amp; Regulatory Services",'1. All Data'!$R$3:$R$133,"Off Target")</f>
        <v>0</v>
      </c>
      <c r="Y84" s="212" t="e">
        <f>X84/X89</f>
        <v>#DIV/0!</v>
      </c>
      <c r="Z84" s="388"/>
      <c r="AA84" s="170" t="e">
        <f>X84/X90</f>
        <v>#DIV/0!</v>
      </c>
      <c r="AB84" s="349"/>
      <c r="AC84" s="168"/>
    </row>
    <row r="85" spans="2:29" ht="15.75" customHeight="1">
      <c r="B85" s="215" t="s">
        <v>89</v>
      </c>
      <c r="C85" s="211">
        <f>COUNTIFS('1. All Data'!$AB$3:$AB$133,"Community &amp; Regulatory Services",'1. All Data'!$H$3:$H$133,"Not yet due")</f>
        <v>4</v>
      </c>
      <c r="D85" s="216">
        <f>C85/C89</f>
        <v>0.2</v>
      </c>
      <c r="E85" s="216">
        <f>D85</f>
        <v>0.2</v>
      </c>
      <c r="F85" s="217"/>
      <c r="G85" s="59"/>
      <c r="I85" s="215" t="s">
        <v>89</v>
      </c>
      <c r="J85" s="211">
        <f>COUNTIFS('1. All Data'!$AB$3:$AB$133,"Community &amp; Regulatory Services",'1. All Data'!$M$3:$M$133,"Not yet due")</f>
        <v>1</v>
      </c>
      <c r="K85" s="216">
        <f>J85/J89</f>
        <v>0.05</v>
      </c>
      <c r="L85" s="216">
        <f>K85</f>
        <v>0.05</v>
      </c>
      <c r="M85" s="217"/>
      <c r="N85" s="59"/>
      <c r="P85" s="215" t="s">
        <v>89</v>
      </c>
      <c r="Q85" s="211">
        <f>COUNTIFS('1. All Data'!$AB$3:$AB$133,"Community &amp; Regulatory Services",'1. All Data'!$R$3:$R$133,"Not yet due")</f>
        <v>0</v>
      </c>
      <c r="R85" s="216" t="e">
        <f>Q85/Q89</f>
        <v>#DIV/0!</v>
      </c>
      <c r="S85" s="216" t="e">
        <f>R85</f>
        <v>#DIV/0!</v>
      </c>
      <c r="T85" s="217"/>
      <c r="U85" s="59"/>
      <c r="W85" s="174" t="s">
        <v>89</v>
      </c>
      <c r="X85" s="211">
        <f>COUNTIFS('1. All Data'!$AB$3:$AB$133,"Community &amp; Regulatory Services",'1. All Data'!$V$3:$V$133,"Not yet due")</f>
        <v>0</v>
      </c>
      <c r="Y85" s="216" t="e">
        <f>X85/X89</f>
        <v>#DIV/0!</v>
      </c>
      <c r="Z85" s="216" t="e">
        <f>Y85</f>
        <v>#DIV/0!</v>
      </c>
      <c r="AA85" s="176"/>
      <c r="AB85" s="59"/>
      <c r="AC85" s="168"/>
    </row>
    <row r="86" spans="2:29" ht="15.75" customHeight="1">
      <c r="B86" s="215" t="s">
        <v>55</v>
      </c>
      <c r="C86" s="211">
        <f>COUNTIFS('1. All Data'!$AB$3:$AB$133,"Community &amp; Regulatory Services",'1. All Data'!$H$3:$H$133,"Update not provided")</f>
        <v>0</v>
      </c>
      <c r="D86" s="216">
        <f>C86/C89</f>
        <v>0</v>
      </c>
      <c r="E86" s="216">
        <f>D86</f>
        <v>0</v>
      </c>
      <c r="F86" s="217"/>
      <c r="G86" s="2"/>
      <c r="I86" s="215" t="s">
        <v>55</v>
      </c>
      <c r="J86" s="211">
        <f>COUNTIFS('1. All Data'!$AB$3:$AB$133,"Community &amp; Regulatory Services",'1. All Data'!$M$3:$M$133,"Update not provided")</f>
        <v>0</v>
      </c>
      <c r="K86" s="216">
        <f>J86/J89</f>
        <v>0</v>
      </c>
      <c r="L86" s="216">
        <f>K86</f>
        <v>0</v>
      </c>
      <c r="M86" s="217"/>
      <c r="N86" s="2"/>
      <c r="P86" s="215" t="s">
        <v>55</v>
      </c>
      <c r="Q86" s="211">
        <f>COUNTIFS('1. All Data'!$AB$3:$AB$133,"Community &amp; Regulatory Services",'1. All Data'!$R$3:$R$133,"Update not provided")</f>
        <v>0</v>
      </c>
      <c r="R86" s="216" t="e">
        <f>Q86/Q89</f>
        <v>#DIV/0!</v>
      </c>
      <c r="S86" s="216" t="e">
        <f>R86</f>
        <v>#DIV/0!</v>
      </c>
      <c r="T86" s="217"/>
      <c r="U86" s="2"/>
      <c r="W86" s="174" t="s">
        <v>55</v>
      </c>
      <c r="X86" s="211">
        <f>COUNTIFS('1. All Data'!$AB$3:$AB$133,"Community &amp; Regulatory Services",'1. All Data'!$V$3:$V$133,"Update not provided")</f>
        <v>0</v>
      </c>
      <c r="Y86" s="216" t="e">
        <f>X86/X89</f>
        <v>#DIV/0!</v>
      </c>
      <c r="Z86" s="216" t="e">
        <f>Y86</f>
        <v>#DIV/0!</v>
      </c>
      <c r="AA86" s="176"/>
      <c r="AB86" s="2"/>
      <c r="AC86" s="168"/>
    </row>
    <row r="87" spans="2:29" ht="15.75" customHeight="1">
      <c r="B87" s="218" t="s">
        <v>63</v>
      </c>
      <c r="C87" s="211">
        <f>COUNTIFS('1. All Data'!$AB$3:$AB$133,"Community &amp; Regulatory Services",'1. All Data'!$H$3:$H$133,"Deferred")</f>
        <v>0</v>
      </c>
      <c r="D87" s="219">
        <f>C87/C89</f>
        <v>0</v>
      </c>
      <c r="E87" s="219">
        <f>D87</f>
        <v>0</v>
      </c>
      <c r="F87" s="220"/>
      <c r="G87" s="59"/>
      <c r="I87" s="218" t="s">
        <v>63</v>
      </c>
      <c r="J87" s="211">
        <f>COUNTIFS('1. All Data'!$AB$3:$AB$133,"Community &amp; Regulatory Services",'1. All Data'!$M$3:$M$133,"Deferred")</f>
        <v>0</v>
      </c>
      <c r="K87" s="219">
        <f>J87/J89</f>
        <v>0</v>
      </c>
      <c r="L87" s="219">
        <f>K87</f>
        <v>0</v>
      </c>
      <c r="M87" s="220"/>
      <c r="N87" s="59"/>
      <c r="P87" s="218" t="s">
        <v>63</v>
      </c>
      <c r="Q87" s="211">
        <f>COUNTIFS('1. All Data'!$AB$3:$AB$133,"Community &amp; Regulatory Services",'1. All Data'!$R$3:$R$133,"Deferred")</f>
        <v>0</v>
      </c>
      <c r="R87" s="219" t="e">
        <f>Q87/Q89</f>
        <v>#DIV/0!</v>
      </c>
      <c r="S87" s="219" t="e">
        <f>R87</f>
        <v>#DIV/0!</v>
      </c>
      <c r="T87" s="220"/>
      <c r="U87" s="59"/>
      <c r="W87" s="177" t="s">
        <v>63</v>
      </c>
      <c r="X87" s="211">
        <f>COUNTIFS('1. All Data'!$AB$3:$AB$133,"Community &amp; Regulatory Services",'1. All Data'!$V$3:$V$133,"Deferred")</f>
        <v>0</v>
      </c>
      <c r="Y87" s="219" t="e">
        <f>X87/X89</f>
        <v>#DIV/0!</v>
      </c>
      <c r="Z87" s="219" t="e">
        <f>Y87</f>
        <v>#DIV/0!</v>
      </c>
      <c r="AA87" s="179"/>
      <c r="AB87" s="59"/>
      <c r="AC87" s="168"/>
    </row>
    <row r="88" spans="2:29" ht="15.75" customHeight="1">
      <c r="B88" s="218" t="s">
        <v>64</v>
      </c>
      <c r="C88" s="211">
        <f>COUNTIFS('1. All Data'!$AB$3:$AB$133,"Community &amp; Regulatory Services",'1. All Data'!$H$3:$H$133,"Deleted")</f>
        <v>0</v>
      </c>
      <c r="D88" s="219">
        <f>C88/C89</f>
        <v>0</v>
      </c>
      <c r="E88" s="219">
        <f>D88</f>
        <v>0</v>
      </c>
      <c r="F88" s="220"/>
      <c r="G88" s="30"/>
      <c r="I88" s="218" t="s">
        <v>64</v>
      </c>
      <c r="J88" s="211">
        <f>COUNTIFS('1. All Data'!$AB$3:$AB$133,"Community &amp; Regulatory Services",'1. All Data'!$M$3:$M$133,"Deleted")</f>
        <v>0</v>
      </c>
      <c r="K88" s="219">
        <f>J88/J89</f>
        <v>0</v>
      </c>
      <c r="L88" s="219">
        <f>K88</f>
        <v>0</v>
      </c>
      <c r="M88" s="220"/>
      <c r="N88" s="30"/>
      <c r="P88" s="218" t="s">
        <v>64</v>
      </c>
      <c r="Q88" s="211">
        <f>COUNTIFS('1. All Data'!$AB$3:$AB$133,"Community &amp; Regulatory Services",'1. All Data'!$R$3:$R$133,"Deleted")</f>
        <v>0</v>
      </c>
      <c r="R88" s="219" t="e">
        <f>Q88/Q89</f>
        <v>#DIV/0!</v>
      </c>
      <c r="S88" s="219" t="e">
        <f>R88</f>
        <v>#DIV/0!</v>
      </c>
      <c r="T88" s="220"/>
      <c r="U88" s="30"/>
      <c r="W88" s="177" t="s">
        <v>64</v>
      </c>
      <c r="X88" s="211">
        <f>COUNTIFS('1. All Data'!$AB$3:$AB$133,"Community &amp; Regulatory Services",'1. All Data'!$V$3:$V$133,"Deleted")</f>
        <v>0</v>
      </c>
      <c r="Y88" s="219" t="e">
        <f>X88/X89</f>
        <v>#DIV/0!</v>
      </c>
      <c r="Z88" s="219" t="e">
        <f>Y88</f>
        <v>#DIV/0!</v>
      </c>
      <c r="AA88" s="179"/>
      <c r="AB88" s="3"/>
      <c r="AC88" s="168"/>
    </row>
    <row r="89" spans="2:29" ht="15.75" customHeight="1">
      <c r="B89" s="221" t="s">
        <v>91</v>
      </c>
      <c r="C89" s="222">
        <f>SUM(C78:C88)</f>
        <v>20</v>
      </c>
      <c r="D89" s="179"/>
      <c r="E89" s="179"/>
      <c r="F89" s="223"/>
      <c r="G89" s="59"/>
      <c r="I89" s="221" t="s">
        <v>91</v>
      </c>
      <c r="J89" s="222">
        <f>SUM(J78:J88)</f>
        <v>20</v>
      </c>
      <c r="K89" s="179"/>
      <c r="L89" s="179"/>
      <c r="M89" s="223"/>
      <c r="N89" s="59"/>
      <c r="P89" s="221" t="s">
        <v>91</v>
      </c>
      <c r="Q89" s="222">
        <f>SUM(Q78:Q88)</f>
        <v>0</v>
      </c>
      <c r="R89" s="179"/>
      <c r="S89" s="179"/>
      <c r="T89" s="223"/>
      <c r="U89" s="59"/>
      <c r="W89" s="180" t="s">
        <v>91</v>
      </c>
      <c r="X89" s="222">
        <f>SUM(X78:X88)</f>
        <v>0</v>
      </c>
      <c r="Y89" s="179"/>
      <c r="Z89" s="179"/>
      <c r="AA89" s="59"/>
      <c r="AB89" s="59"/>
      <c r="AC89" s="168"/>
    </row>
    <row r="90" spans="2:29" ht="15.75" customHeight="1">
      <c r="B90" s="221" t="s">
        <v>92</v>
      </c>
      <c r="C90" s="222">
        <f>C89-C88-C87-C86-C85</f>
        <v>16</v>
      </c>
      <c r="D90" s="59"/>
      <c r="E90" s="59"/>
      <c r="F90" s="223"/>
      <c r="G90" s="59"/>
      <c r="I90" s="221" t="s">
        <v>92</v>
      </c>
      <c r="J90" s="222">
        <f>J89-J88-J87-J86-J85</f>
        <v>19</v>
      </c>
      <c r="K90" s="59"/>
      <c r="L90" s="59"/>
      <c r="M90" s="223"/>
      <c r="N90" s="59"/>
      <c r="P90" s="221" t="s">
        <v>92</v>
      </c>
      <c r="Q90" s="222">
        <f>Q89-Q88-Q87-Q86-Q85</f>
        <v>0</v>
      </c>
      <c r="R90" s="59"/>
      <c r="S90" s="59"/>
      <c r="T90" s="223"/>
      <c r="U90" s="59"/>
      <c r="W90" s="180" t="s">
        <v>92</v>
      </c>
      <c r="X90" s="222">
        <f>X89-X88-X87-X86-X85</f>
        <v>0</v>
      </c>
      <c r="Y90" s="59"/>
      <c r="Z90" s="59"/>
      <c r="AA90" s="59"/>
      <c r="AB90" s="59"/>
      <c r="AC90" s="168"/>
    </row>
    <row r="91" spans="2:29" ht="15.75" customHeight="1">
      <c r="W91" s="182"/>
      <c r="AA91" s="2"/>
      <c r="AC91" s="168"/>
    </row>
    <row r="92" spans="2:29" ht="15.75" customHeight="1">
      <c r="W92" s="167"/>
      <c r="X92" s="167"/>
      <c r="Y92" s="167"/>
      <c r="Z92" s="167"/>
      <c r="AA92" s="167"/>
      <c r="AB92" s="189"/>
      <c r="AC92" s="168"/>
    </row>
    <row r="93" spans="2:29" ht="15.75" customHeight="1">
      <c r="W93" s="167"/>
      <c r="X93" s="167"/>
      <c r="Y93" s="167"/>
      <c r="Z93" s="167"/>
      <c r="AA93" s="167"/>
      <c r="AB93" s="189"/>
      <c r="AC93" s="168"/>
    </row>
    <row r="94" spans="2:29">
      <c r="W94" s="167"/>
      <c r="X94" s="167"/>
      <c r="Y94" s="167"/>
      <c r="Z94" s="167"/>
      <c r="AA94" s="167"/>
      <c r="AB94" s="189"/>
      <c r="AC94" s="168"/>
    </row>
    <row r="95" spans="2:29">
      <c r="W95" s="167"/>
      <c r="X95" s="167"/>
      <c r="Y95" s="167"/>
      <c r="Z95" s="167"/>
      <c r="AA95" s="167"/>
      <c r="AB95" s="189"/>
      <c r="AC95" s="168"/>
    </row>
    <row r="96" spans="2:29">
      <c r="W96" s="167"/>
      <c r="X96" s="167"/>
      <c r="Y96" s="167"/>
      <c r="Z96" s="167"/>
      <c r="AA96" s="167"/>
      <c r="AB96" s="189"/>
      <c r="AC96" s="168"/>
    </row>
    <row r="97" spans="23:29">
      <c r="W97" s="167"/>
      <c r="X97" s="167"/>
      <c r="Y97" s="167"/>
      <c r="Z97" s="167"/>
      <c r="AA97" s="167"/>
      <c r="AB97" s="189"/>
      <c r="AC97" s="168"/>
    </row>
    <row r="98" spans="23:29">
      <c r="W98" s="167"/>
      <c r="X98" s="167"/>
      <c r="Y98" s="167"/>
      <c r="Z98" s="167"/>
      <c r="AA98" s="167"/>
      <c r="AB98" s="189"/>
      <c r="AC98" s="168"/>
    </row>
    <row r="99" spans="23:29">
      <c r="W99" s="167"/>
      <c r="X99" s="167"/>
      <c r="Y99" s="167"/>
      <c r="Z99" s="167"/>
      <c r="AA99" s="167"/>
      <c r="AB99" s="189"/>
      <c r="AC99" s="168"/>
    </row>
    <row r="100" spans="23:29">
      <c r="W100" s="167"/>
      <c r="X100" s="167"/>
      <c r="Y100" s="167"/>
      <c r="Z100" s="167"/>
      <c r="AA100" s="167"/>
      <c r="AB100" s="189"/>
      <c r="AC100" s="168"/>
    </row>
    <row r="101" spans="23:29">
      <c r="W101" s="167"/>
      <c r="X101" s="167"/>
      <c r="Y101" s="167"/>
      <c r="Z101" s="167"/>
      <c r="AA101" s="167"/>
      <c r="AB101" s="189"/>
      <c r="AC101" s="168"/>
    </row>
    <row r="102" spans="23:29">
      <c r="W102" s="167"/>
      <c r="X102" s="167"/>
      <c r="Y102" s="167"/>
      <c r="Z102" s="167"/>
      <c r="AA102" s="167"/>
      <c r="AB102" s="189"/>
      <c r="AC102" s="168"/>
    </row>
    <row r="103" spans="23:29">
      <c r="W103" s="167"/>
      <c r="X103" s="167"/>
      <c r="Y103" s="167"/>
      <c r="Z103" s="167"/>
      <c r="AA103" s="167"/>
      <c r="AB103" s="189"/>
      <c r="AC103" s="168"/>
    </row>
    <row r="104" spans="23:29">
      <c r="W104" s="167"/>
      <c r="X104" s="167"/>
      <c r="Y104" s="167"/>
      <c r="Z104" s="167"/>
      <c r="AA104" s="167"/>
      <c r="AB104" s="189"/>
      <c r="AC104" s="168"/>
    </row>
    <row r="105" spans="23:29">
      <c r="W105" s="167"/>
      <c r="X105" s="167"/>
      <c r="Y105" s="167"/>
      <c r="Z105" s="167"/>
      <c r="AA105" s="167"/>
      <c r="AB105" s="189"/>
      <c r="AC105" s="168"/>
    </row>
    <row r="106" spans="23:29">
      <c r="W106" s="167"/>
      <c r="X106" s="167"/>
      <c r="Y106" s="167"/>
      <c r="Z106" s="167"/>
      <c r="AA106" s="167"/>
      <c r="AB106" s="189"/>
      <c r="AC106" s="168"/>
    </row>
    <row r="107" spans="23:29">
      <c r="W107" s="167"/>
      <c r="X107" s="167"/>
      <c r="Y107" s="167"/>
      <c r="Z107" s="167"/>
      <c r="AA107" s="167"/>
      <c r="AB107" s="189"/>
      <c r="AC107" s="168"/>
    </row>
    <row r="108" spans="23:29">
      <c r="W108" s="167"/>
      <c r="X108" s="167"/>
      <c r="Y108" s="167"/>
      <c r="Z108" s="167"/>
      <c r="AA108" s="167"/>
      <c r="AB108" s="189"/>
      <c r="AC108" s="168"/>
    </row>
    <row r="109" spans="23:29">
      <c r="W109" s="167"/>
      <c r="X109" s="167"/>
      <c r="Y109" s="167"/>
      <c r="Z109" s="167"/>
      <c r="AA109" s="167"/>
      <c r="AB109" s="189"/>
      <c r="AC109" s="168"/>
    </row>
    <row r="110" spans="23:29">
      <c r="W110" s="167"/>
      <c r="X110" s="167"/>
      <c r="Y110" s="167"/>
      <c r="Z110" s="167"/>
      <c r="AA110" s="167"/>
      <c r="AB110" s="189"/>
      <c r="AC110" s="168"/>
    </row>
    <row r="111" spans="23:29">
      <c r="W111" s="167"/>
      <c r="X111" s="167"/>
      <c r="Y111" s="167"/>
      <c r="Z111" s="167"/>
      <c r="AA111" s="167"/>
      <c r="AB111" s="189"/>
      <c r="AC111" s="168"/>
    </row>
    <row r="112" spans="23:29">
      <c r="W112" s="167"/>
      <c r="X112" s="167"/>
      <c r="Y112" s="167"/>
      <c r="Z112" s="167"/>
      <c r="AA112" s="167"/>
      <c r="AB112" s="189"/>
      <c r="AC112" s="168"/>
    </row>
    <row r="113" spans="23:29">
      <c r="W113" s="167"/>
      <c r="X113" s="167"/>
      <c r="Y113" s="167"/>
      <c r="Z113" s="167"/>
      <c r="AA113" s="167"/>
      <c r="AB113" s="189"/>
      <c r="AC113" s="168"/>
    </row>
    <row r="114" spans="23:29">
      <c r="W114" s="167"/>
      <c r="X114" s="167"/>
      <c r="Y114" s="167"/>
      <c r="Z114" s="167"/>
      <c r="AA114" s="167"/>
      <c r="AB114" s="189"/>
      <c r="AC114" s="168"/>
    </row>
    <row r="115" spans="23:29">
      <c r="W115" s="167"/>
      <c r="X115" s="167"/>
      <c r="Y115" s="167"/>
      <c r="Z115" s="167"/>
      <c r="AA115" s="167"/>
      <c r="AB115" s="189"/>
      <c r="AC115" s="168"/>
    </row>
    <row r="116" spans="23:29">
      <c r="W116" s="167"/>
      <c r="X116" s="167"/>
      <c r="Y116" s="167"/>
      <c r="Z116" s="167"/>
      <c r="AA116" s="167"/>
      <c r="AB116" s="189"/>
      <c r="AC116" s="168"/>
    </row>
    <row r="117" spans="23:29">
      <c r="W117" s="167"/>
      <c r="X117" s="167"/>
      <c r="Y117" s="167"/>
      <c r="Z117" s="167"/>
      <c r="AA117" s="167"/>
      <c r="AB117" s="189"/>
      <c r="AC117" s="168"/>
    </row>
    <row r="118" spans="23:29">
      <c r="W118" s="167"/>
      <c r="X118" s="167"/>
      <c r="Y118" s="167"/>
      <c r="Z118" s="167"/>
      <c r="AA118" s="167"/>
      <c r="AB118" s="189"/>
      <c r="AC118" s="168"/>
    </row>
    <row r="119" spans="23:29">
      <c r="W119" s="167"/>
      <c r="X119" s="167"/>
      <c r="Y119" s="167"/>
      <c r="Z119" s="167"/>
      <c r="AA119" s="167"/>
      <c r="AB119" s="189"/>
      <c r="AC119" s="168"/>
    </row>
    <row r="120" spans="23:29">
      <c r="W120" s="167"/>
      <c r="X120" s="167"/>
      <c r="Y120" s="167"/>
      <c r="Z120" s="167"/>
      <c r="AA120" s="167"/>
      <c r="AB120" s="189"/>
      <c r="AC120" s="168"/>
    </row>
    <row r="121" spans="23:29">
      <c r="W121" s="167"/>
      <c r="X121" s="167"/>
      <c r="Y121" s="167"/>
      <c r="Z121" s="167"/>
      <c r="AA121" s="167"/>
      <c r="AB121" s="189"/>
      <c r="AC121" s="168"/>
    </row>
    <row r="122" spans="23:29">
      <c r="W122" s="167"/>
      <c r="X122" s="167"/>
      <c r="Y122" s="167"/>
      <c r="Z122" s="167"/>
      <c r="AA122" s="167"/>
      <c r="AB122" s="189"/>
      <c r="AC122" s="168"/>
    </row>
    <row r="123" spans="23:29">
      <c r="W123" s="167"/>
      <c r="X123" s="167"/>
      <c r="Y123" s="167"/>
      <c r="Z123" s="167"/>
      <c r="AA123" s="167"/>
      <c r="AB123" s="189"/>
      <c r="AC123" s="168"/>
    </row>
    <row r="124" spans="23:29">
      <c r="W124" s="167"/>
      <c r="X124" s="167"/>
      <c r="Y124" s="167"/>
      <c r="Z124" s="167"/>
      <c r="AA124" s="167"/>
      <c r="AB124" s="189"/>
      <c r="AC124" s="168"/>
    </row>
    <row r="125" spans="23:29">
      <c r="W125" s="167"/>
      <c r="X125" s="167"/>
      <c r="Y125" s="167"/>
      <c r="Z125" s="167"/>
      <c r="AA125" s="167"/>
      <c r="AB125" s="189"/>
      <c r="AC125" s="168"/>
    </row>
    <row r="126" spans="23:29">
      <c r="W126" s="167"/>
      <c r="X126" s="167"/>
      <c r="Y126" s="167"/>
      <c r="Z126" s="167"/>
      <c r="AA126" s="167"/>
      <c r="AB126" s="189"/>
      <c r="AC126" s="168"/>
    </row>
    <row r="127" spans="23:29">
      <c r="W127" s="167"/>
      <c r="X127" s="167"/>
      <c r="Y127" s="167"/>
      <c r="Z127" s="167"/>
      <c r="AA127" s="167"/>
      <c r="AB127" s="189"/>
      <c r="AC127" s="168"/>
    </row>
    <row r="128" spans="23:29">
      <c r="W128" s="167"/>
      <c r="X128" s="167"/>
      <c r="Y128" s="167"/>
      <c r="Z128" s="167"/>
      <c r="AA128" s="167"/>
      <c r="AB128" s="189"/>
      <c r="AC128" s="168"/>
    </row>
    <row r="129" spans="23:29">
      <c r="W129" s="167"/>
      <c r="X129" s="167"/>
      <c r="Y129" s="167"/>
      <c r="Z129" s="167"/>
      <c r="AA129" s="167"/>
      <c r="AB129" s="189"/>
      <c r="AC129" s="168"/>
    </row>
    <row r="130" spans="23:29">
      <c r="W130" s="167"/>
      <c r="X130" s="167"/>
      <c r="Y130" s="167"/>
      <c r="Z130" s="167"/>
      <c r="AA130" s="167"/>
      <c r="AB130" s="189"/>
      <c r="AC130" s="168"/>
    </row>
    <row r="131" spans="23:29">
      <c r="W131" s="167"/>
      <c r="X131" s="167"/>
      <c r="Y131" s="167"/>
      <c r="Z131" s="167"/>
      <c r="AA131" s="167"/>
      <c r="AB131" s="189"/>
      <c r="AC131" s="168"/>
    </row>
    <row r="132" spans="23:29">
      <c r="W132" s="167"/>
      <c r="X132" s="167"/>
      <c r="Y132" s="167"/>
      <c r="Z132" s="167"/>
      <c r="AA132" s="167"/>
      <c r="AB132" s="189"/>
      <c r="AC132" s="168"/>
    </row>
    <row r="133" spans="23:29">
      <c r="W133" s="167"/>
      <c r="X133" s="167"/>
      <c r="Y133" s="167"/>
      <c r="Z133" s="167"/>
      <c r="AA133" s="167"/>
      <c r="AB133" s="189"/>
      <c r="AC133" s="168"/>
    </row>
    <row r="134" spans="23:29">
      <c r="W134" s="167"/>
      <c r="X134" s="167"/>
      <c r="Y134" s="167"/>
      <c r="Z134" s="167"/>
      <c r="AA134" s="167"/>
      <c r="AB134" s="189"/>
      <c r="AC134" s="168"/>
    </row>
    <row r="135" spans="23:29">
      <c r="W135" s="167"/>
      <c r="X135" s="167"/>
      <c r="Y135" s="167"/>
      <c r="Z135" s="167"/>
      <c r="AA135" s="167"/>
      <c r="AB135" s="189"/>
      <c r="AC135" s="168"/>
    </row>
    <row r="136" spans="23:29">
      <c r="W136" s="167"/>
      <c r="X136" s="167"/>
      <c r="Y136" s="167"/>
      <c r="Z136" s="167"/>
      <c r="AA136" s="167"/>
      <c r="AB136" s="189"/>
      <c r="AC136" s="168"/>
    </row>
    <row r="137" spans="23:29">
      <c r="W137" s="167"/>
      <c r="X137" s="167"/>
      <c r="Y137" s="167"/>
      <c r="Z137" s="167"/>
      <c r="AA137" s="167"/>
      <c r="AB137" s="189"/>
      <c r="AC137" s="168"/>
    </row>
    <row r="138" spans="23:29">
      <c r="W138" s="167"/>
      <c r="X138" s="167"/>
      <c r="Y138" s="167"/>
      <c r="Z138" s="167"/>
      <c r="AA138" s="167"/>
      <c r="AB138" s="189"/>
      <c r="AC138" s="168"/>
    </row>
    <row r="139" spans="23:29">
      <c r="W139" s="167"/>
      <c r="X139" s="167"/>
      <c r="Y139" s="167"/>
      <c r="Z139" s="167"/>
      <c r="AA139" s="167"/>
      <c r="AB139" s="189"/>
      <c r="AC139" s="168"/>
    </row>
    <row r="140" spans="23:29">
      <c r="W140" s="167"/>
      <c r="X140" s="167"/>
      <c r="Y140" s="167"/>
      <c r="Z140" s="167"/>
      <c r="AA140" s="167"/>
      <c r="AB140" s="189"/>
      <c r="AC140" s="168"/>
    </row>
    <row r="141" spans="23:29">
      <c r="W141" s="167"/>
      <c r="X141" s="167"/>
      <c r="Y141" s="167"/>
      <c r="Z141" s="167"/>
      <c r="AA141" s="167"/>
      <c r="AB141" s="189"/>
      <c r="AC141" s="168"/>
    </row>
    <row r="142" spans="23:29">
      <c r="W142" s="167"/>
      <c r="X142" s="167"/>
      <c r="Y142" s="167"/>
      <c r="Z142" s="167"/>
      <c r="AA142" s="167"/>
      <c r="AB142" s="189"/>
      <c r="AC142" s="168"/>
    </row>
    <row r="143" spans="23:29">
      <c r="W143" s="167"/>
      <c r="X143" s="167"/>
      <c r="Y143" s="167"/>
      <c r="Z143" s="167"/>
      <c r="AA143" s="167"/>
      <c r="AB143" s="189"/>
      <c r="AC143" s="168"/>
    </row>
    <row r="144" spans="23:29">
      <c r="W144" s="167"/>
      <c r="X144" s="167"/>
      <c r="Y144" s="167"/>
      <c r="Z144" s="167"/>
      <c r="AA144" s="167"/>
      <c r="AB144" s="189"/>
      <c r="AC144" s="168"/>
    </row>
    <row r="145" spans="23:29">
      <c r="W145" s="167"/>
      <c r="X145" s="167"/>
      <c r="Y145" s="167"/>
      <c r="Z145" s="167"/>
      <c r="AA145" s="167"/>
      <c r="AB145" s="189"/>
      <c r="AC145" s="168"/>
    </row>
    <row r="146" spans="23:29">
      <c r="W146" s="167"/>
      <c r="X146" s="167"/>
      <c r="Y146" s="167"/>
      <c r="Z146" s="167"/>
      <c r="AA146" s="167"/>
      <c r="AB146" s="189"/>
      <c r="AC146" s="168"/>
    </row>
    <row r="147" spans="23:29">
      <c r="W147" s="167"/>
      <c r="X147" s="167"/>
      <c r="Y147" s="167"/>
      <c r="Z147" s="167"/>
      <c r="AA147" s="167"/>
      <c r="AB147" s="189"/>
      <c r="AC147" s="168"/>
    </row>
    <row r="148" spans="23:29">
      <c r="W148" s="167"/>
      <c r="X148" s="167"/>
      <c r="Y148" s="167"/>
      <c r="Z148" s="167"/>
      <c r="AA148" s="167"/>
      <c r="AB148" s="189"/>
      <c r="AC148" s="168"/>
    </row>
    <row r="149" spans="23:29">
      <c r="W149" s="167"/>
      <c r="X149" s="167"/>
      <c r="Y149" s="167"/>
      <c r="Z149" s="167"/>
      <c r="AA149" s="167"/>
      <c r="AB149" s="189"/>
      <c r="AC149" s="168"/>
    </row>
    <row r="150" spans="23:29">
      <c r="W150" s="167"/>
      <c r="X150" s="167"/>
      <c r="Y150" s="167"/>
      <c r="Z150" s="167"/>
      <c r="AA150" s="167"/>
      <c r="AB150" s="189"/>
      <c r="AC150" s="168"/>
    </row>
    <row r="151" spans="23:29">
      <c r="W151" s="167"/>
      <c r="X151" s="167"/>
      <c r="Y151" s="167"/>
      <c r="Z151" s="167"/>
      <c r="AA151" s="167"/>
      <c r="AB151" s="189"/>
      <c r="AC151" s="168"/>
    </row>
    <row r="152" spans="23:29">
      <c r="W152" s="167"/>
      <c r="X152" s="167"/>
      <c r="Y152" s="167"/>
      <c r="Z152" s="167"/>
      <c r="AA152" s="167"/>
      <c r="AB152" s="189"/>
      <c r="AC152" s="168"/>
    </row>
    <row r="153" spans="23:29">
      <c r="W153" s="167"/>
      <c r="X153" s="167"/>
      <c r="Y153" s="167"/>
      <c r="Z153" s="167"/>
      <c r="AA153" s="167"/>
      <c r="AB153" s="189"/>
      <c r="AC153" s="168"/>
    </row>
    <row r="154" spans="23:29">
      <c r="W154" s="167"/>
      <c r="X154" s="167"/>
      <c r="Y154" s="167"/>
      <c r="Z154" s="167"/>
      <c r="AA154" s="167"/>
      <c r="AB154" s="189"/>
      <c r="AC154" s="168"/>
    </row>
    <row r="155" spans="23:29">
      <c r="W155" s="167"/>
      <c r="X155" s="167"/>
      <c r="Y155" s="167"/>
      <c r="Z155" s="167"/>
      <c r="AA155" s="167"/>
      <c r="AB155" s="189"/>
      <c r="AC155" s="168"/>
    </row>
    <row r="156" spans="23:29">
      <c r="W156" s="167"/>
      <c r="X156" s="167"/>
      <c r="Y156" s="167"/>
      <c r="Z156" s="167"/>
      <c r="AA156" s="167"/>
      <c r="AB156" s="189"/>
      <c r="AC156" s="168"/>
    </row>
    <row r="157" spans="23:29">
      <c r="W157" s="167"/>
      <c r="X157" s="167"/>
      <c r="Y157" s="167"/>
      <c r="Z157" s="167"/>
      <c r="AA157" s="167"/>
      <c r="AB157" s="189"/>
      <c r="AC157" s="168"/>
    </row>
    <row r="158" spans="23:29">
      <c r="W158" s="167"/>
      <c r="X158" s="167"/>
      <c r="Y158" s="167"/>
      <c r="Z158" s="167"/>
      <c r="AA158" s="167"/>
      <c r="AB158" s="189"/>
      <c r="AC158" s="168"/>
    </row>
    <row r="159" spans="23:29">
      <c r="W159" s="167"/>
      <c r="X159" s="167"/>
      <c r="Y159" s="167"/>
      <c r="Z159" s="167"/>
      <c r="AA159" s="167"/>
      <c r="AB159" s="189"/>
      <c r="AC159" s="168"/>
    </row>
    <row r="160" spans="23:29">
      <c r="W160" s="167"/>
      <c r="X160" s="167"/>
      <c r="Y160" s="167"/>
      <c r="Z160" s="167"/>
      <c r="AA160" s="167"/>
      <c r="AB160" s="189"/>
      <c r="AC160" s="168"/>
    </row>
    <row r="161" spans="23:29">
      <c r="W161" s="167"/>
      <c r="X161" s="167"/>
      <c r="Y161" s="167"/>
      <c r="Z161" s="167"/>
      <c r="AA161" s="167"/>
      <c r="AB161" s="189"/>
      <c r="AC161" s="168"/>
    </row>
    <row r="162" spans="23:29">
      <c r="W162" s="167"/>
      <c r="X162" s="167"/>
      <c r="Y162" s="167"/>
      <c r="Z162" s="167"/>
      <c r="AA162" s="167"/>
      <c r="AB162" s="189"/>
      <c r="AC162" s="168"/>
    </row>
    <row r="163" spans="23:29">
      <c r="W163" s="167"/>
      <c r="X163" s="167"/>
      <c r="Y163" s="167"/>
      <c r="Z163" s="167"/>
      <c r="AA163" s="167"/>
      <c r="AB163" s="189"/>
      <c r="AC163" s="168"/>
    </row>
    <row r="164" spans="23:29">
      <c r="W164" s="167"/>
      <c r="X164" s="167"/>
      <c r="Y164" s="167"/>
      <c r="Z164" s="167"/>
      <c r="AA164" s="167"/>
      <c r="AB164" s="189"/>
      <c r="AC164" s="168"/>
    </row>
    <row r="165" spans="23:29">
      <c r="W165" s="167"/>
      <c r="X165" s="167"/>
      <c r="Y165" s="167"/>
      <c r="Z165" s="167"/>
      <c r="AA165" s="167"/>
      <c r="AB165" s="189"/>
      <c r="AC165" s="168"/>
    </row>
    <row r="166" spans="23:29">
      <c r="W166" s="167"/>
      <c r="X166" s="167"/>
      <c r="Y166" s="167"/>
      <c r="Z166" s="167"/>
      <c r="AA166" s="167"/>
      <c r="AB166" s="189"/>
      <c r="AC166" s="168"/>
    </row>
    <row r="167" spans="23:29">
      <c r="W167" s="167"/>
      <c r="X167" s="167"/>
      <c r="Y167" s="167"/>
      <c r="Z167" s="167"/>
      <c r="AA167" s="167"/>
      <c r="AB167" s="189"/>
      <c r="AC167" s="168"/>
    </row>
    <row r="168" spans="23:29">
      <c r="W168" s="167"/>
      <c r="X168" s="167"/>
      <c r="Y168" s="167"/>
      <c r="Z168" s="167"/>
      <c r="AA168" s="167"/>
      <c r="AB168" s="189"/>
      <c r="AC168" s="168"/>
    </row>
    <row r="169" spans="23:29">
      <c r="W169" s="167"/>
      <c r="X169" s="167"/>
      <c r="Y169" s="167"/>
      <c r="Z169" s="167"/>
      <c r="AA169" s="167"/>
      <c r="AB169" s="189"/>
      <c r="AC169" s="168"/>
    </row>
    <row r="170" spans="23:29">
      <c r="W170" s="167"/>
      <c r="X170" s="167"/>
      <c r="Y170" s="167"/>
      <c r="Z170" s="167"/>
      <c r="AA170" s="167"/>
      <c r="AB170" s="189"/>
      <c r="AC170" s="168"/>
    </row>
    <row r="171" spans="23:29">
      <c r="W171" s="167"/>
      <c r="X171" s="167"/>
      <c r="Y171" s="167"/>
      <c r="Z171" s="167"/>
      <c r="AA171" s="167"/>
      <c r="AB171" s="189"/>
      <c r="AC171" s="168"/>
    </row>
    <row r="172" spans="23:29">
      <c r="W172" s="167"/>
      <c r="X172" s="167"/>
      <c r="Y172" s="167"/>
      <c r="Z172" s="167"/>
      <c r="AA172" s="167"/>
      <c r="AB172" s="189"/>
      <c r="AC172" s="168"/>
    </row>
    <row r="173" spans="23:29">
      <c r="W173" s="167"/>
      <c r="X173" s="167"/>
      <c r="Y173" s="167"/>
      <c r="Z173" s="167"/>
      <c r="AA173" s="167"/>
      <c r="AB173" s="189"/>
      <c r="AC173" s="168"/>
    </row>
    <row r="174" spans="23:29">
      <c r="W174" s="167"/>
      <c r="X174" s="167"/>
      <c r="Y174" s="167"/>
      <c r="Z174" s="167"/>
      <c r="AA174" s="167"/>
      <c r="AB174" s="189"/>
      <c r="AC174" s="168"/>
    </row>
    <row r="175" spans="23:29">
      <c r="W175" s="167"/>
      <c r="X175" s="167"/>
      <c r="Y175" s="167"/>
      <c r="Z175" s="167"/>
      <c r="AA175" s="167"/>
      <c r="AB175" s="189"/>
      <c r="AC175" s="168"/>
    </row>
    <row r="176" spans="23:29">
      <c r="W176" s="167"/>
      <c r="X176" s="167"/>
      <c r="Y176" s="167"/>
      <c r="Z176" s="167"/>
      <c r="AA176" s="167"/>
      <c r="AB176" s="189"/>
      <c r="AC176" s="168"/>
    </row>
    <row r="177" spans="23:29">
      <c r="W177" s="167"/>
      <c r="X177" s="167"/>
      <c r="Y177" s="167"/>
      <c r="Z177" s="167"/>
      <c r="AA177" s="167"/>
      <c r="AB177" s="189"/>
      <c r="AC177" s="168"/>
    </row>
    <row r="178" spans="23:29">
      <c r="W178" s="167"/>
      <c r="X178" s="167"/>
      <c r="Y178" s="167"/>
      <c r="Z178" s="167"/>
      <c r="AA178" s="167"/>
      <c r="AB178" s="189"/>
      <c r="AC178" s="168"/>
    </row>
    <row r="179" spans="23:29">
      <c r="W179" s="167"/>
      <c r="X179" s="167"/>
      <c r="Y179" s="167"/>
      <c r="Z179" s="167"/>
      <c r="AA179" s="167"/>
      <c r="AB179" s="189"/>
      <c r="AC179" s="168"/>
    </row>
    <row r="180" spans="23:29">
      <c r="W180" s="167"/>
      <c r="X180" s="167"/>
      <c r="Y180" s="167"/>
      <c r="Z180" s="167"/>
      <c r="AA180" s="167"/>
      <c r="AB180" s="189"/>
      <c r="AC180" s="168"/>
    </row>
    <row r="181" spans="23:29">
      <c r="W181" s="167"/>
      <c r="X181" s="167"/>
      <c r="Y181" s="167"/>
      <c r="Z181" s="167"/>
      <c r="AA181" s="167"/>
      <c r="AB181" s="189"/>
      <c r="AC181" s="168"/>
    </row>
    <row r="182" spans="23:29">
      <c r="W182" s="167"/>
      <c r="X182" s="167"/>
      <c r="Y182" s="167"/>
      <c r="Z182" s="167"/>
      <c r="AA182" s="167"/>
      <c r="AB182" s="189"/>
      <c r="AC182" s="168"/>
    </row>
    <row r="183" spans="23:29">
      <c r="W183" s="167"/>
      <c r="X183" s="167"/>
      <c r="Y183" s="167"/>
      <c r="Z183" s="167"/>
      <c r="AA183" s="167"/>
      <c r="AB183" s="189"/>
      <c r="AC183" s="168"/>
    </row>
    <row r="184" spans="23:29">
      <c r="W184" s="167"/>
      <c r="X184" s="167"/>
      <c r="Y184" s="167"/>
      <c r="Z184" s="167"/>
      <c r="AA184" s="167"/>
      <c r="AB184" s="189"/>
      <c r="AC184" s="168"/>
    </row>
    <row r="185" spans="23:29">
      <c r="W185" s="167"/>
      <c r="X185" s="167"/>
      <c r="Y185" s="167"/>
      <c r="Z185" s="167"/>
      <c r="AA185" s="167"/>
      <c r="AB185" s="189"/>
      <c r="AC185" s="168"/>
    </row>
    <row r="186" spans="23:29">
      <c r="W186" s="167"/>
      <c r="X186" s="167"/>
      <c r="Y186" s="167"/>
      <c r="Z186" s="167"/>
      <c r="AA186" s="167"/>
      <c r="AB186" s="189"/>
      <c r="AC186" s="168"/>
    </row>
    <row r="187" spans="23:29">
      <c r="W187" s="167"/>
      <c r="X187" s="167"/>
      <c r="Y187" s="167"/>
      <c r="Z187" s="167"/>
      <c r="AA187" s="167"/>
      <c r="AB187" s="189"/>
      <c r="AC187" s="168"/>
    </row>
    <row r="188" spans="23:29">
      <c r="W188" s="167"/>
      <c r="X188" s="167"/>
      <c r="Y188" s="167"/>
      <c r="Z188" s="167"/>
      <c r="AA188" s="167"/>
      <c r="AB188" s="189"/>
      <c r="AC188" s="168"/>
    </row>
    <row r="189" spans="23:29">
      <c r="W189" s="167"/>
      <c r="X189" s="167"/>
      <c r="Y189" s="167"/>
      <c r="Z189" s="167"/>
      <c r="AA189" s="167"/>
      <c r="AB189" s="189"/>
      <c r="AC189" s="168"/>
    </row>
    <row r="190" spans="23:29">
      <c r="W190" s="167"/>
      <c r="X190" s="167"/>
      <c r="Y190" s="167"/>
      <c r="Z190" s="167"/>
      <c r="AA190" s="167"/>
      <c r="AB190" s="189"/>
      <c r="AC190" s="168"/>
    </row>
    <row r="191" spans="23:29">
      <c r="W191" s="167"/>
      <c r="X191" s="167"/>
      <c r="Y191" s="167"/>
      <c r="Z191" s="167"/>
      <c r="AA191" s="167"/>
      <c r="AB191" s="189"/>
      <c r="AC191" s="168"/>
    </row>
    <row r="192" spans="23:29">
      <c r="W192" s="167"/>
      <c r="X192" s="167"/>
      <c r="Y192" s="167"/>
      <c r="Z192" s="167"/>
      <c r="AA192" s="167"/>
      <c r="AB192" s="189"/>
      <c r="AC192" s="168"/>
    </row>
    <row r="193" spans="23:29">
      <c r="W193" s="167"/>
      <c r="X193" s="167"/>
      <c r="Y193" s="167"/>
      <c r="Z193" s="167"/>
      <c r="AA193" s="167"/>
      <c r="AB193" s="189"/>
      <c r="AC193" s="168"/>
    </row>
    <row r="194" spans="23:29">
      <c r="W194" s="167"/>
      <c r="X194" s="167"/>
      <c r="Y194" s="167"/>
      <c r="Z194" s="167"/>
      <c r="AA194" s="167"/>
      <c r="AB194" s="189"/>
      <c r="AC194" s="168"/>
    </row>
    <row r="195" spans="23:29">
      <c r="W195" s="167"/>
      <c r="X195" s="167"/>
      <c r="Y195" s="167"/>
      <c r="Z195" s="167"/>
      <c r="AA195" s="167"/>
      <c r="AB195" s="189"/>
      <c r="AC195" s="168"/>
    </row>
    <row r="196" spans="23:29">
      <c r="W196" s="167"/>
      <c r="X196" s="167"/>
      <c r="Y196" s="167"/>
      <c r="Z196" s="167"/>
      <c r="AA196" s="167"/>
      <c r="AB196" s="189"/>
      <c r="AC196" s="168"/>
    </row>
    <row r="197" spans="23:29">
      <c r="W197" s="167"/>
      <c r="X197" s="167"/>
      <c r="Y197" s="167"/>
      <c r="Z197" s="167"/>
      <c r="AA197" s="167"/>
      <c r="AB197" s="189"/>
      <c r="AC197" s="168"/>
    </row>
  </sheetData>
  <mergeCells count="180">
    <mergeCell ref="Z5:Z6"/>
    <mergeCell ref="AB5:AB6"/>
    <mergeCell ref="B7:B9"/>
    <mergeCell ref="C7:C9"/>
    <mergeCell ref="D7:D9"/>
    <mergeCell ref="E7:E9"/>
    <mergeCell ref="F7:F9"/>
    <mergeCell ref="G7:G9"/>
    <mergeCell ref="I7:I9"/>
    <mergeCell ref="J7:J9"/>
    <mergeCell ref="E5:E6"/>
    <mergeCell ref="G5:G6"/>
    <mergeCell ref="L5:L6"/>
    <mergeCell ref="N5:N6"/>
    <mergeCell ref="S5:S6"/>
    <mergeCell ref="U5:U6"/>
    <mergeCell ref="R7:R9"/>
    <mergeCell ref="S7:S9"/>
    <mergeCell ref="T7:T9"/>
    <mergeCell ref="U7:U9"/>
    <mergeCell ref="Z7:Z9"/>
    <mergeCell ref="AB7:AB9"/>
    <mergeCell ref="K7:K9"/>
    <mergeCell ref="L7:L9"/>
    <mergeCell ref="M7:M9"/>
    <mergeCell ref="N7:N9"/>
    <mergeCell ref="P7:P9"/>
    <mergeCell ref="Q7:Q9"/>
    <mergeCell ref="B26:B28"/>
    <mergeCell ref="C26:C28"/>
    <mergeCell ref="D26:D28"/>
    <mergeCell ref="E26:E28"/>
    <mergeCell ref="F26:F28"/>
    <mergeCell ref="G26:G28"/>
    <mergeCell ref="Z10:Z11"/>
    <mergeCell ref="AB10:AB11"/>
    <mergeCell ref="E24:E25"/>
    <mergeCell ref="G24:G25"/>
    <mergeCell ref="L24:L25"/>
    <mergeCell ref="N24:N25"/>
    <mergeCell ref="S24:S25"/>
    <mergeCell ref="U24:U25"/>
    <mergeCell ref="Z24:Z25"/>
    <mergeCell ref="AB24:AB25"/>
    <mergeCell ref="E10:E11"/>
    <mergeCell ref="G10:G11"/>
    <mergeCell ref="L10:L11"/>
    <mergeCell ref="N10:N11"/>
    <mergeCell ref="S10:S11"/>
    <mergeCell ref="U10:U11"/>
    <mergeCell ref="Z26:Z28"/>
    <mergeCell ref="AB26:AB28"/>
    <mergeCell ref="E29:E30"/>
    <mergeCell ref="G29:G30"/>
    <mergeCell ref="L29:L30"/>
    <mergeCell ref="N29:N30"/>
    <mergeCell ref="S29:S30"/>
    <mergeCell ref="U29:U30"/>
    <mergeCell ref="Z29:Z30"/>
    <mergeCell ref="AB29:AB30"/>
    <mergeCell ref="P26:P28"/>
    <mergeCell ref="Q26:Q28"/>
    <mergeCell ref="R26:R28"/>
    <mergeCell ref="S26:S28"/>
    <mergeCell ref="T26:T28"/>
    <mergeCell ref="U26:U28"/>
    <mergeCell ref="I26:I28"/>
    <mergeCell ref="J26:J28"/>
    <mergeCell ref="K26:K28"/>
    <mergeCell ref="L26:L28"/>
    <mergeCell ref="M26:M28"/>
    <mergeCell ref="N26:N28"/>
    <mergeCell ref="Z42:Z43"/>
    <mergeCell ref="AB42:AB43"/>
    <mergeCell ref="B44:B46"/>
    <mergeCell ref="C44:C46"/>
    <mergeCell ref="D44:D46"/>
    <mergeCell ref="E44:E46"/>
    <mergeCell ref="F44:F46"/>
    <mergeCell ref="G44:G46"/>
    <mergeCell ref="I44:I46"/>
    <mergeCell ref="J44:J46"/>
    <mergeCell ref="E42:E43"/>
    <mergeCell ref="G42:G43"/>
    <mergeCell ref="L42:L43"/>
    <mergeCell ref="N42:N43"/>
    <mergeCell ref="S42:S43"/>
    <mergeCell ref="U42:U43"/>
    <mergeCell ref="R44:R46"/>
    <mergeCell ref="S44:S46"/>
    <mergeCell ref="T44:T46"/>
    <mergeCell ref="U44:U46"/>
    <mergeCell ref="Z44:Z46"/>
    <mergeCell ref="AB44:AB46"/>
    <mergeCell ref="K44:K46"/>
    <mergeCell ref="L44:L46"/>
    <mergeCell ref="M44:M46"/>
    <mergeCell ref="N44:N46"/>
    <mergeCell ref="P44:P46"/>
    <mergeCell ref="Q44:Q46"/>
    <mergeCell ref="B62:B64"/>
    <mergeCell ref="C62:C64"/>
    <mergeCell ref="D62:D64"/>
    <mergeCell ref="E62:E64"/>
    <mergeCell ref="F62:F64"/>
    <mergeCell ref="G62:G64"/>
    <mergeCell ref="Z47:Z48"/>
    <mergeCell ref="AB47:AB48"/>
    <mergeCell ref="E60:E61"/>
    <mergeCell ref="G60:G61"/>
    <mergeCell ref="L60:L61"/>
    <mergeCell ref="N60:N61"/>
    <mergeCell ref="S60:S61"/>
    <mergeCell ref="U60:U61"/>
    <mergeCell ref="Z60:Z61"/>
    <mergeCell ref="AB60:AB61"/>
    <mergeCell ref="E47:E48"/>
    <mergeCell ref="G47:G48"/>
    <mergeCell ref="L47:L48"/>
    <mergeCell ref="N47:N48"/>
    <mergeCell ref="S47:S48"/>
    <mergeCell ref="U47:U48"/>
    <mergeCell ref="Z62:Z64"/>
    <mergeCell ref="AB62:AB64"/>
    <mergeCell ref="E65:E66"/>
    <mergeCell ref="G65:G66"/>
    <mergeCell ref="L65:L66"/>
    <mergeCell ref="N65:N66"/>
    <mergeCell ref="S65:S66"/>
    <mergeCell ref="U65:U66"/>
    <mergeCell ref="Z65:Z66"/>
    <mergeCell ref="AB65:AB66"/>
    <mergeCell ref="P62:P64"/>
    <mergeCell ref="Q62:Q64"/>
    <mergeCell ref="R62:R64"/>
    <mergeCell ref="S62:S64"/>
    <mergeCell ref="T62:T64"/>
    <mergeCell ref="U62:U64"/>
    <mergeCell ref="I62:I64"/>
    <mergeCell ref="J62:J64"/>
    <mergeCell ref="K62:K64"/>
    <mergeCell ref="L62:L64"/>
    <mergeCell ref="M62:M64"/>
    <mergeCell ref="N62:N64"/>
    <mergeCell ref="Z78:Z79"/>
    <mergeCell ref="AB78:AB79"/>
    <mergeCell ref="B80:B82"/>
    <mergeCell ref="C80:C82"/>
    <mergeCell ref="D80:D82"/>
    <mergeCell ref="E80:E82"/>
    <mergeCell ref="F80:F82"/>
    <mergeCell ref="G80:G82"/>
    <mergeCell ref="I80:I82"/>
    <mergeCell ref="J80:J82"/>
    <mergeCell ref="E78:E79"/>
    <mergeCell ref="G78:G79"/>
    <mergeCell ref="L78:L79"/>
    <mergeCell ref="N78:N79"/>
    <mergeCell ref="S78:S79"/>
    <mergeCell ref="U78:U79"/>
    <mergeCell ref="R80:R82"/>
    <mergeCell ref="S80:S82"/>
    <mergeCell ref="T80:T82"/>
    <mergeCell ref="U80:U82"/>
    <mergeCell ref="Z80:Z82"/>
    <mergeCell ref="AB80:AB82"/>
    <mergeCell ref="K80:K82"/>
    <mergeCell ref="L80:L82"/>
    <mergeCell ref="M80:M82"/>
    <mergeCell ref="N80:N82"/>
    <mergeCell ref="P80:P82"/>
    <mergeCell ref="Q80:Q82"/>
    <mergeCell ref="Z83:Z84"/>
    <mergeCell ref="AB83:AB84"/>
    <mergeCell ref="E83:E84"/>
    <mergeCell ref="G83:G84"/>
    <mergeCell ref="L83:L84"/>
    <mergeCell ref="N83:N84"/>
    <mergeCell ref="S83:S84"/>
    <mergeCell ref="U83:U8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116"/>
  <sheetViews>
    <sheetView topLeftCell="AB1" workbookViewId="0">
      <selection activeCell="BC8" sqref="BC8"/>
    </sheetView>
  </sheetViews>
  <sheetFormatPr defaultColWidth="9.33203125" defaultRowHeight="14.4"/>
  <cols>
    <col min="1" max="1" width="3.44140625" style="69" customWidth="1"/>
    <col min="2" max="9" width="9.33203125" style="69"/>
    <col min="10" max="10" width="3.44140625" style="69" customWidth="1"/>
    <col min="11" max="11" width="9.33203125" style="70"/>
    <col min="12" max="18" width="9.33203125" style="69"/>
    <col min="19" max="19" width="3.44140625" style="69" customWidth="1"/>
    <col min="20" max="27" width="9.33203125" style="69" customWidth="1"/>
    <col min="28" max="28" width="3.44140625" style="69" customWidth="1"/>
    <col min="29" max="36" width="9.33203125" style="69" customWidth="1"/>
    <col min="37" max="37" width="3.44140625" style="69" customWidth="1"/>
    <col min="38" max="47" width="9.33203125" style="69" customWidth="1"/>
    <col min="48" max="50" width="9.33203125" style="69"/>
    <col min="51" max="51" width="9.33203125" style="75"/>
    <col min="52" max="55" width="10" style="75" customWidth="1"/>
    <col min="56" max="16384" width="9.33203125" style="69"/>
  </cols>
  <sheetData>
    <row r="1" spans="2:56" s="68" customFormat="1" ht="35.25" customHeight="1" thickTop="1">
      <c r="B1" s="74" t="s">
        <v>117</v>
      </c>
      <c r="K1" s="394" t="s">
        <v>97</v>
      </c>
      <c r="L1" s="395"/>
      <c r="M1" s="395"/>
      <c r="N1" s="395"/>
      <c r="O1" s="395"/>
      <c r="P1" s="395"/>
      <c r="Q1" s="395"/>
      <c r="R1" s="395"/>
      <c r="S1" s="395"/>
      <c r="T1" s="395"/>
      <c r="U1" s="395"/>
      <c r="V1" s="395"/>
      <c r="W1" s="395"/>
      <c r="X1" s="396"/>
      <c r="AY1" s="74"/>
      <c r="AZ1" s="74"/>
      <c r="BA1" s="74"/>
      <c r="BB1" s="74"/>
      <c r="BC1" s="74"/>
    </row>
    <row r="2" spans="2:56" s="68" customFormat="1" ht="35.4">
      <c r="K2" s="397"/>
      <c r="L2" s="398"/>
      <c r="M2" s="398"/>
      <c r="N2" s="398"/>
      <c r="O2" s="398"/>
      <c r="P2" s="398"/>
      <c r="Q2" s="398"/>
      <c r="R2" s="398"/>
      <c r="S2" s="398"/>
      <c r="T2" s="398"/>
      <c r="U2" s="398"/>
      <c r="V2" s="398"/>
      <c r="W2" s="398"/>
      <c r="X2" s="399"/>
      <c r="AY2" s="74"/>
      <c r="AZ2" s="74"/>
      <c r="BA2" s="74"/>
      <c r="BB2" s="74"/>
      <c r="BC2" s="74"/>
    </row>
    <row r="3" spans="2:56" s="68" customFormat="1" ht="36" thickBot="1">
      <c r="K3" s="400"/>
      <c r="L3" s="401"/>
      <c r="M3" s="401"/>
      <c r="N3" s="401"/>
      <c r="O3" s="401"/>
      <c r="P3" s="401"/>
      <c r="Q3" s="401"/>
      <c r="R3" s="401"/>
      <c r="S3" s="401"/>
      <c r="T3" s="401"/>
      <c r="U3" s="401"/>
      <c r="V3" s="401"/>
      <c r="W3" s="401"/>
      <c r="X3" s="402"/>
      <c r="AY3" s="74"/>
      <c r="AZ3" s="74"/>
      <c r="BA3" s="74"/>
      <c r="BB3" s="74"/>
      <c r="BC3" s="74"/>
    </row>
    <row r="4" spans="2:56" ht="15" thickTop="1">
      <c r="N4" s="71" t="s">
        <v>90</v>
      </c>
      <c r="W4" s="71" t="s">
        <v>90</v>
      </c>
      <c r="AF4" s="71" t="s">
        <v>90</v>
      </c>
      <c r="AO4" s="71" t="s">
        <v>90</v>
      </c>
    </row>
    <row r="5" spans="2:56">
      <c r="AY5" s="76" t="s">
        <v>103</v>
      </c>
      <c r="AZ5" s="77"/>
      <c r="BA5" s="77"/>
      <c r="BB5" s="77"/>
      <c r="BC5" s="77"/>
      <c r="BD5" s="70"/>
    </row>
    <row r="6" spans="2:56">
      <c r="AY6" s="78"/>
      <c r="AZ6" s="79" t="s">
        <v>33</v>
      </c>
      <c r="BA6" s="79" t="s">
        <v>34</v>
      </c>
      <c r="BB6" s="79" t="s">
        <v>35</v>
      </c>
      <c r="BC6" s="79" t="s">
        <v>32</v>
      </c>
      <c r="BD6" s="70"/>
    </row>
    <row r="7" spans="2:56">
      <c r="AY7" s="80" t="s">
        <v>99</v>
      </c>
      <c r="AZ7" s="81">
        <f>'3a. % by Portfolio'!G5</f>
        <v>1</v>
      </c>
      <c r="BA7" s="81">
        <f>'3a. % by Portfolio'!N5</f>
        <v>1</v>
      </c>
      <c r="BB7" s="81" t="e">
        <f>'3a. % by Portfolio'!U5</f>
        <v>#DIV/0!</v>
      </c>
      <c r="BC7" s="81" t="e">
        <f>'3a. % by Portfolio'!AB5</f>
        <v>#DIV/0!</v>
      </c>
      <c r="BD7" s="70"/>
    </row>
    <row r="8" spans="2:56">
      <c r="L8" s="72"/>
      <c r="M8" s="72"/>
      <c r="AY8" s="80" t="s">
        <v>100</v>
      </c>
      <c r="AZ8" s="81">
        <f>'3a. % by Portfolio'!G7</f>
        <v>0</v>
      </c>
      <c r="BA8" s="81">
        <f>'3a. % by Portfolio'!N7</f>
        <v>0</v>
      </c>
      <c r="BB8" s="81" t="e">
        <f>'3a. % by Portfolio'!U7</f>
        <v>#DIV/0!</v>
      </c>
      <c r="BC8" s="81" t="e">
        <f>'3a. % by Portfolio'!AB7</f>
        <v>#DIV/0!</v>
      </c>
      <c r="BD8" s="70"/>
    </row>
    <row r="9" spans="2:56">
      <c r="L9" s="72"/>
      <c r="M9" s="72"/>
      <c r="AY9" s="80" t="s">
        <v>101</v>
      </c>
      <c r="AZ9" s="81">
        <f>'3a. % by Portfolio'!G10</f>
        <v>0</v>
      </c>
      <c r="BA9" s="81">
        <f>'3a. % by Portfolio'!N10</f>
        <v>0</v>
      </c>
      <c r="BB9" s="81" t="e">
        <f>'3a. % by Portfolio'!U10</f>
        <v>#DIV/0!</v>
      </c>
      <c r="BC9" s="81" t="e">
        <f>'3a. % by Portfolio'!AB10</f>
        <v>#DIV/0!</v>
      </c>
      <c r="BD9" s="70"/>
    </row>
    <row r="10" spans="2:56">
      <c r="L10" s="72"/>
      <c r="M10" s="72"/>
      <c r="AY10" s="78"/>
      <c r="AZ10" s="82"/>
      <c r="BA10" s="82"/>
      <c r="BB10" s="82"/>
      <c r="BC10" s="82"/>
      <c r="BD10" s="70"/>
    </row>
    <row r="11" spans="2:56">
      <c r="AY11" s="83"/>
      <c r="AZ11" s="84"/>
      <c r="BA11" s="84"/>
      <c r="BB11" s="84"/>
      <c r="BC11" s="84"/>
      <c r="BD11" s="70"/>
    </row>
    <row r="12" spans="2:56">
      <c r="AY12" s="83"/>
      <c r="AZ12" s="84"/>
      <c r="BA12" s="84"/>
      <c r="BB12" s="84"/>
      <c r="BC12" s="84"/>
      <c r="BD12" s="70"/>
    </row>
    <row r="13" spans="2:56">
      <c r="AY13" s="83"/>
      <c r="AZ13" s="84"/>
      <c r="BA13" s="84"/>
      <c r="BB13" s="84"/>
      <c r="BC13" s="84"/>
      <c r="BD13" s="70"/>
    </row>
    <row r="14" spans="2:56">
      <c r="AY14" s="77"/>
      <c r="AZ14" s="77"/>
      <c r="BA14" s="77"/>
      <c r="BB14" s="77"/>
      <c r="BC14" s="77"/>
      <c r="BD14" s="70"/>
    </row>
    <row r="15" spans="2:56">
      <c r="AY15" s="77"/>
      <c r="AZ15" s="77"/>
      <c r="BA15" s="77"/>
      <c r="BB15" s="77"/>
      <c r="BC15" s="77"/>
      <c r="BD15" s="70"/>
    </row>
    <row r="16" spans="2:56">
      <c r="AY16" s="77"/>
      <c r="AZ16" s="77"/>
      <c r="BA16" s="77"/>
      <c r="BB16" s="77"/>
      <c r="BC16" s="77"/>
      <c r="BD16" s="70"/>
    </row>
    <row r="17" spans="12:56">
      <c r="AY17" s="77"/>
      <c r="AZ17" s="77"/>
      <c r="BA17" s="77"/>
      <c r="BB17" s="77"/>
      <c r="BC17" s="77"/>
      <c r="BD17" s="70"/>
    </row>
    <row r="18" spans="12:56">
      <c r="AY18" s="77"/>
      <c r="AZ18" s="77"/>
      <c r="BA18" s="77"/>
      <c r="BB18" s="77"/>
      <c r="BC18" s="77"/>
      <c r="BD18" s="70"/>
    </row>
    <row r="19" spans="12:56">
      <c r="AY19" s="77"/>
      <c r="AZ19" s="77"/>
      <c r="BA19" s="77"/>
      <c r="BB19" s="77"/>
      <c r="BC19" s="77"/>
      <c r="BD19" s="70"/>
    </row>
    <row r="20" spans="12:56">
      <c r="N20" s="71" t="s">
        <v>90</v>
      </c>
      <c r="W20" s="71" t="s">
        <v>90</v>
      </c>
      <c r="AF20" s="71" t="s">
        <v>90</v>
      </c>
      <c r="AO20" s="71" t="s">
        <v>90</v>
      </c>
      <c r="AY20" s="77"/>
      <c r="AZ20" s="77"/>
      <c r="BA20" s="77"/>
      <c r="BB20" s="77"/>
      <c r="BC20" s="77"/>
      <c r="BD20" s="70"/>
    </row>
    <row r="21" spans="12:56">
      <c r="AY21" s="76" t="s">
        <v>113</v>
      </c>
      <c r="AZ21" s="77"/>
      <c r="BA21" s="77"/>
      <c r="BB21" s="77"/>
      <c r="BC21" s="77"/>
      <c r="BD21" s="70"/>
    </row>
    <row r="22" spans="12:56">
      <c r="AY22" s="78"/>
      <c r="AZ22" s="79" t="s">
        <v>33</v>
      </c>
      <c r="BA22" s="79" t="s">
        <v>34</v>
      </c>
      <c r="BB22" s="79" t="s">
        <v>35</v>
      </c>
      <c r="BC22" s="79" t="s">
        <v>32</v>
      </c>
      <c r="BD22" s="70"/>
    </row>
    <row r="23" spans="12:56">
      <c r="AY23" s="80" t="s">
        <v>99</v>
      </c>
      <c r="AZ23" s="81">
        <f>'3a. % by Portfolio'!G24</f>
        <v>0.96000000000000008</v>
      </c>
      <c r="BA23" s="81">
        <f>'3a. % by Portfolio'!N24</f>
        <v>0.92592592592592582</v>
      </c>
      <c r="BB23" s="81" t="e">
        <f>'3a. % by Portfolio'!U24</f>
        <v>#DIV/0!</v>
      </c>
      <c r="BC23" s="81" t="e">
        <f>'3a. % by Portfolio'!AB24</f>
        <v>#DIV/0!</v>
      </c>
      <c r="BD23" s="70"/>
    </row>
    <row r="24" spans="12:56">
      <c r="L24" s="72"/>
      <c r="M24" s="72"/>
      <c r="AY24" s="80" t="s">
        <v>100</v>
      </c>
      <c r="AZ24" s="81">
        <f>'3a. % by Portfolio'!G26</f>
        <v>0.04</v>
      </c>
      <c r="BA24" s="81">
        <f>'3a. % by Portfolio'!N26</f>
        <v>7.407407407407407E-2</v>
      </c>
      <c r="BB24" s="81" t="e">
        <f>'3a. % by Portfolio'!U26</f>
        <v>#DIV/0!</v>
      </c>
      <c r="BC24" s="81" t="e">
        <f>'3a. % by Portfolio'!AB26</f>
        <v>#DIV/0!</v>
      </c>
      <c r="BD24" s="70"/>
    </row>
    <row r="25" spans="12:56">
      <c r="L25" s="72"/>
      <c r="M25" s="72"/>
      <c r="AY25" s="80" t="s">
        <v>101</v>
      </c>
      <c r="AZ25" s="81">
        <f>'3a. % by Portfolio'!G29</f>
        <v>0</v>
      </c>
      <c r="BA25" s="81">
        <f>'3a. % by Portfolio'!N29</f>
        <v>0</v>
      </c>
      <c r="BB25" s="81" t="e">
        <f>'3a. % by Portfolio'!U29</f>
        <v>#DIV/0!</v>
      </c>
      <c r="BC25" s="81" t="e">
        <f>'3a. % by Portfolio'!AB29</f>
        <v>#DIV/0!</v>
      </c>
      <c r="BD25" s="70"/>
    </row>
    <row r="26" spans="12:56">
      <c r="L26" s="72"/>
      <c r="M26" s="72"/>
      <c r="AY26" s="77"/>
      <c r="AZ26" s="77"/>
      <c r="BA26" s="77"/>
      <c r="BB26" s="77"/>
      <c r="BC26" s="77"/>
      <c r="BD26" s="70"/>
    </row>
    <row r="27" spans="12:56">
      <c r="AY27" s="83"/>
      <c r="AZ27" s="77"/>
      <c r="BA27" s="77"/>
      <c r="BB27" s="77"/>
      <c r="BC27" s="77"/>
      <c r="BD27" s="70"/>
    </row>
    <row r="28" spans="12:56">
      <c r="AY28" s="83"/>
      <c r="AZ28" s="77"/>
      <c r="BA28" s="77"/>
      <c r="BB28" s="77"/>
      <c r="BC28" s="77"/>
      <c r="BD28" s="70"/>
    </row>
    <row r="29" spans="12:56">
      <c r="AY29" s="83"/>
      <c r="AZ29" s="77"/>
      <c r="BA29" s="77"/>
      <c r="BB29" s="77"/>
      <c r="BC29" s="77"/>
      <c r="BD29" s="70"/>
    </row>
    <row r="30" spans="12:56">
      <c r="AY30" s="77"/>
      <c r="AZ30" s="77"/>
      <c r="BA30" s="77"/>
      <c r="BB30" s="77"/>
      <c r="BC30" s="77"/>
      <c r="BD30" s="70"/>
    </row>
    <row r="31" spans="12:56">
      <c r="AY31" s="77"/>
      <c r="AZ31" s="77"/>
      <c r="BA31" s="77"/>
      <c r="BB31" s="77"/>
      <c r="BC31" s="77"/>
      <c r="BD31" s="70"/>
    </row>
    <row r="32" spans="12:56">
      <c r="AY32" s="77"/>
      <c r="AZ32" s="77"/>
      <c r="BA32" s="77"/>
      <c r="BB32" s="77"/>
      <c r="BC32" s="77"/>
      <c r="BD32" s="70"/>
    </row>
    <row r="33" spans="11:56">
      <c r="AY33" s="77"/>
      <c r="AZ33" s="77"/>
      <c r="BA33" s="77"/>
      <c r="BB33" s="77"/>
      <c r="BC33" s="77"/>
      <c r="BD33" s="70"/>
    </row>
    <row r="34" spans="11:56">
      <c r="AY34" s="77"/>
      <c r="AZ34" s="77"/>
      <c r="BA34" s="77"/>
      <c r="BB34" s="77"/>
      <c r="BC34" s="77"/>
      <c r="BD34" s="70"/>
    </row>
    <row r="35" spans="11:56">
      <c r="AY35" s="77"/>
      <c r="AZ35" s="77"/>
      <c r="BA35" s="77"/>
      <c r="BB35" s="77"/>
      <c r="BC35" s="77"/>
      <c r="BD35" s="70"/>
    </row>
    <row r="36" spans="11:56">
      <c r="N36" s="71" t="s">
        <v>90</v>
      </c>
      <c r="W36" s="71" t="s">
        <v>90</v>
      </c>
      <c r="AF36" s="71" t="s">
        <v>90</v>
      </c>
      <c r="AO36" s="71" t="s">
        <v>90</v>
      </c>
      <c r="AY36" s="77"/>
      <c r="AZ36" s="77"/>
      <c r="BA36" s="77"/>
      <c r="BB36" s="77"/>
      <c r="BC36" s="77"/>
      <c r="BD36" s="70"/>
    </row>
    <row r="37" spans="11:56">
      <c r="AY37" s="76" t="s">
        <v>114</v>
      </c>
      <c r="AZ37" s="85"/>
      <c r="BA37" s="85"/>
      <c r="BB37" s="85"/>
      <c r="BC37" s="85"/>
      <c r="BD37" s="73"/>
    </row>
    <row r="38" spans="11:56">
      <c r="AY38" s="86"/>
      <c r="AZ38" s="79" t="s">
        <v>33</v>
      </c>
      <c r="BA38" s="79" t="s">
        <v>34</v>
      </c>
      <c r="BB38" s="79" t="s">
        <v>35</v>
      </c>
      <c r="BC38" s="79" t="s">
        <v>32</v>
      </c>
      <c r="BD38" s="73"/>
    </row>
    <row r="39" spans="11:56">
      <c r="AY39" s="80" t="s">
        <v>99</v>
      </c>
      <c r="AZ39" s="81">
        <f>'3a. % by Portfolio'!G42</f>
        <v>0.9</v>
      </c>
      <c r="BA39" s="81">
        <f>'3a. % by Portfolio'!N42</f>
        <v>0.93333333333333335</v>
      </c>
      <c r="BB39" s="81" t="e">
        <f>'3a. % by Portfolio'!U42</f>
        <v>#DIV/0!</v>
      </c>
      <c r="BC39" s="81" t="e">
        <f>'3a. % by Portfolio'!AB42</f>
        <v>#DIV/0!</v>
      </c>
      <c r="BD39" s="73"/>
    </row>
    <row r="40" spans="11:56">
      <c r="K40" s="72"/>
      <c r="L40" s="72"/>
      <c r="AY40" s="80" t="s">
        <v>100</v>
      </c>
      <c r="AZ40" s="81">
        <f>'3a. % by Portfolio'!G44</f>
        <v>0.1</v>
      </c>
      <c r="BA40" s="81">
        <f>'3a. % by Portfolio'!N44</f>
        <v>0</v>
      </c>
      <c r="BB40" s="81" t="e">
        <f>'3a. % by Portfolio'!U44</f>
        <v>#DIV/0!</v>
      </c>
      <c r="BC40" s="81" t="e">
        <f>'3a. % by Portfolio'!AB44</f>
        <v>#DIV/0!</v>
      </c>
      <c r="BD40" s="73"/>
    </row>
    <row r="41" spans="11:56">
      <c r="K41" s="72"/>
      <c r="L41" s="72"/>
      <c r="AY41" s="80" t="s">
        <v>101</v>
      </c>
      <c r="AZ41" s="81">
        <f>'3a. % by Portfolio'!G47</f>
        <v>0</v>
      </c>
      <c r="BA41" s="81">
        <f>'3a. % by Portfolio'!N47</f>
        <v>6.6666666666666666E-2</v>
      </c>
      <c r="BB41" s="81" t="e">
        <f>'3a. % by Portfolio'!U47</f>
        <v>#DIV/0!</v>
      </c>
      <c r="BC41" s="81" t="e">
        <f>'3a. % by Portfolio'!AB47</f>
        <v>#DIV/0!</v>
      </c>
      <c r="BD41" s="73"/>
    </row>
    <row r="42" spans="11:56">
      <c r="K42" s="72"/>
      <c r="L42" s="72"/>
      <c r="AY42" s="77"/>
      <c r="AZ42" s="77"/>
      <c r="BA42" s="77"/>
      <c r="BB42" s="77"/>
      <c r="BC42" s="77"/>
      <c r="BD42" s="70"/>
    </row>
    <row r="43" spans="11:56">
      <c r="AY43" s="83"/>
      <c r="AZ43" s="77"/>
      <c r="BA43" s="77"/>
      <c r="BB43" s="77"/>
      <c r="BC43" s="77"/>
      <c r="BD43" s="70"/>
    </row>
    <row r="44" spans="11:56">
      <c r="AY44" s="83"/>
      <c r="AZ44" s="77"/>
      <c r="BA44" s="77"/>
      <c r="BB44" s="77"/>
      <c r="BC44" s="77"/>
      <c r="BD44" s="70"/>
    </row>
    <row r="45" spans="11:56">
      <c r="AY45" s="83"/>
      <c r="AZ45" s="77"/>
      <c r="BA45" s="77"/>
      <c r="BB45" s="77"/>
      <c r="BC45" s="77"/>
      <c r="BD45" s="70"/>
    </row>
    <row r="46" spans="11:56">
      <c r="AY46" s="77"/>
      <c r="AZ46" s="77"/>
      <c r="BA46" s="77"/>
      <c r="BB46" s="77"/>
      <c r="BC46" s="77"/>
      <c r="BD46" s="70"/>
    </row>
    <row r="47" spans="11:56">
      <c r="AY47" s="77"/>
      <c r="AZ47" s="77"/>
      <c r="BA47" s="77"/>
      <c r="BB47" s="77"/>
      <c r="BC47" s="77"/>
      <c r="BD47" s="70"/>
    </row>
    <row r="48" spans="11:56">
      <c r="AY48" s="77"/>
      <c r="AZ48" s="77"/>
      <c r="BA48" s="77"/>
      <c r="BB48" s="77"/>
      <c r="BC48" s="77"/>
      <c r="BD48" s="70"/>
    </row>
    <row r="49" spans="12:56">
      <c r="AY49" s="77"/>
      <c r="AZ49" s="77"/>
      <c r="BA49" s="77"/>
      <c r="BB49" s="77"/>
      <c r="BC49" s="77"/>
      <c r="BD49" s="70"/>
    </row>
    <row r="50" spans="12:56">
      <c r="AY50" s="77"/>
      <c r="AZ50" s="77"/>
      <c r="BA50" s="77"/>
      <c r="BB50" s="77"/>
      <c r="BC50" s="77"/>
      <c r="BD50" s="70"/>
    </row>
    <row r="51" spans="12:56">
      <c r="AY51" s="77"/>
      <c r="AZ51" s="77"/>
      <c r="BA51" s="77"/>
      <c r="BB51" s="77"/>
      <c r="BC51" s="77"/>
      <c r="BD51" s="70"/>
    </row>
    <row r="52" spans="12:56">
      <c r="N52" s="71" t="s">
        <v>90</v>
      </c>
      <c r="W52" s="71" t="s">
        <v>90</v>
      </c>
      <c r="AF52" s="71" t="s">
        <v>90</v>
      </c>
      <c r="AO52" s="71" t="s">
        <v>90</v>
      </c>
      <c r="AY52" s="77"/>
      <c r="AZ52" s="77"/>
      <c r="BA52" s="77"/>
      <c r="BB52" s="77"/>
      <c r="BC52" s="77"/>
      <c r="BD52" s="70"/>
    </row>
    <row r="53" spans="12:56">
      <c r="AY53" s="76" t="s">
        <v>115</v>
      </c>
      <c r="AZ53" s="85"/>
      <c r="BA53" s="85"/>
      <c r="BB53" s="85"/>
      <c r="BC53" s="85"/>
      <c r="BD53" s="70"/>
    </row>
    <row r="54" spans="12:56">
      <c r="AY54" s="86"/>
      <c r="AZ54" s="79" t="s">
        <v>33</v>
      </c>
      <c r="BA54" s="79" t="s">
        <v>34</v>
      </c>
      <c r="BB54" s="79" t="s">
        <v>35</v>
      </c>
      <c r="BC54" s="79" t="s">
        <v>32</v>
      </c>
      <c r="BD54" s="70"/>
    </row>
    <row r="55" spans="12:56">
      <c r="AY55" s="80" t="s">
        <v>99</v>
      </c>
      <c r="AZ55" s="81">
        <f>'3a. % by Portfolio'!G60</f>
        <v>0.95454545454545459</v>
      </c>
      <c r="BA55" s="81">
        <f>'3a. % by Portfolio'!N60</f>
        <v>0.96000000000000008</v>
      </c>
      <c r="BB55" s="81" t="e">
        <f>'3a. % by Portfolio'!U60</f>
        <v>#DIV/0!</v>
      </c>
      <c r="BC55" s="81" t="e">
        <f>'3a. % by Portfolio'!AB60</f>
        <v>#DIV/0!</v>
      </c>
      <c r="BD55" s="70"/>
    </row>
    <row r="56" spans="12:56">
      <c r="L56" s="72"/>
      <c r="M56" s="72"/>
      <c r="AY56" s="80" t="s">
        <v>100</v>
      </c>
      <c r="AZ56" s="81">
        <f>'3a. % by Portfolio'!G62</f>
        <v>4.5454545454545456E-2</v>
      </c>
      <c r="BA56" s="81">
        <f>'3a. % by Portfolio'!N62</f>
        <v>0.04</v>
      </c>
      <c r="BB56" s="81" t="e">
        <f>'3a. % by Portfolio'!U62</f>
        <v>#DIV/0!</v>
      </c>
      <c r="BC56" s="81" t="e">
        <f>'3a. % by Portfolio'!AB62</f>
        <v>#DIV/0!</v>
      </c>
      <c r="BD56" s="70"/>
    </row>
    <row r="57" spans="12:56">
      <c r="L57" s="72"/>
      <c r="M57" s="72"/>
      <c r="AY57" s="80" t="s">
        <v>101</v>
      </c>
      <c r="AZ57" s="81">
        <f>'3a. % by Portfolio'!G65</f>
        <v>0</v>
      </c>
      <c r="BA57" s="81">
        <f>'3a. % by Portfolio'!N65</f>
        <v>0</v>
      </c>
      <c r="BB57" s="81" t="e">
        <f>'3a. % by Portfolio'!U65</f>
        <v>#DIV/0!</v>
      </c>
      <c r="BC57" s="81" t="e">
        <f>'3a. % by Portfolio'!AB65</f>
        <v>#DIV/0!</v>
      </c>
      <c r="BD57" s="70"/>
    </row>
    <row r="58" spans="12:56">
      <c r="L58" s="72"/>
      <c r="M58" s="72"/>
      <c r="AY58" s="77"/>
      <c r="AZ58" s="77"/>
      <c r="BA58" s="77"/>
      <c r="BB58" s="77"/>
      <c r="BC58" s="77"/>
      <c r="BD58" s="70"/>
    </row>
    <row r="59" spans="12:56">
      <c r="AY59" s="83"/>
      <c r="AZ59" s="77"/>
      <c r="BA59" s="77"/>
      <c r="BB59" s="77"/>
      <c r="BC59" s="77"/>
      <c r="BD59" s="70"/>
    </row>
    <row r="60" spans="12:56">
      <c r="AY60" s="83"/>
      <c r="AZ60" s="77"/>
      <c r="BA60" s="77"/>
      <c r="BB60" s="77"/>
      <c r="BC60" s="77"/>
      <c r="BD60" s="70"/>
    </row>
    <row r="61" spans="12:56">
      <c r="AY61" s="83"/>
      <c r="AZ61" s="77"/>
      <c r="BA61" s="77"/>
      <c r="BB61" s="77"/>
      <c r="BC61" s="77"/>
      <c r="BD61" s="70"/>
    </row>
    <row r="62" spans="12:56">
      <c r="AY62" s="77"/>
      <c r="AZ62" s="77"/>
      <c r="BA62" s="77"/>
      <c r="BB62" s="77"/>
      <c r="BC62" s="77"/>
      <c r="BD62" s="70"/>
    </row>
    <row r="63" spans="12:56">
      <c r="AY63" s="77"/>
      <c r="AZ63" s="77"/>
      <c r="BA63" s="77"/>
      <c r="BB63" s="77"/>
      <c r="BC63" s="77"/>
      <c r="BD63" s="70"/>
    </row>
    <row r="64" spans="12:56">
      <c r="AY64" s="77"/>
      <c r="AZ64" s="77"/>
      <c r="BA64" s="77"/>
      <c r="BB64" s="77"/>
      <c r="BC64" s="77"/>
      <c r="BD64" s="70"/>
    </row>
    <row r="65" spans="14:56">
      <c r="AY65" s="77"/>
      <c r="AZ65" s="77"/>
      <c r="BA65" s="77"/>
      <c r="BB65" s="77"/>
      <c r="BC65" s="77"/>
      <c r="BD65" s="70"/>
    </row>
    <row r="66" spans="14:56">
      <c r="AY66" s="77"/>
      <c r="AZ66" s="77"/>
      <c r="BA66" s="77"/>
      <c r="BB66" s="77"/>
      <c r="BC66" s="77"/>
      <c r="BD66" s="70"/>
    </row>
    <row r="68" spans="14:56">
      <c r="N68" s="71" t="s">
        <v>90</v>
      </c>
      <c r="W68" s="71" t="s">
        <v>90</v>
      </c>
      <c r="AF68" s="71" t="s">
        <v>90</v>
      </c>
      <c r="AO68" s="71" t="s">
        <v>90</v>
      </c>
      <c r="AY68" s="77"/>
      <c r="AZ68" s="77"/>
      <c r="BA68" s="77"/>
      <c r="BB68" s="77"/>
      <c r="BC68" s="77"/>
      <c r="BD68" s="70"/>
    </row>
    <row r="69" spans="14:56">
      <c r="AY69" s="76" t="s">
        <v>116</v>
      </c>
      <c r="AZ69" s="85"/>
      <c r="BA69" s="85"/>
      <c r="BB69" s="85"/>
      <c r="BC69" s="85"/>
    </row>
    <row r="70" spans="14:56">
      <c r="AY70" s="86"/>
      <c r="AZ70" s="79" t="s">
        <v>33</v>
      </c>
      <c r="BA70" s="79" t="s">
        <v>34</v>
      </c>
      <c r="BB70" s="79" t="s">
        <v>35</v>
      </c>
      <c r="BC70" s="79" t="s">
        <v>32</v>
      </c>
    </row>
    <row r="71" spans="14:56">
      <c r="AY71" s="80" t="s">
        <v>99</v>
      </c>
      <c r="AZ71" s="81">
        <f>'3a. % by Portfolio'!G78</f>
        <v>1</v>
      </c>
      <c r="BA71" s="81">
        <f>'3a. % by Portfolio'!N78</f>
        <v>0.94736842105263153</v>
      </c>
      <c r="BB71" s="81" t="e">
        <f>'3a. % by Portfolio'!U78</f>
        <v>#DIV/0!</v>
      </c>
      <c r="BC71" s="81" t="e">
        <f>'3a. % by Portfolio'!AB78</f>
        <v>#DIV/0!</v>
      </c>
    </row>
    <row r="72" spans="14:56">
      <c r="AY72" s="80" t="s">
        <v>100</v>
      </c>
      <c r="AZ72" s="81">
        <f>'3a. % by Portfolio'!G80</f>
        <v>0</v>
      </c>
      <c r="BA72" s="81">
        <f>'3a. % by Portfolio'!N80</f>
        <v>5.2631578947368418E-2</v>
      </c>
      <c r="BB72" s="81" t="e">
        <f>'3a. % by Portfolio'!U80</f>
        <v>#DIV/0!</v>
      </c>
      <c r="BC72" s="81" t="e">
        <f>'3a. % by Portfolio'!AB80</f>
        <v>#DIV/0!</v>
      </c>
    </row>
    <row r="73" spans="14:56">
      <c r="AY73" s="80" t="s">
        <v>101</v>
      </c>
      <c r="AZ73" s="81">
        <f>'3a. % by Portfolio'!G83</f>
        <v>0</v>
      </c>
      <c r="BA73" s="81">
        <f>'3a. % by Portfolio'!N83</f>
        <v>0</v>
      </c>
      <c r="BB73" s="81" t="e">
        <f>'3a. % by Portfolio'!U83</f>
        <v>#DIV/0!</v>
      </c>
      <c r="BC73" s="81" t="e">
        <f>'3a. % by Portfolio'!AB83</f>
        <v>#DIV/0!</v>
      </c>
    </row>
    <row r="84" spans="14:56">
      <c r="N84" s="71" t="s">
        <v>90</v>
      </c>
      <c r="W84" s="71" t="s">
        <v>90</v>
      </c>
      <c r="AF84" s="71" t="s">
        <v>90</v>
      </c>
      <c r="AO84" s="71" t="s">
        <v>90</v>
      </c>
    </row>
    <row r="85" spans="14:56">
      <c r="AY85" s="76" t="s">
        <v>104</v>
      </c>
      <c r="AZ85" s="85"/>
      <c r="BA85" s="85"/>
      <c r="BB85" s="85"/>
      <c r="BC85" s="85"/>
    </row>
    <row r="86" spans="14:56">
      <c r="AY86" s="86"/>
      <c r="AZ86" s="79" t="s">
        <v>33</v>
      </c>
      <c r="BA86" s="79" t="s">
        <v>34</v>
      </c>
      <c r="BB86" s="79" t="s">
        <v>35</v>
      </c>
      <c r="BC86" s="79" t="s">
        <v>32</v>
      </c>
    </row>
    <row r="87" spans="14:56">
      <c r="AY87" s="80" t="s">
        <v>99</v>
      </c>
      <c r="AZ87" s="81">
        <f>'3a. % by Portfolio'!G97</f>
        <v>0</v>
      </c>
      <c r="BA87" s="81">
        <f>'3a. % by Portfolio'!N97</f>
        <v>0</v>
      </c>
      <c r="BB87" s="81">
        <f>'3a. % by Portfolio'!U97</f>
        <v>0</v>
      </c>
      <c r="BC87" s="81">
        <f>'3a. % by Portfolio'!AB97</f>
        <v>0</v>
      </c>
    </row>
    <row r="88" spans="14:56">
      <c r="AY88" s="80" t="s">
        <v>100</v>
      </c>
      <c r="AZ88" s="81">
        <f>'3a. % by Portfolio'!G100</f>
        <v>0</v>
      </c>
      <c r="BA88" s="81">
        <f>'3a. % by Portfolio'!N100</f>
        <v>0</v>
      </c>
      <c r="BB88" s="81">
        <f>'3a. % by Portfolio'!U100</f>
        <v>0</v>
      </c>
      <c r="BC88" s="81">
        <f>'3a. % by Portfolio'!AB100</f>
        <v>0</v>
      </c>
    </row>
    <row r="89" spans="14:56">
      <c r="AY89" s="80" t="s">
        <v>101</v>
      </c>
      <c r="AZ89" s="81">
        <f>'3a. % by Portfolio'!G104</f>
        <v>0</v>
      </c>
      <c r="BA89" s="81">
        <f>'3a. % by Portfolio'!N104</f>
        <v>0</v>
      </c>
      <c r="BB89" s="81">
        <f>'3a. % by Portfolio'!U104</f>
        <v>0</v>
      </c>
      <c r="BC89" s="81">
        <f>'3a. % by Portfolio'!AB104</f>
        <v>0</v>
      </c>
    </row>
    <row r="95" spans="14:56">
      <c r="AY95" s="87"/>
      <c r="AZ95" s="87"/>
      <c r="BA95" s="87"/>
      <c r="BB95" s="87"/>
      <c r="BC95" s="87"/>
      <c r="BD95" s="88"/>
    </row>
    <row r="96" spans="14:56">
      <c r="AY96" s="87"/>
      <c r="AZ96" s="87"/>
      <c r="BA96" s="87"/>
      <c r="BB96" s="87"/>
      <c r="BC96" s="87"/>
      <c r="BD96" s="88"/>
    </row>
    <row r="97" spans="14:56">
      <c r="AY97" s="87"/>
      <c r="AZ97" s="87"/>
      <c r="BA97" s="87"/>
      <c r="BB97" s="87"/>
      <c r="BC97" s="87"/>
      <c r="BD97" s="88"/>
    </row>
    <row r="98" spans="14:56">
      <c r="AY98" s="87"/>
      <c r="AZ98" s="87"/>
      <c r="BA98" s="87"/>
      <c r="BB98" s="87"/>
      <c r="BC98" s="87"/>
      <c r="BD98" s="88"/>
    </row>
    <row r="99" spans="14:56">
      <c r="AY99" s="87"/>
      <c r="AZ99" s="87"/>
      <c r="BA99" s="87"/>
      <c r="BB99" s="87"/>
      <c r="BC99" s="87"/>
      <c r="BD99" s="88"/>
    </row>
    <row r="100" spans="14:56">
      <c r="N100" s="71" t="s">
        <v>90</v>
      </c>
      <c r="W100" s="71" t="s">
        <v>90</v>
      </c>
      <c r="AF100" s="71" t="s">
        <v>90</v>
      </c>
      <c r="AO100" s="71" t="s">
        <v>90</v>
      </c>
      <c r="AY100" s="87"/>
      <c r="AZ100" s="87"/>
      <c r="BA100" s="87"/>
      <c r="BB100" s="87"/>
      <c r="BC100" s="87"/>
      <c r="BD100" s="88"/>
    </row>
    <row r="101" spans="14:56">
      <c r="AY101" s="89"/>
      <c r="AZ101" s="86"/>
      <c r="BA101" s="86"/>
      <c r="BB101" s="86"/>
      <c r="BC101" s="86"/>
      <c r="BD101" s="88"/>
    </row>
    <row r="102" spans="14:56">
      <c r="AY102" s="86"/>
      <c r="AZ102" s="82"/>
      <c r="BA102" s="82"/>
      <c r="BB102" s="82"/>
      <c r="BC102" s="82"/>
      <c r="BD102" s="88"/>
    </row>
    <row r="103" spans="14:56">
      <c r="AY103" s="86"/>
      <c r="AZ103" s="84"/>
      <c r="BA103" s="84"/>
      <c r="BB103" s="84"/>
      <c r="BC103" s="84"/>
      <c r="BD103" s="88"/>
    </row>
    <row r="104" spans="14:56">
      <c r="AY104" s="86"/>
      <c r="AZ104" s="84"/>
      <c r="BA104" s="84"/>
      <c r="BB104" s="84"/>
      <c r="BC104" s="84"/>
      <c r="BD104" s="88"/>
    </row>
    <row r="105" spans="14:56">
      <c r="AY105" s="86"/>
      <c r="AZ105" s="84"/>
      <c r="BA105" s="84"/>
      <c r="BB105" s="84"/>
      <c r="BC105" s="84"/>
      <c r="BD105" s="88"/>
    </row>
    <row r="106" spans="14:56">
      <c r="AY106" s="87"/>
      <c r="AZ106" s="87"/>
      <c r="BA106" s="87"/>
      <c r="BB106" s="87"/>
      <c r="BC106" s="87"/>
      <c r="BD106" s="88"/>
    </row>
    <row r="116" spans="14:41">
      <c r="N116" s="71" t="s">
        <v>90</v>
      </c>
      <c r="W116" s="71" t="s">
        <v>90</v>
      </c>
      <c r="AF116" s="71" t="s">
        <v>90</v>
      </c>
      <c r="AO116" s="71" t="s">
        <v>90</v>
      </c>
    </row>
  </sheetData>
  <sheetProtection sheet="1" objects="1" scenarios="1"/>
  <mergeCells count="1">
    <mergeCell ref="K1:X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36" location="INDEX!A1" display="Back to index"/>
    <hyperlink ref="W36" location="INDEX!A1" display="Back to index"/>
    <hyperlink ref="W20" location="INDEX!A1" display="Back to index"/>
    <hyperlink ref="AF20" location="INDEX!A1" display="Back to index"/>
    <hyperlink ref="W52" location="INDEX!A1" display="Back to index"/>
    <hyperlink ref="AF52" location="INDEX!A1" display="Back to index"/>
    <hyperlink ref="AO52" location="INDEX!A1" display="Back to index"/>
    <hyperlink ref="W68" location="INDEX!A1" display="Back to index"/>
    <hyperlink ref="AF68" location="INDEX!A1" display="Back to index"/>
    <hyperlink ref="AO68" location="INDEX!A1" display="Back to index"/>
    <hyperlink ref="N4" location="INDEX!A1" display="Back to index"/>
    <hyperlink ref="N20" location="INDEX!A1" display="Back to index"/>
    <hyperlink ref="N36" location="INDEX!A1" display="Back to index"/>
    <hyperlink ref="N52" location="INDEX!A1" display="Back to index"/>
    <hyperlink ref="N68" location="INDEX!A1" display="Back to index"/>
    <hyperlink ref="N84" location="INDEX!A1" display="Back to index"/>
    <hyperlink ref="W84" location="INDEX!A1" display="Back to index"/>
    <hyperlink ref="AF84" location="INDEX!A1" display="Back to index"/>
    <hyperlink ref="AO84" location="INDEX!A1" display="Back to index"/>
    <hyperlink ref="N100" location="INDEX!A1" display="Back to index"/>
    <hyperlink ref="W100" location="INDEX!A1" display="Back to index"/>
    <hyperlink ref="AF100" location="INDEX!A1" display="Back to index"/>
    <hyperlink ref="AO100" location="INDEX!A1" display="Back to index"/>
    <hyperlink ref="N116" location="INDEX!A1" display="Back to index"/>
    <hyperlink ref="W116" location="INDEX!A1" display="Back to index"/>
    <hyperlink ref="AF116" location="INDEX!A1" display="Back to index"/>
    <hyperlink ref="AO116" location="INDEX!A1" display="Back to index"/>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1. All Data</vt:lpstr>
      <vt:lpstr>Q1 Summary</vt:lpstr>
      <vt:lpstr>Q2 Summary</vt:lpstr>
      <vt:lpstr>Q3 Summary</vt:lpstr>
      <vt:lpstr>Q4 Summary</vt:lpstr>
      <vt:lpstr>2a. % By Priority</vt:lpstr>
      <vt:lpstr>2b. Charts by Priority</vt:lpstr>
      <vt:lpstr>3a. % by Portfolio</vt:lpstr>
      <vt:lpstr>3b. Charts by Portfolio</vt:lpstr>
      <vt:lpstr>4. Status Tracking</vt:lpstr>
      <vt:lpstr>Custom Pivot</vt:lpstr>
      <vt:lpstr>'1. All Data'!_Toc382250483</vt:lpstr>
      <vt:lpstr>'1. All Data'!OLE_LINK3</vt:lpstr>
      <vt:lpstr>'1. All Data'!Print_Area</vt:lpstr>
      <vt:lpstr>'1. All Data'!Print_Titles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Norman</dc:creator>
  <cp:lastModifiedBy>Daniel Arnold</cp:lastModifiedBy>
  <cp:lastPrinted>2020-07-14T08:16:49Z</cp:lastPrinted>
  <dcterms:created xsi:type="dcterms:W3CDTF">2019-02-13T13:28:16Z</dcterms:created>
  <dcterms:modified xsi:type="dcterms:W3CDTF">2021-12-06T22:38:30Z</dcterms:modified>
</cp:coreProperties>
</file>